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trlProps/ctrlProp2.xml" ContentType="application/vnd.ms-excel.controlproperties+xml"/>
  <Override PartName="/xl/drawings/drawing6.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7.xml" ContentType="application/vnd.openxmlformats-officedocument.drawing+xml"/>
  <Override PartName="/xl/ctrlProps/ctrlProp3.xml" ContentType="application/vnd.ms-excel.controlproperties+xml"/>
  <Override PartName="/xl/drawings/drawing8.xml" ContentType="application/vnd.openxmlformats-officedocument.drawing+xml"/>
  <Override PartName="/xl/ctrlProps/ctrlProp4.xml" ContentType="application/vnd.ms-excel.controlproperties+xml"/>
  <Override PartName="/xl/drawings/drawing9.xml" ContentType="application/vnd.openxmlformats-officedocument.drawing+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drawings/drawing10.xml" ContentType="application/vnd.openxmlformats-officedocument.drawing+xml"/>
  <Override PartName="/xl/ctrlProps/ctrlProp5.xml" ContentType="application/vnd.ms-excel.controlproperties+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drawings/drawing11.xml" ContentType="application/vnd.openxmlformats-officedocument.drawing+xml"/>
  <Override PartName="/xl/ctrlProps/ctrlProp6.xml" ContentType="application/vnd.ms-excel.controlproperties+xml"/>
  <Override PartName="/xl/drawings/drawing12.xml" ContentType="application/vnd.openxmlformats-officedocument.drawing+xml"/>
  <Override PartName="/xl/charts/chart78.xml" ContentType="application/vnd.openxmlformats-officedocument.drawingml.chart+xml"/>
  <Override PartName="/xl/charts/style1.xml" ContentType="application/vnd.ms-office.chartstyle+xml"/>
  <Override PartName="/xl/charts/colors1.xml" ContentType="application/vnd.ms-office.chartcolorstyle+xml"/>
  <Override PartName="/xl/charts/chart79.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755" tabRatio="920" activeTab="10"/>
  </bookViews>
  <sheets>
    <sheet name="مساعدة" sheetId="16" r:id="rId1"/>
    <sheet name="المدخلات" sheetId="2" r:id="rId2"/>
    <sheet name="ثلاثي1" sheetId="3" r:id="rId3"/>
    <sheet name="دفتر1" sheetId="5" r:id="rId4"/>
    <sheet name="livr1" sheetId="13" r:id="rId5"/>
    <sheet name="ثلاثي2" sheetId="6" r:id="rId6"/>
    <sheet name="دفتر2" sheetId="7" r:id="rId7"/>
    <sheet name="livr2" sheetId="14" r:id="rId8"/>
    <sheet name="ثلاثي3" sheetId="8" r:id="rId9"/>
    <sheet name="دفتر3" sheetId="9" r:id="rId10"/>
    <sheet name="livr3" sheetId="15" r:id="rId11"/>
    <sheet name="متابعة القسم" sheetId="10" r:id="rId12"/>
  </sheets>
  <definedNames>
    <definedName name="_xlnm.Print_Area" localSheetId="4">livr1!$A$1:$J$38</definedName>
    <definedName name="_xlnm.Print_Area" localSheetId="7">livr2!$A$1:$J$38</definedName>
    <definedName name="_xlnm.Print_Area" localSheetId="10">livr3!$A$1:$J$38</definedName>
    <definedName name="_xlnm.Print_Area" localSheetId="8">ثلاثي3!$A$1:$BA$211</definedName>
    <definedName name="_xlnm.Print_Area" localSheetId="9">دفتر3!$B$1:$S$47</definedName>
    <definedName name="_xlnm.Print_Area" localSheetId="11">'متابعة القسم'!$A$1:$H$49</definedName>
    <definedName name="_xlnm.Print_Area" localSheetId="0">مساعدة!#REF!</definedName>
  </definedNames>
  <calcPr calcId="162913"/>
</workbook>
</file>

<file path=xl/calcChain.xml><?xml version="1.0" encoding="utf-8"?>
<calcChain xmlns="http://schemas.openxmlformats.org/spreadsheetml/2006/main">
  <c r="B44" i="9" l="1"/>
  <c r="G116" i="8"/>
  <c r="E116" i="8"/>
  <c r="E117" i="8" s="1"/>
  <c r="C116" i="8"/>
  <c r="I109" i="8"/>
  <c r="I110" i="8" s="1"/>
  <c r="I111" i="8" s="1"/>
  <c r="G109" i="8"/>
  <c r="G110" i="8" s="1"/>
  <c r="E109" i="8"/>
  <c r="E110" i="8" s="1"/>
  <c r="E111" i="8" s="1"/>
  <c r="C109" i="8"/>
  <c r="C110" i="8" s="1"/>
  <c r="G103" i="8"/>
  <c r="G102" i="8"/>
  <c r="E102" i="8"/>
  <c r="E103" i="8" s="1"/>
  <c r="C102" i="8"/>
  <c r="E97" i="8"/>
  <c r="I96" i="8"/>
  <c r="I97" i="8" s="1"/>
  <c r="G96" i="8"/>
  <c r="E96" i="8"/>
  <c r="C96" i="8"/>
  <c r="Z61" i="8"/>
  <c r="Y61" i="8"/>
  <c r="X61" i="8"/>
  <c r="T61" i="8"/>
  <c r="S61" i="8"/>
  <c r="R61" i="8"/>
  <c r="Q61" i="8"/>
  <c r="M61" i="8"/>
  <c r="L61" i="8"/>
  <c r="K61" i="8"/>
  <c r="G61" i="8"/>
  <c r="F61" i="8"/>
  <c r="E61" i="8"/>
  <c r="D61" i="8"/>
  <c r="T59" i="8"/>
  <c r="Z58" i="8"/>
  <c r="Z59" i="8" s="1"/>
  <c r="Y58" i="8"/>
  <c r="X58" i="8"/>
  <c r="X59" i="8" s="1"/>
  <c r="T58" i="8"/>
  <c r="S58" i="8"/>
  <c r="R58" i="8"/>
  <c r="R59" i="8" s="1"/>
  <c r="Q58" i="8"/>
  <c r="M58" i="8"/>
  <c r="L58" i="8"/>
  <c r="L59" i="8" s="1"/>
  <c r="K58" i="8"/>
  <c r="G58" i="8"/>
  <c r="F58" i="8"/>
  <c r="F59" i="8" s="1"/>
  <c r="E58" i="8"/>
  <c r="D58" i="8"/>
  <c r="D59" i="8" s="1"/>
  <c r="Z57" i="8"/>
  <c r="Y57" i="8"/>
  <c r="X57" i="8"/>
  <c r="T57" i="8" a="1"/>
  <c r="T57" i="8" s="1"/>
  <c r="S57" i="8"/>
  <c r="R57" i="8"/>
  <c r="Q57" i="8"/>
  <c r="M57" i="8"/>
  <c r="L57" i="8"/>
  <c r="K57" i="8"/>
  <c r="G57" i="8"/>
  <c r="F57" i="8"/>
  <c r="E57" i="8"/>
  <c r="D57" i="8"/>
  <c r="Z56" i="8"/>
  <c r="Y56" i="8"/>
  <c r="X56" i="8"/>
  <c r="T56" i="8" a="1"/>
  <c r="T56" i="8" s="1"/>
  <c r="S56" i="8"/>
  <c r="R56" i="8"/>
  <c r="Q56" i="8"/>
  <c r="M56" i="8"/>
  <c r="L56" i="8"/>
  <c r="K56" i="8"/>
  <c r="G56" i="8"/>
  <c r="F56" i="8"/>
  <c r="E56" i="8"/>
  <c r="D56" i="8"/>
  <c r="Z55" i="8"/>
  <c r="Y55" i="8"/>
  <c r="X55" i="8"/>
  <c r="T55" i="8"/>
  <c r="T55" i="8" a="1"/>
  <c r="S55" i="8"/>
  <c r="R55" i="8"/>
  <c r="Q55" i="8"/>
  <c r="M55" i="8"/>
  <c r="L55" i="8"/>
  <c r="K55" i="8"/>
  <c r="G55" i="8"/>
  <c r="F55" i="8"/>
  <c r="E55" i="8"/>
  <c r="D55" i="8"/>
  <c r="Z54" i="8"/>
  <c r="Y54" i="8"/>
  <c r="X54" i="8"/>
  <c r="AL49" i="8"/>
  <c r="C49" i="8"/>
  <c r="B49" i="8"/>
  <c r="AJ49" i="8" s="1"/>
  <c r="A49" i="8"/>
  <c r="AI49" i="8" s="1"/>
  <c r="AL48" i="8"/>
  <c r="C48" i="8"/>
  <c r="B48" i="8"/>
  <c r="AJ48" i="8" s="1"/>
  <c r="A48" i="8"/>
  <c r="AI48" i="8" s="1"/>
  <c r="AL47" i="8"/>
  <c r="C47" i="8"/>
  <c r="B47" i="8"/>
  <c r="AJ47" i="8" s="1"/>
  <c r="A47" i="8"/>
  <c r="AI47" i="8" s="1"/>
  <c r="AL46" i="8"/>
  <c r="C46" i="8"/>
  <c r="B46" i="8"/>
  <c r="AJ46" i="8" s="1"/>
  <c r="A46" i="8"/>
  <c r="AL45" i="8"/>
  <c r="C45" i="8"/>
  <c r="B45" i="8"/>
  <c r="AJ45" i="8" s="1"/>
  <c r="A45" i="8"/>
  <c r="G116" i="6"/>
  <c r="E116" i="6"/>
  <c r="C116" i="6"/>
  <c r="I110" i="6"/>
  <c r="I109" i="6"/>
  <c r="G109" i="6"/>
  <c r="E109" i="6"/>
  <c r="E110" i="6" s="1"/>
  <c r="C109" i="6"/>
  <c r="G102" i="6"/>
  <c r="E102" i="6"/>
  <c r="C102" i="6"/>
  <c r="I96" i="6"/>
  <c r="I97" i="6" s="1"/>
  <c r="G96" i="6"/>
  <c r="E96" i="6"/>
  <c r="E97" i="6" s="1"/>
  <c r="C96" i="6"/>
  <c r="Z61" i="6"/>
  <c r="Z62" i="6" s="1"/>
  <c r="Y61" i="6"/>
  <c r="X61" i="6"/>
  <c r="X62" i="6" s="1"/>
  <c r="T61" i="6"/>
  <c r="T62" i="6" s="1"/>
  <c r="S61" i="6"/>
  <c r="R61" i="6"/>
  <c r="R62" i="6" s="1"/>
  <c r="Q61" i="6"/>
  <c r="M61" i="6"/>
  <c r="L61" i="6"/>
  <c r="L62" i="6" s="1"/>
  <c r="K61" i="6"/>
  <c r="G61" i="6"/>
  <c r="F61" i="6"/>
  <c r="F62" i="6" s="1"/>
  <c r="E61" i="6"/>
  <c r="D61" i="6"/>
  <c r="D62" i="6" s="1"/>
  <c r="D59" i="6"/>
  <c r="Z58" i="6"/>
  <c r="Y58" i="6"/>
  <c r="Y59" i="6" s="1"/>
  <c r="X58" i="6"/>
  <c r="T58" i="6"/>
  <c r="T59" i="6" s="1"/>
  <c r="S58" i="6"/>
  <c r="S59" i="6" s="1"/>
  <c r="R58" i="6"/>
  <c r="Q58" i="6"/>
  <c r="Q59" i="6" s="1"/>
  <c r="M58" i="6"/>
  <c r="M62" i="6" s="1"/>
  <c r="L58" i="6"/>
  <c r="K58" i="6"/>
  <c r="K62" i="6" s="1"/>
  <c r="G58" i="6"/>
  <c r="G59" i="6" s="1"/>
  <c r="F58" i="6"/>
  <c r="F59" i="6" s="1"/>
  <c r="E58" i="6"/>
  <c r="E59" i="6" s="1"/>
  <c r="D58" i="6"/>
  <c r="Z57" i="6"/>
  <c r="Y57" i="6"/>
  <c r="X57" i="6"/>
  <c r="T57" i="6"/>
  <c r="T57" i="6" a="1"/>
  <c r="S57" i="6"/>
  <c r="R57" i="6"/>
  <c r="Q57" i="6"/>
  <c r="M57" i="6"/>
  <c r="L57" i="6"/>
  <c r="K57" i="6"/>
  <c r="G57" i="6"/>
  <c r="F57" i="6"/>
  <c r="E57" i="6"/>
  <c r="D57" i="6"/>
  <c r="Z56" i="6"/>
  <c r="Y56" i="6"/>
  <c r="X56" i="6"/>
  <c r="T56" i="6"/>
  <c r="T56" i="6" a="1"/>
  <c r="S56" i="6"/>
  <c r="R56" i="6"/>
  <c r="Q56" i="6"/>
  <c r="M56" i="6"/>
  <c r="L56" i="6"/>
  <c r="K56" i="6"/>
  <c r="G56" i="6"/>
  <c r="F56" i="6"/>
  <c r="E56" i="6"/>
  <c r="D56" i="6"/>
  <c r="Z55" i="6"/>
  <c r="Y55" i="6"/>
  <c r="X55" i="6"/>
  <c r="T55" i="6"/>
  <c r="T55" i="6" a="1"/>
  <c r="S55" i="6"/>
  <c r="R55" i="6"/>
  <c r="Q55" i="6"/>
  <c r="M55" i="6"/>
  <c r="L55" i="6"/>
  <c r="K55" i="6"/>
  <c r="G55" i="6"/>
  <c r="F55" i="6"/>
  <c r="E55" i="6"/>
  <c r="D55" i="6"/>
  <c r="Z54" i="6"/>
  <c r="Y54" i="6"/>
  <c r="X54" i="6"/>
  <c r="A45" i="6"/>
  <c r="B45" i="6"/>
  <c r="C45" i="6"/>
  <c r="H45" i="6"/>
  <c r="I45" i="6"/>
  <c r="N45" i="6"/>
  <c r="O45" i="6"/>
  <c r="U45" i="6"/>
  <c r="V45" i="6" s="1"/>
  <c r="AA45" i="6"/>
  <c r="AB45" i="6" s="1"/>
  <c r="A46" i="6"/>
  <c r="B46" i="6"/>
  <c r="C46" i="6"/>
  <c r="A47" i="6"/>
  <c r="B47" i="6"/>
  <c r="C47" i="6"/>
  <c r="N47" i="6"/>
  <c r="A48" i="6"/>
  <c r="H48" i="6" s="1"/>
  <c r="B48" i="6"/>
  <c r="C48" i="6"/>
  <c r="I48" i="6"/>
  <c r="N48" i="6"/>
  <c r="AA48" i="6"/>
  <c r="A49" i="6"/>
  <c r="B49" i="6"/>
  <c r="C49" i="6"/>
  <c r="H49" i="6"/>
  <c r="I49" i="6"/>
  <c r="N49" i="6"/>
  <c r="O49" i="6"/>
  <c r="U49" i="6"/>
  <c r="V49" i="6" s="1"/>
  <c r="AA49" i="6"/>
  <c r="AB49" i="6" s="1"/>
  <c r="G116" i="3"/>
  <c r="G117" i="3" s="1"/>
  <c r="E116" i="3"/>
  <c r="E117" i="3" s="1"/>
  <c r="C116" i="3"/>
  <c r="C117" i="3" s="1"/>
  <c r="I109" i="3"/>
  <c r="I110" i="3" s="1"/>
  <c r="I111" i="3" s="1"/>
  <c r="G109" i="3"/>
  <c r="G110" i="3" s="1"/>
  <c r="E109" i="3"/>
  <c r="E110" i="3" s="1"/>
  <c r="E111" i="3" s="1"/>
  <c r="C109" i="3"/>
  <c r="C110" i="3" s="1"/>
  <c r="G102" i="3"/>
  <c r="G103" i="3" s="1"/>
  <c r="E102" i="3"/>
  <c r="E103" i="3" s="1"/>
  <c r="C102" i="3"/>
  <c r="C103" i="3" s="1"/>
  <c r="I97" i="3"/>
  <c r="I98" i="3" s="1"/>
  <c r="I96" i="3"/>
  <c r="G96" i="3"/>
  <c r="G97" i="3" s="1"/>
  <c r="E96" i="3"/>
  <c r="E97" i="3" s="1"/>
  <c r="E98" i="3" s="1"/>
  <c r="C96" i="3"/>
  <c r="C97" i="3" s="1"/>
  <c r="Z61" i="3"/>
  <c r="Y61" i="3"/>
  <c r="X61" i="3"/>
  <c r="T61" i="3"/>
  <c r="S61" i="3"/>
  <c r="R61" i="3"/>
  <c r="Q61" i="3"/>
  <c r="M61" i="3"/>
  <c r="L61" i="3"/>
  <c r="K61" i="3"/>
  <c r="G61" i="3"/>
  <c r="F61" i="3"/>
  <c r="E61" i="3"/>
  <c r="D61" i="3"/>
  <c r="Z58" i="3"/>
  <c r="Y58" i="3"/>
  <c r="X58" i="3"/>
  <c r="T58" i="3"/>
  <c r="S58" i="3"/>
  <c r="R58" i="3"/>
  <c r="Q58" i="3"/>
  <c r="M58" i="3"/>
  <c r="L58" i="3"/>
  <c r="K58" i="3"/>
  <c r="G58" i="3"/>
  <c r="F58" i="3"/>
  <c r="E58" i="3"/>
  <c r="D58" i="3"/>
  <c r="Z57" i="3"/>
  <c r="Y57" i="3"/>
  <c r="X57" i="3"/>
  <c r="T57" i="3" a="1"/>
  <c r="T57" i="3" s="1"/>
  <c r="S57" i="3"/>
  <c r="R57" i="3"/>
  <c r="Q57" i="3"/>
  <c r="M57" i="3"/>
  <c r="L57" i="3"/>
  <c r="K57" i="3"/>
  <c r="G57" i="3"/>
  <c r="F57" i="3"/>
  <c r="E57" i="3"/>
  <c r="D57" i="3"/>
  <c r="Z56" i="3"/>
  <c r="Y56" i="3"/>
  <c r="X56" i="3"/>
  <c r="T56" i="3" a="1"/>
  <c r="T56" i="3" s="1"/>
  <c r="S56" i="3"/>
  <c r="R56" i="3"/>
  <c r="Q56" i="3"/>
  <c r="M56" i="3"/>
  <c r="L56" i="3"/>
  <c r="K56" i="3"/>
  <c r="G56" i="3"/>
  <c r="F56" i="3"/>
  <c r="E56" i="3"/>
  <c r="D56" i="3"/>
  <c r="Z55" i="3"/>
  <c r="Y55" i="3"/>
  <c r="X55" i="3"/>
  <c r="T55" i="3" a="1"/>
  <c r="T55" i="3" s="1"/>
  <c r="S55" i="3"/>
  <c r="R55" i="3"/>
  <c r="Q55" i="3"/>
  <c r="M55" i="3"/>
  <c r="L55" i="3"/>
  <c r="K55" i="3"/>
  <c r="G55" i="3"/>
  <c r="F55" i="3"/>
  <c r="E55" i="3"/>
  <c r="D55" i="3"/>
  <c r="A45" i="3"/>
  <c r="B45" i="3"/>
  <c r="C45" i="3"/>
  <c r="H45" i="3"/>
  <c r="I45" i="3"/>
  <c r="N45" i="3"/>
  <c r="O45" i="3"/>
  <c r="U45" i="3"/>
  <c r="V45" i="3" s="1"/>
  <c r="AA45" i="3"/>
  <c r="AB45" i="3" s="1"/>
  <c r="A46" i="3"/>
  <c r="B46" i="3"/>
  <c r="C46" i="3"/>
  <c r="A47" i="3"/>
  <c r="B47" i="3"/>
  <c r="C47" i="3"/>
  <c r="N47" i="3"/>
  <c r="A48" i="3"/>
  <c r="H48" i="3" s="1"/>
  <c r="B48" i="3"/>
  <c r="C48" i="3"/>
  <c r="I48" i="3"/>
  <c r="N48" i="3"/>
  <c r="AA48" i="3"/>
  <c r="A49" i="3"/>
  <c r="B49" i="3"/>
  <c r="C49" i="3"/>
  <c r="H49" i="3"/>
  <c r="I49" i="3"/>
  <c r="N49" i="3"/>
  <c r="O49" i="3"/>
  <c r="U49" i="3"/>
  <c r="V49" i="3" s="1"/>
  <c r="AA49" i="3"/>
  <c r="AB49" i="3" s="1"/>
  <c r="I6" i="2"/>
  <c r="J9" i="2"/>
  <c r="I9" i="2"/>
  <c r="H47" i="3" l="1"/>
  <c r="O47" i="3"/>
  <c r="AA47" i="3"/>
  <c r="AB47" i="3" s="1"/>
  <c r="H46" i="3"/>
  <c r="I46" i="3"/>
  <c r="AA46" i="3"/>
  <c r="H47" i="6"/>
  <c r="O47" i="6"/>
  <c r="AA47" i="6"/>
  <c r="AB47" i="6" s="1"/>
  <c r="H46" i="6"/>
  <c r="I46" i="6"/>
  <c r="AA46" i="6"/>
  <c r="AB46" i="6" s="1"/>
  <c r="AA45" i="8"/>
  <c r="I45" i="8"/>
  <c r="U47" i="3"/>
  <c r="V47" i="3" s="1"/>
  <c r="I47" i="3"/>
  <c r="AD47" i="3" s="1"/>
  <c r="N46" i="3"/>
  <c r="U47" i="6"/>
  <c r="V47" i="6" s="1"/>
  <c r="I47" i="6"/>
  <c r="N46" i="6"/>
  <c r="R59" i="6"/>
  <c r="L59" i="6"/>
  <c r="X59" i="6"/>
  <c r="Z59" i="6"/>
  <c r="E59" i="8"/>
  <c r="G59" i="8"/>
  <c r="K62" i="8"/>
  <c r="M62" i="8"/>
  <c r="Q59" i="8"/>
  <c r="S59" i="8"/>
  <c r="Y62" i="8"/>
  <c r="D62" i="8"/>
  <c r="F62" i="8"/>
  <c r="L62" i="8"/>
  <c r="R62" i="8"/>
  <c r="T62" i="8"/>
  <c r="X62" i="8"/>
  <c r="Z62" i="8"/>
  <c r="E98" i="8"/>
  <c r="E105" i="8"/>
  <c r="F105" i="8" s="1"/>
  <c r="E104" i="8"/>
  <c r="G104" i="8"/>
  <c r="C97" i="8"/>
  <c r="G97" i="8"/>
  <c r="I98" i="8"/>
  <c r="C103" i="8"/>
  <c r="C111" i="8"/>
  <c r="G111" i="8"/>
  <c r="E118" i="8"/>
  <c r="E112" i="8"/>
  <c r="I112" i="8"/>
  <c r="C117" i="8"/>
  <c r="G117" i="8"/>
  <c r="F110" i="8"/>
  <c r="K59" i="8"/>
  <c r="M59" i="8"/>
  <c r="Y59" i="8"/>
  <c r="E62" i="8"/>
  <c r="G62" i="8"/>
  <c r="Q62" i="8"/>
  <c r="S62" i="8"/>
  <c r="AI46" i="8"/>
  <c r="U46" i="8"/>
  <c r="O46" i="8"/>
  <c r="H46" i="8"/>
  <c r="AA46" i="8"/>
  <c r="AB46" i="8" s="1"/>
  <c r="V46" i="8"/>
  <c r="N46" i="8"/>
  <c r="AI45" i="8"/>
  <c r="AB45" i="8"/>
  <c r="U45" i="8"/>
  <c r="V45" i="8" s="1"/>
  <c r="O45" i="8"/>
  <c r="H45" i="8"/>
  <c r="N45" i="8"/>
  <c r="I46" i="8"/>
  <c r="I47" i="8"/>
  <c r="N47" i="8"/>
  <c r="AA47" i="8"/>
  <c r="AB47" i="8" s="1"/>
  <c r="I48" i="8"/>
  <c r="N48" i="8"/>
  <c r="AA48" i="8"/>
  <c r="AB48" i="8" s="1"/>
  <c r="I49" i="8"/>
  <c r="N49" i="8"/>
  <c r="AA49" i="8"/>
  <c r="AB49" i="8" s="1"/>
  <c r="H47" i="8"/>
  <c r="O47" i="8"/>
  <c r="U47" i="8"/>
  <c r="V47" i="8" s="1"/>
  <c r="H48" i="8"/>
  <c r="O48" i="8"/>
  <c r="U48" i="8"/>
  <c r="V48" i="8" s="1"/>
  <c r="H49" i="8"/>
  <c r="O49" i="8"/>
  <c r="U49" i="8"/>
  <c r="V49" i="8" s="1"/>
  <c r="K59" i="6"/>
  <c r="M59" i="6"/>
  <c r="E62" i="6"/>
  <c r="G62" i="6"/>
  <c r="Q62" i="6"/>
  <c r="S62" i="6"/>
  <c r="C103" i="6"/>
  <c r="G103" i="6"/>
  <c r="C117" i="6"/>
  <c r="G117" i="6"/>
  <c r="Y62" i="6"/>
  <c r="C97" i="6"/>
  <c r="G97" i="6"/>
  <c r="E98" i="6"/>
  <c r="I98" i="6"/>
  <c r="E103" i="6"/>
  <c r="C110" i="6"/>
  <c r="G110" i="6"/>
  <c r="E111" i="6"/>
  <c r="I111" i="6"/>
  <c r="E117" i="6"/>
  <c r="AD47" i="6"/>
  <c r="AD49" i="6"/>
  <c r="AD45" i="6"/>
  <c r="AE49" i="6"/>
  <c r="AB48" i="6"/>
  <c r="U48" i="6"/>
  <c r="V48" i="6" s="1"/>
  <c r="O48" i="6"/>
  <c r="AE47" i="6"/>
  <c r="U46" i="6"/>
  <c r="V46" i="6" s="1"/>
  <c r="O46" i="6"/>
  <c r="AE45" i="6"/>
  <c r="C98" i="3"/>
  <c r="C99" i="3" s="1"/>
  <c r="G98" i="3"/>
  <c r="G99" i="3" s="1"/>
  <c r="E104" i="3"/>
  <c r="E105" i="3" s="1"/>
  <c r="C118" i="3"/>
  <c r="C119" i="3" s="1"/>
  <c r="G118" i="3"/>
  <c r="G119" i="3" s="1"/>
  <c r="C104" i="3"/>
  <c r="C105" i="3" s="1"/>
  <c r="G104" i="3"/>
  <c r="G105" i="3" s="1"/>
  <c r="C111" i="3"/>
  <c r="C112" i="3" s="1"/>
  <c r="G111" i="3"/>
  <c r="G112" i="3" s="1"/>
  <c r="E118" i="3"/>
  <c r="E119" i="3" s="1"/>
  <c r="E99" i="3"/>
  <c r="I99" i="3"/>
  <c r="E112" i="3"/>
  <c r="I112" i="3"/>
  <c r="AD49" i="3"/>
  <c r="AD45" i="3"/>
  <c r="AE49" i="3"/>
  <c r="AB48" i="3"/>
  <c r="U48" i="3"/>
  <c r="V48" i="3" s="1"/>
  <c r="O48" i="3"/>
  <c r="AB46" i="3"/>
  <c r="U46" i="3"/>
  <c r="V46" i="3" s="1"/>
  <c r="O46" i="3"/>
  <c r="AE45" i="3"/>
  <c r="C2" i="10"/>
  <c r="C3" i="10"/>
  <c r="C4" i="10"/>
  <c r="C5" i="10"/>
  <c r="C1" i="10"/>
  <c r="AE47" i="3" l="1"/>
  <c r="G119" i="8"/>
  <c r="H119" i="8" s="1"/>
  <c r="G118" i="8"/>
  <c r="J112" i="8"/>
  <c r="J109" i="8"/>
  <c r="J111" i="8"/>
  <c r="C105" i="8"/>
  <c r="D105" i="8" s="1"/>
  <c r="C104" i="8"/>
  <c r="D102" i="8"/>
  <c r="J110" i="8"/>
  <c r="C118" i="8"/>
  <c r="C119" i="8" s="1"/>
  <c r="F112" i="8"/>
  <c r="F109" i="8"/>
  <c r="E119" i="8"/>
  <c r="F119" i="8" s="1"/>
  <c r="G112" i="8"/>
  <c r="H110" i="8" s="1"/>
  <c r="C112" i="8"/>
  <c r="D112" i="8" s="1"/>
  <c r="E99" i="8"/>
  <c r="F99" i="8" s="1"/>
  <c r="I99" i="8"/>
  <c r="G98" i="8"/>
  <c r="C99" i="8"/>
  <c r="D99" i="8" s="1"/>
  <c r="C98" i="8"/>
  <c r="D97" i="8"/>
  <c r="G105" i="8"/>
  <c r="H105" i="8" s="1"/>
  <c r="F102" i="8"/>
  <c r="F103" i="8"/>
  <c r="F104" i="8"/>
  <c r="F97" i="8"/>
  <c r="F111" i="8"/>
  <c r="AD48" i="8"/>
  <c r="AE46" i="8"/>
  <c r="AD46" i="8"/>
  <c r="AD49" i="8"/>
  <c r="AD47" i="8"/>
  <c r="AE49" i="8"/>
  <c r="AK49" i="8" s="1"/>
  <c r="AE48" i="8"/>
  <c r="AE47" i="8"/>
  <c r="AD45" i="8"/>
  <c r="AE45" i="8"/>
  <c r="AK45" i="8" s="1"/>
  <c r="C112" i="6"/>
  <c r="D112" i="6" s="1"/>
  <c r="C111" i="6"/>
  <c r="E104" i="6"/>
  <c r="G98" i="6"/>
  <c r="G99" i="6" s="1"/>
  <c r="H99" i="6" s="1"/>
  <c r="G118" i="6"/>
  <c r="I112" i="6"/>
  <c r="J112" i="6" s="1"/>
  <c r="C104" i="6"/>
  <c r="E99" i="6"/>
  <c r="F99" i="6" s="1"/>
  <c r="E119" i="6"/>
  <c r="F119" i="6" s="1"/>
  <c r="E118" i="6"/>
  <c r="F116" i="6"/>
  <c r="G111" i="6"/>
  <c r="C98" i="6"/>
  <c r="C118" i="6"/>
  <c r="E112" i="6"/>
  <c r="G104" i="6"/>
  <c r="G105" i="6" s="1"/>
  <c r="H105" i="6" s="1"/>
  <c r="I99" i="6"/>
  <c r="J98" i="6" s="1"/>
  <c r="AG45" i="6"/>
  <c r="AE46" i="6"/>
  <c r="AD46" i="6"/>
  <c r="AG47" i="6"/>
  <c r="AE48" i="6"/>
  <c r="AD48" i="6"/>
  <c r="AG49" i="6"/>
  <c r="AG45" i="3"/>
  <c r="AE46" i="3"/>
  <c r="AK46" i="8" s="1"/>
  <c r="AD46" i="3"/>
  <c r="AG47" i="3"/>
  <c r="AE48" i="3"/>
  <c r="AK48" i="8" s="1"/>
  <c r="AD48" i="3"/>
  <c r="AG49" i="3"/>
  <c r="I8" i="15"/>
  <c r="E8" i="15"/>
  <c r="D119" i="8" l="1"/>
  <c r="D116" i="8"/>
  <c r="F118" i="8"/>
  <c r="J97" i="6"/>
  <c r="H102" i="6"/>
  <c r="H96" i="6"/>
  <c r="H104" i="8"/>
  <c r="F116" i="8"/>
  <c r="AK47" i="8"/>
  <c r="H96" i="8"/>
  <c r="J99" i="8"/>
  <c r="J97" i="8"/>
  <c r="D109" i="8"/>
  <c r="F98" i="8"/>
  <c r="D110" i="8"/>
  <c r="D98" i="8"/>
  <c r="D96" i="8"/>
  <c r="H97" i="8"/>
  <c r="G99" i="8"/>
  <c r="H99" i="8" s="1"/>
  <c r="J98" i="8"/>
  <c r="J96" i="8"/>
  <c r="H102" i="8"/>
  <c r="H112" i="8"/>
  <c r="H109" i="8"/>
  <c r="D118" i="8"/>
  <c r="D117" i="8"/>
  <c r="F96" i="8"/>
  <c r="H103" i="8"/>
  <c r="H116" i="8"/>
  <c r="D104" i="8"/>
  <c r="D103" i="8"/>
  <c r="D111" i="8"/>
  <c r="H111" i="8"/>
  <c r="F117" i="8"/>
  <c r="H118" i="8"/>
  <c r="H117" i="8"/>
  <c r="AM45" i="8"/>
  <c r="AG45" i="8"/>
  <c r="AM47" i="8"/>
  <c r="AG47" i="8"/>
  <c r="AM49" i="8"/>
  <c r="AG49" i="8"/>
  <c r="AM46" i="8"/>
  <c r="AG46" i="8"/>
  <c r="AM48" i="8"/>
  <c r="AG48" i="8"/>
  <c r="F112" i="6"/>
  <c r="F109" i="6"/>
  <c r="F98" i="6"/>
  <c r="J99" i="6"/>
  <c r="J96" i="6"/>
  <c r="H104" i="6"/>
  <c r="H103" i="6"/>
  <c r="F110" i="6"/>
  <c r="C119" i="6"/>
  <c r="D119" i="6" s="1"/>
  <c r="F96" i="6"/>
  <c r="C99" i="6"/>
  <c r="D97" i="6" s="1"/>
  <c r="J109" i="6"/>
  <c r="G112" i="6"/>
  <c r="H110" i="6" s="1"/>
  <c r="F111" i="6"/>
  <c r="F118" i="6"/>
  <c r="F117" i="6"/>
  <c r="F97" i="6"/>
  <c r="C105" i="6"/>
  <c r="D105" i="6" s="1"/>
  <c r="D109" i="6"/>
  <c r="J110" i="6"/>
  <c r="G119" i="6"/>
  <c r="H119" i="6" s="1"/>
  <c r="H98" i="6"/>
  <c r="H97" i="6"/>
  <c r="E105" i="6"/>
  <c r="F105" i="6" s="1"/>
  <c r="D111" i="6"/>
  <c r="D110" i="6"/>
  <c r="J111" i="6"/>
  <c r="AG46" i="6"/>
  <c r="AG48" i="6"/>
  <c r="AG46" i="3"/>
  <c r="AG48" i="3"/>
  <c r="I8" i="14"/>
  <c r="E8" i="14"/>
  <c r="F104" i="6" l="1"/>
  <c r="H117" i="6"/>
  <c r="F102" i="6"/>
  <c r="H116" i="6"/>
  <c r="D102" i="6"/>
  <c r="D116" i="6"/>
  <c r="D103" i="6"/>
  <c r="D117" i="6"/>
  <c r="H98" i="8"/>
  <c r="H112" i="6"/>
  <c r="H109" i="6"/>
  <c r="D99" i="6"/>
  <c r="D96" i="6"/>
  <c r="F103" i="6"/>
  <c r="H118" i="6"/>
  <c r="D104" i="6"/>
  <c r="H111" i="6"/>
  <c r="D98" i="6"/>
  <c r="D118" i="6"/>
  <c r="E8" i="13"/>
  <c r="I8" i="13"/>
  <c r="AL6" i="8" l="1"/>
  <c r="AL7" i="8"/>
  <c r="AL8" i="8"/>
  <c r="AL9" i="8"/>
  <c r="AL10" i="8"/>
  <c r="AL11" i="8"/>
  <c r="AL12" i="8"/>
  <c r="AL13" i="8"/>
  <c r="AL14" i="8"/>
  <c r="AL15" i="8"/>
  <c r="AL16" i="8"/>
  <c r="AL17" i="8"/>
  <c r="AL18" i="8"/>
  <c r="AL19" i="8"/>
  <c r="AL20" i="8"/>
  <c r="AL21" i="8"/>
  <c r="AL22" i="8"/>
  <c r="AL23" i="8"/>
  <c r="AL24" i="8"/>
  <c r="AL25" i="8"/>
  <c r="AL26" i="8"/>
  <c r="AL27" i="8"/>
  <c r="AL28" i="8"/>
  <c r="AL29" i="8"/>
  <c r="AL30" i="8"/>
  <c r="AL31" i="8"/>
  <c r="AL32" i="8"/>
  <c r="AL33" i="8"/>
  <c r="AL34" i="8"/>
  <c r="AL35" i="8"/>
  <c r="AL36" i="8"/>
  <c r="AL37" i="8"/>
  <c r="AL38" i="8"/>
  <c r="AL39" i="8"/>
  <c r="AL40" i="8"/>
  <c r="AL41" i="8"/>
  <c r="AL42" i="8"/>
  <c r="AL43" i="8"/>
  <c r="AL44" i="8"/>
  <c r="AL5" i="8"/>
  <c r="L37" i="9" l="1"/>
  <c r="L36" i="9"/>
  <c r="L35" i="9"/>
  <c r="L7" i="9"/>
  <c r="B33" i="9" l="1"/>
  <c r="L33" i="9" s="1"/>
  <c r="B32" i="9"/>
  <c r="L32" i="9" s="1"/>
  <c r="B31" i="9"/>
  <c r="L31" i="9" s="1"/>
  <c r="B30" i="9"/>
  <c r="L30" i="9" s="1"/>
  <c r="B29" i="9"/>
  <c r="L29" i="9" s="1"/>
  <c r="B27" i="9"/>
  <c r="L27" i="9" s="1"/>
  <c r="B26" i="9"/>
  <c r="L26" i="9" s="1"/>
  <c r="B25" i="9"/>
  <c r="L25" i="9" s="1"/>
  <c r="B24" i="9"/>
  <c r="L24" i="9" s="1"/>
  <c r="B23" i="9"/>
  <c r="L23" i="9" s="1"/>
  <c r="B22" i="9"/>
  <c r="L22" i="9" s="1"/>
  <c r="B20" i="9"/>
  <c r="L20" i="9" s="1"/>
  <c r="B19" i="9"/>
  <c r="L19" i="9" s="1"/>
  <c r="B18" i="9"/>
  <c r="L18" i="9" s="1"/>
  <c r="B17" i="9"/>
  <c r="L17" i="9" s="1"/>
  <c r="B16" i="9"/>
  <c r="L16" i="9" s="1"/>
  <c r="B14" i="9"/>
  <c r="L14" i="9" s="1"/>
  <c r="B13" i="9"/>
  <c r="L13" i="9" s="1"/>
  <c r="B12" i="9"/>
  <c r="L12" i="9" s="1"/>
  <c r="B11" i="9"/>
  <c r="L11" i="9" s="1"/>
  <c r="B10" i="9"/>
  <c r="L10" i="9" s="1"/>
  <c r="G9" i="9"/>
  <c r="F9" i="9"/>
  <c r="E9" i="9"/>
  <c r="B9" i="9"/>
  <c r="L9" i="9" s="1"/>
  <c r="F3" i="9"/>
  <c r="P3" i="9" s="1"/>
  <c r="C3" i="9"/>
  <c r="M3" i="9" s="1"/>
  <c r="B3" i="9"/>
  <c r="L3" i="9" s="1"/>
  <c r="H2" i="9"/>
  <c r="Q2" i="9" s="1"/>
  <c r="F2" i="9"/>
  <c r="P2" i="9" s="1"/>
  <c r="C2" i="9"/>
  <c r="M2" i="9" s="1"/>
  <c r="B2" i="9"/>
  <c r="L2" i="9" s="1"/>
  <c r="H1" i="9"/>
  <c r="Q1" i="9" s="1"/>
  <c r="F1" i="9"/>
  <c r="P1" i="9" s="1"/>
  <c r="C1" i="9"/>
  <c r="M1" i="9" s="1"/>
  <c r="B1" i="9"/>
  <c r="L1" i="9" s="1"/>
  <c r="E32" i="9"/>
  <c r="E31" i="9"/>
  <c r="E30" i="9"/>
  <c r="E26" i="9"/>
  <c r="E25" i="9"/>
  <c r="E24" i="9"/>
  <c r="E23" i="9"/>
  <c r="E19" i="9"/>
  <c r="E18" i="9"/>
  <c r="E17" i="9"/>
  <c r="E13" i="9"/>
  <c r="E12" i="9"/>
  <c r="E11" i="9"/>
  <c r="E10" i="9"/>
  <c r="F32" i="9"/>
  <c r="F37" i="15" s="1"/>
  <c r="F31" i="9"/>
  <c r="F36" i="15" s="1"/>
  <c r="F30" i="9"/>
  <c r="F35" i="15" s="1"/>
  <c r="F26" i="9"/>
  <c r="F30" i="15" s="1"/>
  <c r="F25" i="9"/>
  <c r="F27" i="15" s="1"/>
  <c r="F24" i="9"/>
  <c r="F26" i="15" s="1"/>
  <c r="F23" i="9"/>
  <c r="F24" i="15" s="1"/>
  <c r="F19" i="9"/>
  <c r="F19" i="15" s="1"/>
  <c r="F18" i="9"/>
  <c r="F18" i="15" s="1"/>
  <c r="F17" i="9"/>
  <c r="F17" i="15" s="1"/>
  <c r="F13" i="9"/>
  <c r="F15" i="15" s="1"/>
  <c r="F12" i="9"/>
  <c r="F14" i="15" s="1"/>
  <c r="F11" i="9"/>
  <c r="F13" i="15" s="1"/>
  <c r="F10" i="9"/>
  <c r="F12" i="15" s="1"/>
  <c r="G32" i="9"/>
  <c r="E37" i="15" s="1"/>
  <c r="G31" i="9"/>
  <c r="E36" i="15" s="1"/>
  <c r="G30" i="9"/>
  <c r="E35" i="15" s="1"/>
  <c r="G26" i="9"/>
  <c r="E30" i="15" s="1"/>
  <c r="G25" i="9"/>
  <c r="E27" i="15" s="1"/>
  <c r="G24" i="9"/>
  <c r="E26" i="15" s="1"/>
  <c r="G23" i="9"/>
  <c r="E24" i="15" s="1"/>
  <c r="G19" i="9"/>
  <c r="E19" i="15" s="1"/>
  <c r="G18" i="9"/>
  <c r="E18" i="15" s="1"/>
  <c r="G17" i="9"/>
  <c r="E17" i="15" s="1"/>
  <c r="G13" i="9"/>
  <c r="E15" i="15" s="1"/>
  <c r="G12" i="9"/>
  <c r="E14" i="15" s="1"/>
  <c r="G11" i="9"/>
  <c r="E13" i="15" s="1"/>
  <c r="G10" i="9"/>
  <c r="E12" i="15" s="1"/>
  <c r="C44" i="8"/>
  <c r="B44" i="8"/>
  <c r="AJ44" i="8" s="1"/>
  <c r="A44" i="8"/>
  <c r="C43" i="8"/>
  <c r="B43" i="8"/>
  <c r="AJ43" i="8" s="1"/>
  <c r="A43" i="8"/>
  <c r="C42" i="8"/>
  <c r="B42" i="8"/>
  <c r="AJ42" i="8" s="1"/>
  <c r="A42" i="8"/>
  <c r="C41" i="8"/>
  <c r="B41" i="8"/>
  <c r="AJ41" i="8" s="1"/>
  <c r="A41" i="8"/>
  <c r="C40" i="8"/>
  <c r="B40" i="8"/>
  <c r="AJ40" i="8" s="1"/>
  <c r="A40" i="8"/>
  <c r="C39" i="8"/>
  <c r="B39" i="8"/>
  <c r="AJ39" i="8" s="1"/>
  <c r="A39" i="8"/>
  <c r="C38" i="8"/>
  <c r="B38" i="8"/>
  <c r="AJ38" i="8" s="1"/>
  <c r="A38" i="8"/>
  <c r="C37" i="8"/>
  <c r="B37" i="8"/>
  <c r="AJ37" i="8" s="1"/>
  <c r="A37" i="8"/>
  <c r="C36" i="8"/>
  <c r="B36" i="8"/>
  <c r="AJ36" i="8" s="1"/>
  <c r="A36" i="8"/>
  <c r="C35" i="8"/>
  <c r="B35" i="8"/>
  <c r="AJ35" i="8" s="1"/>
  <c r="A35" i="8"/>
  <c r="C34" i="8"/>
  <c r="B34" i="8"/>
  <c r="AJ34" i="8" s="1"/>
  <c r="A34" i="8"/>
  <c r="C33" i="8"/>
  <c r="B33" i="8"/>
  <c r="AJ33" i="8" s="1"/>
  <c r="A33" i="8"/>
  <c r="C32" i="8"/>
  <c r="B32" i="8"/>
  <c r="AJ32" i="8" s="1"/>
  <c r="A32" i="8"/>
  <c r="C31" i="8"/>
  <c r="B31" i="8"/>
  <c r="AJ31" i="8" s="1"/>
  <c r="A31" i="8"/>
  <c r="C30" i="8"/>
  <c r="B30" i="8"/>
  <c r="AJ30" i="8" s="1"/>
  <c r="A30" i="8"/>
  <c r="C29" i="8"/>
  <c r="B29" i="8"/>
  <c r="AJ29" i="8" s="1"/>
  <c r="A29" i="8"/>
  <c r="C28" i="8"/>
  <c r="B28" i="8"/>
  <c r="AJ28" i="8" s="1"/>
  <c r="A28" i="8"/>
  <c r="C27" i="8"/>
  <c r="B27" i="8"/>
  <c r="AJ27" i="8" s="1"/>
  <c r="A27" i="8"/>
  <c r="C26" i="8"/>
  <c r="B26" i="8"/>
  <c r="AJ26" i="8" s="1"/>
  <c r="A26" i="8"/>
  <c r="C25" i="8"/>
  <c r="B25" i="8"/>
  <c r="AJ25" i="8" s="1"/>
  <c r="A25" i="8"/>
  <c r="C24" i="8"/>
  <c r="B24" i="8"/>
  <c r="AJ24" i="8" s="1"/>
  <c r="A24" i="8"/>
  <c r="C23" i="8"/>
  <c r="B23" i="8"/>
  <c r="AJ23" i="8" s="1"/>
  <c r="A23" i="8"/>
  <c r="C22" i="8"/>
  <c r="B22" i="8"/>
  <c r="AJ22" i="8" s="1"/>
  <c r="A22" i="8"/>
  <c r="C21" i="8"/>
  <c r="B21" i="8"/>
  <c r="AJ21" i="8" s="1"/>
  <c r="A21" i="8"/>
  <c r="C20" i="8"/>
  <c r="B20" i="8"/>
  <c r="AJ20" i="8" s="1"/>
  <c r="A20" i="8"/>
  <c r="C19" i="8"/>
  <c r="B19" i="8"/>
  <c r="AJ19" i="8" s="1"/>
  <c r="A19" i="8"/>
  <c r="C18" i="8"/>
  <c r="B18" i="8"/>
  <c r="AJ18" i="8" s="1"/>
  <c r="A18" i="8"/>
  <c r="C17" i="8"/>
  <c r="B17" i="8"/>
  <c r="AJ17" i="8" s="1"/>
  <c r="A17" i="8"/>
  <c r="C16" i="8"/>
  <c r="B16" i="8"/>
  <c r="AJ16" i="8" s="1"/>
  <c r="A16" i="8"/>
  <c r="C15" i="8"/>
  <c r="B15" i="8"/>
  <c r="AJ15" i="8" s="1"/>
  <c r="A15" i="8"/>
  <c r="C14" i="8"/>
  <c r="B14" i="8"/>
  <c r="AJ14" i="8" s="1"/>
  <c r="A14" i="8"/>
  <c r="C13" i="8"/>
  <c r="B13" i="8"/>
  <c r="AJ13" i="8" s="1"/>
  <c r="A13" i="8"/>
  <c r="C12" i="8"/>
  <c r="B12" i="8"/>
  <c r="AJ12" i="8" s="1"/>
  <c r="A12" i="8"/>
  <c r="C11" i="8"/>
  <c r="B11" i="8"/>
  <c r="AJ11" i="8" s="1"/>
  <c r="A11" i="8"/>
  <c r="C10" i="8"/>
  <c r="B10" i="8"/>
  <c r="AJ10" i="8" s="1"/>
  <c r="A10" i="8"/>
  <c r="C9" i="8"/>
  <c r="B9" i="8"/>
  <c r="AJ9" i="8" s="1"/>
  <c r="A9" i="8"/>
  <c r="C8" i="8"/>
  <c r="B8" i="8"/>
  <c r="AJ8" i="8" s="1"/>
  <c r="A8" i="8"/>
  <c r="C7" i="8"/>
  <c r="B7" i="8"/>
  <c r="AJ7" i="8" s="1"/>
  <c r="A7" i="8"/>
  <c r="C6" i="8"/>
  <c r="B6" i="8"/>
  <c r="AJ6" i="8" s="1"/>
  <c r="A6" i="8"/>
  <c r="C5" i="8"/>
  <c r="B5" i="8"/>
  <c r="A5" i="8"/>
  <c r="W1" i="8"/>
  <c r="Q1" i="8"/>
  <c r="J1" i="8"/>
  <c r="C1" i="8"/>
  <c r="C91" i="8" l="1"/>
  <c r="C126" i="8"/>
  <c r="C168" i="8"/>
  <c r="Q91" i="8"/>
  <c r="Q126" i="8"/>
  <c r="Q168" i="8"/>
  <c r="B37" i="15"/>
  <c r="C35" i="15"/>
  <c r="B30" i="15"/>
  <c r="B26" i="15"/>
  <c r="B24" i="15"/>
  <c r="B19" i="15"/>
  <c r="B15" i="15"/>
  <c r="B8" i="15"/>
  <c r="C32" i="9"/>
  <c r="C30" i="9"/>
  <c r="C26" i="9"/>
  <c r="C24" i="9"/>
  <c r="C20" i="9"/>
  <c r="C18" i="9"/>
  <c r="C12" i="9"/>
  <c r="C10" i="9"/>
  <c r="B36" i="15"/>
  <c r="B27" i="15"/>
  <c r="B17" i="15"/>
  <c r="B13" i="15"/>
  <c r="C33" i="9"/>
  <c r="C23" i="9"/>
  <c r="C17" i="9"/>
  <c r="C11" i="9"/>
  <c r="C7" i="9"/>
  <c r="B35" i="15"/>
  <c r="B18" i="15"/>
  <c r="B14" i="15"/>
  <c r="B12" i="15"/>
  <c r="C31" i="9"/>
  <c r="C25" i="9"/>
  <c r="C13" i="9"/>
  <c r="C19" i="9"/>
  <c r="X174" i="8"/>
  <c r="R174" i="8"/>
  <c r="J174" i="8"/>
  <c r="E174" i="8"/>
  <c r="X173" i="8"/>
  <c r="X175" i="8" s="1"/>
  <c r="R173" i="8"/>
  <c r="R175" i="8" s="1"/>
  <c r="J173" i="8"/>
  <c r="J175" i="8" s="1"/>
  <c r="E173" i="8"/>
  <c r="E175" i="8" s="1"/>
  <c r="D133" i="8"/>
  <c r="D132" i="8"/>
  <c r="Q174" i="8"/>
  <c r="S174" i="8" s="1"/>
  <c r="D174" i="8"/>
  <c r="F174" i="8" s="1"/>
  <c r="Q173" i="8"/>
  <c r="D173" i="8"/>
  <c r="C132" i="8"/>
  <c r="AQ8" i="8"/>
  <c r="AQ7" i="8"/>
  <c r="I174" i="8"/>
  <c r="I173" i="8"/>
  <c r="AP7" i="8"/>
  <c r="W174" i="8"/>
  <c r="Y174" i="8" s="1"/>
  <c r="W173" i="8"/>
  <c r="C133" i="8"/>
  <c r="E133" i="8" s="1"/>
  <c r="AP8" i="8"/>
  <c r="J168" i="8"/>
  <c r="J91" i="8"/>
  <c r="J126" i="8"/>
  <c r="W168" i="8"/>
  <c r="W91" i="8"/>
  <c r="W126" i="8"/>
  <c r="AJ5" i="8"/>
  <c r="AI7" i="8"/>
  <c r="AI9" i="8"/>
  <c r="AI11" i="8"/>
  <c r="AI13" i="8"/>
  <c r="AI15" i="8"/>
  <c r="AI17" i="8"/>
  <c r="AI19" i="8"/>
  <c r="AI21" i="8"/>
  <c r="AI23" i="8"/>
  <c r="AI25" i="8"/>
  <c r="AI27" i="8"/>
  <c r="AI29" i="8"/>
  <c r="AI31" i="8"/>
  <c r="AI33" i="8"/>
  <c r="AI35" i="8"/>
  <c r="AI37" i="8"/>
  <c r="AI39" i="8"/>
  <c r="AI41" i="8"/>
  <c r="AI43" i="8"/>
  <c r="AI6" i="8"/>
  <c r="AI8" i="8"/>
  <c r="AI10" i="8"/>
  <c r="AI12" i="8"/>
  <c r="AI14" i="8"/>
  <c r="AI16" i="8"/>
  <c r="AI18" i="8"/>
  <c r="AI20" i="8"/>
  <c r="AI22" i="8"/>
  <c r="AI24" i="8"/>
  <c r="AI26" i="8"/>
  <c r="AI28" i="8"/>
  <c r="AI30" i="8"/>
  <c r="AI32" i="8"/>
  <c r="AI34" i="8"/>
  <c r="AI36" i="8"/>
  <c r="AI38" i="8"/>
  <c r="AI40" i="8"/>
  <c r="AI42" i="8"/>
  <c r="AI44" i="8"/>
  <c r="H14" i="8"/>
  <c r="H41" i="8"/>
  <c r="H6" i="8"/>
  <c r="H22" i="8"/>
  <c r="H33" i="8"/>
  <c r="H10" i="8"/>
  <c r="H18" i="8"/>
  <c r="H26" i="8"/>
  <c r="H29" i="8"/>
  <c r="H37" i="8"/>
  <c r="U6" i="8"/>
  <c r="V6" i="8" s="1"/>
  <c r="U10" i="8"/>
  <c r="V10" i="8" s="1"/>
  <c r="U14" i="8"/>
  <c r="V14" i="8" s="1"/>
  <c r="U18" i="8"/>
  <c r="V18" i="8" s="1"/>
  <c r="U22" i="8"/>
  <c r="V22" i="8" s="1"/>
  <c r="U29" i="8"/>
  <c r="V29" i="8" s="1"/>
  <c r="U33" i="8"/>
  <c r="V33" i="8" s="1"/>
  <c r="U37" i="8"/>
  <c r="V37" i="8" s="1"/>
  <c r="U41" i="8"/>
  <c r="V41" i="8" s="1"/>
  <c r="AI5" i="8"/>
  <c r="O8" i="8"/>
  <c r="O12" i="8"/>
  <c r="O16" i="8"/>
  <c r="O20" i="8"/>
  <c r="O24" i="8"/>
  <c r="O27" i="8"/>
  <c r="O31" i="8"/>
  <c r="O35" i="8"/>
  <c r="O39" i="8"/>
  <c r="O43" i="8"/>
  <c r="O11" i="9"/>
  <c r="O18" i="9"/>
  <c r="O6" i="8"/>
  <c r="H8" i="8"/>
  <c r="U8" i="8"/>
  <c r="V8" i="8" s="1"/>
  <c r="O10" i="8"/>
  <c r="H12" i="8"/>
  <c r="U12" i="8"/>
  <c r="V12" i="8" s="1"/>
  <c r="O14" i="8"/>
  <c r="H16" i="8"/>
  <c r="U16" i="8"/>
  <c r="V16" i="8" s="1"/>
  <c r="O18" i="8"/>
  <c r="H20" i="8"/>
  <c r="U20" i="8"/>
  <c r="V20" i="8" s="1"/>
  <c r="O22" i="8"/>
  <c r="H24" i="8"/>
  <c r="U24" i="8"/>
  <c r="V24" i="8" s="1"/>
  <c r="N26" i="8"/>
  <c r="H27" i="8"/>
  <c r="U27" i="8"/>
  <c r="V27" i="8" s="1"/>
  <c r="O29" i="8"/>
  <c r="H31" i="8"/>
  <c r="U31" i="8"/>
  <c r="V31" i="8" s="1"/>
  <c r="O33" i="8"/>
  <c r="H35" i="8"/>
  <c r="U35" i="8"/>
  <c r="V35" i="8" s="1"/>
  <c r="O37" i="8"/>
  <c r="H39" i="8"/>
  <c r="U39" i="8"/>
  <c r="V39" i="8" s="1"/>
  <c r="O41" i="8"/>
  <c r="H43" i="8"/>
  <c r="U43" i="8"/>
  <c r="V43" i="8" s="1"/>
  <c r="M7" i="9"/>
  <c r="O12" i="9"/>
  <c r="O17" i="9"/>
  <c r="O19" i="9"/>
  <c r="Q51" i="8"/>
  <c r="I5" i="8"/>
  <c r="AA5" i="8"/>
  <c r="AB5" i="8" s="1"/>
  <c r="N7" i="8"/>
  <c r="AA7" i="8"/>
  <c r="AB7" i="8" s="1"/>
  <c r="N9" i="8"/>
  <c r="AA9" i="8"/>
  <c r="AB9" i="8" s="1"/>
  <c r="I11" i="8"/>
  <c r="N11" i="8"/>
  <c r="AA11" i="8"/>
  <c r="AB11" i="8" s="1"/>
  <c r="I13" i="8"/>
  <c r="N13" i="8"/>
  <c r="AA13" i="8"/>
  <c r="AB13" i="8" s="1"/>
  <c r="I15" i="8"/>
  <c r="N15" i="8"/>
  <c r="AA15" i="8"/>
  <c r="AB15" i="8" s="1"/>
  <c r="I17" i="8"/>
  <c r="N17" i="8"/>
  <c r="AA17" i="8"/>
  <c r="AB17" i="8" s="1"/>
  <c r="I19" i="8"/>
  <c r="N19" i="8"/>
  <c r="AA19" i="8"/>
  <c r="AB19" i="8" s="1"/>
  <c r="I21" i="8"/>
  <c r="N21" i="8"/>
  <c r="AA21" i="8"/>
  <c r="AB21" i="8" s="1"/>
  <c r="I23" i="8"/>
  <c r="N23" i="8"/>
  <c r="AA23" i="8"/>
  <c r="AB23" i="8" s="1"/>
  <c r="I25" i="8"/>
  <c r="N25" i="8"/>
  <c r="AA25" i="8"/>
  <c r="AB25" i="8" s="1"/>
  <c r="U28" i="8"/>
  <c r="V28" i="8" s="1"/>
  <c r="O28" i="8"/>
  <c r="H28" i="8"/>
  <c r="N28" i="8"/>
  <c r="U30" i="8"/>
  <c r="V30" i="8" s="1"/>
  <c r="O30" i="8"/>
  <c r="H30" i="8"/>
  <c r="N30" i="8"/>
  <c r="U32" i="8"/>
  <c r="V32" i="8" s="1"/>
  <c r="O32" i="8"/>
  <c r="H32" i="8"/>
  <c r="N32" i="8"/>
  <c r="U34" i="8"/>
  <c r="V34" i="8" s="1"/>
  <c r="O34" i="8"/>
  <c r="H34" i="8"/>
  <c r="N34" i="8"/>
  <c r="U36" i="8"/>
  <c r="V36" i="8" s="1"/>
  <c r="O36" i="8"/>
  <c r="H36" i="8"/>
  <c r="N36" i="8"/>
  <c r="C51" i="8"/>
  <c r="N5" i="8"/>
  <c r="I7" i="8"/>
  <c r="I9" i="8"/>
  <c r="J51" i="8"/>
  <c r="W51" i="8"/>
  <c r="H5" i="8"/>
  <c r="O5" i="8"/>
  <c r="U5" i="8"/>
  <c r="O24" i="9" s="1"/>
  <c r="I6" i="8"/>
  <c r="N6" i="8"/>
  <c r="AA6" i="8"/>
  <c r="AB6" i="8" s="1"/>
  <c r="H7" i="8"/>
  <c r="O7" i="8"/>
  <c r="U7" i="8"/>
  <c r="V7" i="8" s="1"/>
  <c r="I8" i="8"/>
  <c r="N8" i="8"/>
  <c r="AA8" i="8"/>
  <c r="AB8" i="8" s="1"/>
  <c r="H9" i="8"/>
  <c r="O9" i="8"/>
  <c r="U9" i="8"/>
  <c r="V9" i="8" s="1"/>
  <c r="I10" i="8"/>
  <c r="N10" i="8"/>
  <c r="AA10" i="8"/>
  <c r="AB10" i="8" s="1"/>
  <c r="H11" i="8"/>
  <c r="O11" i="8"/>
  <c r="U11" i="8"/>
  <c r="V11" i="8" s="1"/>
  <c r="I12" i="8"/>
  <c r="N12" i="8"/>
  <c r="AA12" i="8"/>
  <c r="AB12" i="8" s="1"/>
  <c r="H13" i="8"/>
  <c r="O13" i="8"/>
  <c r="U13" i="8"/>
  <c r="V13" i="8" s="1"/>
  <c r="I14" i="8"/>
  <c r="N14" i="8"/>
  <c r="AA14" i="8"/>
  <c r="AB14" i="8" s="1"/>
  <c r="H15" i="8"/>
  <c r="O15" i="8"/>
  <c r="U15" i="8"/>
  <c r="V15" i="8" s="1"/>
  <c r="I16" i="8"/>
  <c r="N16" i="8"/>
  <c r="AA16" i="8"/>
  <c r="AB16" i="8" s="1"/>
  <c r="H17" i="8"/>
  <c r="O17" i="8"/>
  <c r="U17" i="8"/>
  <c r="V17" i="8" s="1"/>
  <c r="I18" i="8"/>
  <c r="N18" i="8"/>
  <c r="AA18" i="8"/>
  <c r="AB18" i="8" s="1"/>
  <c r="H19" i="8"/>
  <c r="O19" i="8"/>
  <c r="U19" i="8"/>
  <c r="V19" i="8" s="1"/>
  <c r="I20" i="8"/>
  <c r="N20" i="8"/>
  <c r="AA20" i="8"/>
  <c r="AB20" i="8" s="1"/>
  <c r="H21" i="8"/>
  <c r="O21" i="8"/>
  <c r="U21" i="8"/>
  <c r="V21" i="8" s="1"/>
  <c r="I22" i="8"/>
  <c r="N22" i="8"/>
  <c r="AA22" i="8"/>
  <c r="AB22" i="8" s="1"/>
  <c r="H23" i="8"/>
  <c r="O23" i="8"/>
  <c r="U23" i="8"/>
  <c r="V23" i="8" s="1"/>
  <c r="I24" i="8"/>
  <c r="N24" i="8"/>
  <c r="AA24" i="8"/>
  <c r="AB24" i="8" s="1"/>
  <c r="H25" i="8"/>
  <c r="O25" i="8"/>
  <c r="U25" i="8"/>
  <c r="V25" i="8" s="1"/>
  <c r="U26" i="8"/>
  <c r="V26" i="8" s="1"/>
  <c r="O26" i="8"/>
  <c r="I26" i="8"/>
  <c r="AA26" i="8"/>
  <c r="AB26" i="8" s="1"/>
  <c r="I28" i="8"/>
  <c r="AA28" i="8"/>
  <c r="AB28" i="8" s="1"/>
  <c r="I30" i="8"/>
  <c r="AA30" i="8"/>
  <c r="AB30" i="8" s="1"/>
  <c r="I32" i="8"/>
  <c r="AA32" i="8"/>
  <c r="AB32" i="8" s="1"/>
  <c r="I34" i="8"/>
  <c r="AA34" i="8"/>
  <c r="AB34" i="8" s="1"/>
  <c r="I36" i="8"/>
  <c r="AA36" i="8"/>
  <c r="AB36" i="8" s="1"/>
  <c r="I38" i="8"/>
  <c r="N38" i="8"/>
  <c r="AA38" i="8"/>
  <c r="AB38" i="8" s="1"/>
  <c r="I40" i="8"/>
  <c r="N40" i="8"/>
  <c r="AA40" i="8"/>
  <c r="AB40" i="8" s="1"/>
  <c r="I42" i="8"/>
  <c r="N42" i="8"/>
  <c r="AA42" i="8"/>
  <c r="AB42" i="8" s="1"/>
  <c r="I44" i="8"/>
  <c r="N44" i="8"/>
  <c r="AA44" i="8"/>
  <c r="AB44" i="8" s="1"/>
  <c r="I27" i="8"/>
  <c r="N27" i="8"/>
  <c r="AA27" i="8"/>
  <c r="AB27" i="8" s="1"/>
  <c r="I29" i="8"/>
  <c r="N29" i="8"/>
  <c r="AA29" i="8"/>
  <c r="AB29" i="8" s="1"/>
  <c r="I31" i="8"/>
  <c r="N31" i="8"/>
  <c r="AA31" i="8"/>
  <c r="AB31" i="8" s="1"/>
  <c r="I33" i="8"/>
  <c r="N33" i="8"/>
  <c r="AA33" i="8"/>
  <c r="AB33" i="8" s="1"/>
  <c r="I35" i="8"/>
  <c r="N35" i="8"/>
  <c r="AA35" i="8"/>
  <c r="AB35" i="8" s="1"/>
  <c r="I37" i="8"/>
  <c r="N37" i="8"/>
  <c r="AA37" i="8"/>
  <c r="AB37" i="8" s="1"/>
  <c r="H38" i="8"/>
  <c r="O38" i="8"/>
  <c r="U38" i="8"/>
  <c r="V38" i="8" s="1"/>
  <c r="I39" i="8"/>
  <c r="N39" i="8"/>
  <c r="AA39" i="8"/>
  <c r="AB39" i="8" s="1"/>
  <c r="H40" i="8"/>
  <c r="O40" i="8"/>
  <c r="U40" i="8"/>
  <c r="V40" i="8" s="1"/>
  <c r="I41" i="8"/>
  <c r="N41" i="8"/>
  <c r="AA41" i="8"/>
  <c r="AB41" i="8" s="1"/>
  <c r="H42" i="8"/>
  <c r="O42" i="8"/>
  <c r="U42" i="8"/>
  <c r="V42" i="8" s="1"/>
  <c r="I43" i="8"/>
  <c r="N43" i="8"/>
  <c r="AA43" i="8"/>
  <c r="AB43" i="8" s="1"/>
  <c r="H44" i="8"/>
  <c r="O44" i="8"/>
  <c r="U44" i="8"/>
  <c r="V44" i="8" s="1"/>
  <c r="B33" i="7"/>
  <c r="B32" i="7"/>
  <c r="B31" i="7"/>
  <c r="B30" i="7"/>
  <c r="B29" i="7"/>
  <c r="B27" i="7"/>
  <c r="B26" i="7"/>
  <c r="B25" i="7"/>
  <c r="B24" i="7"/>
  <c r="B23" i="7"/>
  <c r="B22" i="7"/>
  <c r="B20" i="7"/>
  <c r="B19" i="7"/>
  <c r="B18" i="7"/>
  <c r="B17" i="7"/>
  <c r="B16" i="7"/>
  <c r="B14" i="7"/>
  <c r="B13" i="7"/>
  <c r="B12" i="7"/>
  <c r="B11" i="7"/>
  <c r="B10" i="7"/>
  <c r="G9" i="7"/>
  <c r="F9" i="7"/>
  <c r="E9" i="7"/>
  <c r="B9" i="7"/>
  <c r="F3" i="7"/>
  <c r="C3" i="7"/>
  <c r="B3" i="7"/>
  <c r="H2" i="7"/>
  <c r="F2" i="7"/>
  <c r="C2" i="7"/>
  <c r="B2" i="7"/>
  <c r="H1" i="7"/>
  <c r="F1" i="7"/>
  <c r="C1" i="7"/>
  <c r="B1" i="7"/>
  <c r="E32" i="7"/>
  <c r="E31" i="7"/>
  <c r="E30" i="7"/>
  <c r="E26" i="7"/>
  <c r="E25" i="7"/>
  <c r="E24" i="7"/>
  <c r="E23" i="7"/>
  <c r="E19" i="7"/>
  <c r="E18" i="7"/>
  <c r="E17" i="7"/>
  <c r="E13" i="7"/>
  <c r="E12" i="7"/>
  <c r="E11" i="7"/>
  <c r="E10" i="7"/>
  <c r="F32" i="7"/>
  <c r="F37" i="14" s="1"/>
  <c r="F31" i="7"/>
  <c r="F36" i="14" s="1"/>
  <c r="F30" i="7"/>
  <c r="F35" i="14" s="1"/>
  <c r="F26" i="7"/>
  <c r="F30" i="14" s="1"/>
  <c r="F25" i="7"/>
  <c r="F27" i="14" s="1"/>
  <c r="F24" i="7"/>
  <c r="F26" i="14" s="1"/>
  <c r="F23" i="7"/>
  <c r="F24" i="14" s="1"/>
  <c r="F19" i="7"/>
  <c r="F19" i="14" s="1"/>
  <c r="F18" i="7"/>
  <c r="F18" i="14" s="1"/>
  <c r="F17" i="7"/>
  <c r="F17" i="14" s="1"/>
  <c r="F13" i="7"/>
  <c r="F15" i="14" s="1"/>
  <c r="F12" i="7"/>
  <c r="F14" i="14" s="1"/>
  <c r="F11" i="7"/>
  <c r="F13" i="14" s="1"/>
  <c r="F10" i="7"/>
  <c r="F12" i="14" s="1"/>
  <c r="G32" i="7"/>
  <c r="E37" i="14" s="1"/>
  <c r="G31" i="7"/>
  <c r="E36" i="14" s="1"/>
  <c r="G30" i="7"/>
  <c r="E35" i="14" s="1"/>
  <c r="G26" i="7"/>
  <c r="E30" i="14" s="1"/>
  <c r="G25" i="7"/>
  <c r="E27" i="14" s="1"/>
  <c r="G24" i="7"/>
  <c r="E26" i="14" s="1"/>
  <c r="G23" i="7"/>
  <c r="E24" i="14" s="1"/>
  <c r="G19" i="7"/>
  <c r="E19" i="14" s="1"/>
  <c r="G18" i="7"/>
  <c r="E18" i="14" s="1"/>
  <c r="G17" i="7"/>
  <c r="E17" i="14" s="1"/>
  <c r="G13" i="7"/>
  <c r="E15" i="14" s="1"/>
  <c r="G12" i="7"/>
  <c r="E14" i="14" s="1"/>
  <c r="G11" i="7"/>
  <c r="E13" i="14" s="1"/>
  <c r="G10" i="7"/>
  <c r="E12" i="14" s="1"/>
  <c r="C44" i="6"/>
  <c r="B44" i="6"/>
  <c r="A44" i="6"/>
  <c r="C43" i="6"/>
  <c r="B43" i="6"/>
  <c r="A43" i="6"/>
  <c r="C42" i="6"/>
  <c r="B42" i="6"/>
  <c r="A42" i="6"/>
  <c r="C41" i="6"/>
  <c r="B41" i="6"/>
  <c r="A41" i="6"/>
  <c r="C40" i="6"/>
  <c r="B40" i="6"/>
  <c r="A40" i="6"/>
  <c r="C39" i="6"/>
  <c r="B39" i="6"/>
  <c r="A39" i="6"/>
  <c r="C38" i="6"/>
  <c r="B38" i="6"/>
  <c r="A38" i="6"/>
  <c r="C37" i="6"/>
  <c r="B37" i="6"/>
  <c r="A37" i="6"/>
  <c r="C36" i="6"/>
  <c r="B36" i="6"/>
  <c r="A36" i="6"/>
  <c r="C35" i="6"/>
  <c r="B35" i="6"/>
  <c r="A35" i="6"/>
  <c r="C34" i="6"/>
  <c r="B34" i="6"/>
  <c r="A34" i="6"/>
  <c r="C33" i="6"/>
  <c r="B33" i="6"/>
  <c r="A33" i="6"/>
  <c r="C32" i="6"/>
  <c r="B32" i="6"/>
  <c r="A32" i="6"/>
  <c r="C31" i="6"/>
  <c r="B31" i="6"/>
  <c r="A31" i="6"/>
  <c r="C30" i="6"/>
  <c r="B30" i="6"/>
  <c r="A30" i="6"/>
  <c r="C29" i="6"/>
  <c r="B29" i="6"/>
  <c r="A29" i="6"/>
  <c r="C28" i="6"/>
  <c r="B28" i="6"/>
  <c r="A28" i="6"/>
  <c r="C27" i="6"/>
  <c r="B27" i="6"/>
  <c r="A27" i="6"/>
  <c r="C26" i="6"/>
  <c r="B26" i="6"/>
  <c r="A26" i="6"/>
  <c r="C25" i="6"/>
  <c r="B25" i="6"/>
  <c r="A25" i="6"/>
  <c r="C24" i="6"/>
  <c r="B24" i="6"/>
  <c r="A24" i="6"/>
  <c r="C23" i="6"/>
  <c r="B23" i="6"/>
  <c r="A23" i="6"/>
  <c r="C22" i="6"/>
  <c r="B22" i="6"/>
  <c r="A22" i="6"/>
  <c r="C21" i="6"/>
  <c r="B21" i="6"/>
  <c r="A21" i="6"/>
  <c r="C20" i="6"/>
  <c r="B20" i="6"/>
  <c r="A20" i="6"/>
  <c r="C19" i="6"/>
  <c r="B19" i="6"/>
  <c r="A19" i="6"/>
  <c r="C18" i="6"/>
  <c r="B18" i="6"/>
  <c r="A18" i="6"/>
  <c r="C17" i="6"/>
  <c r="B17" i="6"/>
  <c r="A17" i="6"/>
  <c r="C16" i="6"/>
  <c r="B16" i="6"/>
  <c r="A16" i="6"/>
  <c r="C15" i="6"/>
  <c r="B15" i="6"/>
  <c r="A15" i="6"/>
  <c r="C14" i="6"/>
  <c r="B14" i="6"/>
  <c r="A14" i="6"/>
  <c r="C13" i="6"/>
  <c r="B13" i="6"/>
  <c r="A13" i="6"/>
  <c r="C12" i="6"/>
  <c r="B12" i="6"/>
  <c r="A12" i="6"/>
  <c r="C11" i="6"/>
  <c r="B11" i="6"/>
  <c r="A11" i="6"/>
  <c r="C10" i="6"/>
  <c r="B10" i="6"/>
  <c r="A10" i="6"/>
  <c r="C9" i="6"/>
  <c r="B9" i="6"/>
  <c r="A9" i="6"/>
  <c r="C8" i="6"/>
  <c r="B8" i="6"/>
  <c r="A8" i="6"/>
  <c r="C7" i="6"/>
  <c r="B7" i="6"/>
  <c r="A7" i="6"/>
  <c r="C6" i="6"/>
  <c r="B6" i="6"/>
  <c r="A6" i="6"/>
  <c r="C5" i="6"/>
  <c r="B5" i="6"/>
  <c r="A5" i="6"/>
  <c r="W1" i="6"/>
  <c r="Q1" i="6"/>
  <c r="J1" i="6"/>
  <c r="C1" i="6"/>
  <c r="J51" i="6" l="1"/>
  <c r="J167" i="6"/>
  <c r="J125" i="6"/>
  <c r="J91" i="6"/>
  <c r="W167" i="6"/>
  <c r="W125" i="6"/>
  <c r="W91" i="6"/>
  <c r="K96" i="8"/>
  <c r="I61" i="8"/>
  <c r="I55" i="8"/>
  <c r="I58" i="8"/>
  <c r="I57" i="8"/>
  <c r="S67" i="8" s="1"/>
  <c r="I56" i="8"/>
  <c r="K173" i="8"/>
  <c r="I175" i="8"/>
  <c r="E132" i="8"/>
  <c r="C134" i="8"/>
  <c r="Q175" i="8"/>
  <c r="S173" i="8"/>
  <c r="C14" i="9"/>
  <c r="C12" i="15"/>
  <c r="C167" i="6"/>
  <c r="C125" i="6"/>
  <c r="C91" i="6"/>
  <c r="Q167" i="6"/>
  <c r="Q125" i="6"/>
  <c r="Q91" i="6"/>
  <c r="N32" i="9"/>
  <c r="N30" i="9"/>
  <c r="N26" i="9"/>
  <c r="N24" i="9"/>
  <c r="N18" i="9"/>
  <c r="N12" i="9"/>
  <c r="N10" i="9"/>
  <c r="N31" i="9"/>
  <c r="N25" i="9"/>
  <c r="N19" i="9"/>
  <c r="N13" i="9"/>
  <c r="N17" i="9"/>
  <c r="N23" i="9"/>
  <c r="N11" i="9"/>
  <c r="W173" i="6"/>
  <c r="Y173" i="6" s="1"/>
  <c r="Q173" i="6"/>
  <c r="I173" i="6"/>
  <c r="D173" i="6"/>
  <c r="W172" i="6"/>
  <c r="Q172" i="6"/>
  <c r="I172" i="6"/>
  <c r="D172" i="6"/>
  <c r="C132" i="6"/>
  <c r="E132" i="6" s="1"/>
  <c r="C131" i="6"/>
  <c r="R173" i="6"/>
  <c r="E173" i="6"/>
  <c r="R172" i="6"/>
  <c r="R174" i="6" s="1"/>
  <c r="E172" i="6"/>
  <c r="E174" i="6" s="1"/>
  <c r="D131" i="6"/>
  <c r="D133" i="6" s="1"/>
  <c r="X173" i="6"/>
  <c r="J173" i="6"/>
  <c r="X172" i="6"/>
  <c r="X174" i="6" s="1"/>
  <c r="J172" i="6"/>
  <c r="J174" i="6" s="1"/>
  <c r="D132" i="6"/>
  <c r="K102" i="8"/>
  <c r="O61" i="8"/>
  <c r="O55" i="8"/>
  <c r="G20" i="9" s="1"/>
  <c r="O58" i="8"/>
  <c r="O57" i="8"/>
  <c r="S68" i="8" s="1"/>
  <c r="O56" i="8"/>
  <c r="K116" i="8"/>
  <c r="AB58" i="8"/>
  <c r="AB57" i="8"/>
  <c r="S70" i="8" s="1"/>
  <c r="AB56" i="8"/>
  <c r="AB55" i="8"/>
  <c r="G33" i="9" s="1"/>
  <c r="O10" i="9"/>
  <c r="O23" i="9"/>
  <c r="O13" i="9"/>
  <c r="Y173" i="8"/>
  <c r="W175" i="8"/>
  <c r="K174" i="8"/>
  <c r="F173" i="8"/>
  <c r="D175" i="8"/>
  <c r="D134" i="8"/>
  <c r="C17" i="15"/>
  <c r="J45" i="8"/>
  <c r="J49" i="8"/>
  <c r="J47" i="8"/>
  <c r="J46" i="8"/>
  <c r="J48" i="8"/>
  <c r="P46" i="8"/>
  <c r="P47" i="8"/>
  <c r="P49" i="8"/>
  <c r="P48" i="8"/>
  <c r="P45" i="8"/>
  <c r="AC45" i="8"/>
  <c r="AC48" i="8"/>
  <c r="AC46" i="8"/>
  <c r="AC49" i="8"/>
  <c r="AC47" i="8"/>
  <c r="F33" i="9"/>
  <c r="B37" i="14"/>
  <c r="B35" i="14"/>
  <c r="B27" i="14"/>
  <c r="B24" i="14"/>
  <c r="B18" i="14"/>
  <c r="B15" i="14"/>
  <c r="B13" i="14"/>
  <c r="B36" i="14"/>
  <c r="B30" i="14"/>
  <c r="B26" i="14"/>
  <c r="B19" i="14"/>
  <c r="B17" i="14"/>
  <c r="B14" i="14"/>
  <c r="B12" i="14"/>
  <c r="C32" i="7"/>
  <c r="C30" i="7"/>
  <c r="C25" i="7"/>
  <c r="C31" i="7"/>
  <c r="C26" i="7"/>
  <c r="C24" i="7"/>
  <c r="B8" i="14"/>
  <c r="V5" i="8"/>
  <c r="O30" i="9"/>
  <c r="O31" i="9"/>
  <c r="O29" i="6"/>
  <c r="U31" i="6"/>
  <c r="V31" i="6" s="1"/>
  <c r="O33" i="6"/>
  <c r="U35" i="6"/>
  <c r="V35" i="6" s="1"/>
  <c r="O37" i="6"/>
  <c r="U39" i="6"/>
  <c r="V39" i="6" s="1"/>
  <c r="O41" i="6"/>
  <c r="U43" i="6"/>
  <c r="V43" i="6" s="1"/>
  <c r="O6" i="6"/>
  <c r="U8" i="6"/>
  <c r="V8" i="6" s="1"/>
  <c r="O10" i="6"/>
  <c r="U12" i="6"/>
  <c r="V12" i="6" s="1"/>
  <c r="O14" i="6"/>
  <c r="U16" i="6"/>
  <c r="V16" i="6" s="1"/>
  <c r="O18" i="6"/>
  <c r="U20" i="6"/>
  <c r="V20" i="6" s="1"/>
  <c r="O22" i="6"/>
  <c r="U24" i="6"/>
  <c r="V24" i="6" s="1"/>
  <c r="O26" i="6"/>
  <c r="I28" i="6"/>
  <c r="AA30" i="6"/>
  <c r="AB30" i="6" s="1"/>
  <c r="I32" i="6"/>
  <c r="AA34" i="6"/>
  <c r="AB34" i="6" s="1"/>
  <c r="I36" i="6"/>
  <c r="AA38" i="6"/>
  <c r="AB38" i="6" s="1"/>
  <c r="I40" i="6"/>
  <c r="AA42" i="6"/>
  <c r="AB42" i="6" s="1"/>
  <c r="I44" i="6"/>
  <c r="G14" i="9"/>
  <c r="O20" i="9"/>
  <c r="H29" i="6"/>
  <c r="I34" i="6"/>
  <c r="H37" i="6"/>
  <c r="I42" i="6"/>
  <c r="U6" i="6"/>
  <c r="V6" i="6" s="1"/>
  <c r="U10" i="6"/>
  <c r="V10" i="6" s="1"/>
  <c r="U14" i="6"/>
  <c r="V14" i="6" s="1"/>
  <c r="U18" i="6"/>
  <c r="V18" i="6" s="1"/>
  <c r="U22" i="6"/>
  <c r="V22" i="6" s="1"/>
  <c r="U26" i="6"/>
  <c r="V26" i="6" s="1"/>
  <c r="U33" i="6"/>
  <c r="V33" i="6" s="1"/>
  <c r="U41" i="6"/>
  <c r="V41" i="6" s="1"/>
  <c r="H6" i="6"/>
  <c r="H10" i="6"/>
  <c r="H14" i="6"/>
  <c r="H18" i="6"/>
  <c r="H22" i="6"/>
  <c r="H26" i="6"/>
  <c r="U29" i="6"/>
  <c r="V29" i="6" s="1"/>
  <c r="I30" i="6"/>
  <c r="H33" i="6"/>
  <c r="U37" i="6"/>
  <c r="V37" i="6" s="1"/>
  <c r="I38" i="6"/>
  <c r="H41" i="6"/>
  <c r="O8" i="6"/>
  <c r="O12" i="6"/>
  <c r="O16" i="6"/>
  <c r="O20" i="6"/>
  <c r="O24" i="6"/>
  <c r="AA28" i="6"/>
  <c r="AB28" i="6" s="1"/>
  <c r="O31" i="6"/>
  <c r="AA32" i="6"/>
  <c r="AB32" i="6" s="1"/>
  <c r="O35" i="6"/>
  <c r="AA36" i="6"/>
  <c r="AB36" i="6" s="1"/>
  <c r="O39" i="6"/>
  <c r="AA40" i="6"/>
  <c r="AB40" i="6" s="1"/>
  <c r="O43" i="6"/>
  <c r="AA44" i="6"/>
  <c r="AB44" i="6" s="1"/>
  <c r="C12" i="7"/>
  <c r="H8" i="6"/>
  <c r="H12" i="6"/>
  <c r="H16" i="6"/>
  <c r="H20" i="6"/>
  <c r="H24" i="6"/>
  <c r="H31" i="6"/>
  <c r="H35" i="6"/>
  <c r="H39" i="6"/>
  <c r="H43" i="6"/>
  <c r="C7" i="7"/>
  <c r="C10" i="7"/>
  <c r="C11" i="7"/>
  <c r="C13" i="7"/>
  <c r="C17" i="7"/>
  <c r="C18" i="7"/>
  <c r="C19" i="7"/>
  <c r="C23" i="7"/>
  <c r="AE33" i="8"/>
  <c r="AG33" i="8" s="1"/>
  <c r="AE39" i="8"/>
  <c r="AG39" i="8" s="1"/>
  <c r="AE6" i="8"/>
  <c r="AG6" i="8" s="1"/>
  <c r="AC42" i="8"/>
  <c r="AE43" i="8"/>
  <c r="AG43" i="8" s="1"/>
  <c r="AE36" i="8"/>
  <c r="AG36" i="8" s="1"/>
  <c r="AE28" i="8"/>
  <c r="AG28" i="8" s="1"/>
  <c r="P44" i="8"/>
  <c r="P28" i="8"/>
  <c r="P36" i="8"/>
  <c r="P43" i="8"/>
  <c r="P40" i="8"/>
  <c r="AD7" i="8"/>
  <c r="AD23" i="8"/>
  <c r="AD19" i="8"/>
  <c r="AD15" i="8"/>
  <c r="AD11" i="8"/>
  <c r="P41" i="8"/>
  <c r="P37" i="8"/>
  <c r="P29" i="8"/>
  <c r="J44" i="8"/>
  <c r="AC41" i="8"/>
  <c r="AD41" i="8"/>
  <c r="J41" i="8"/>
  <c r="J40" i="8"/>
  <c r="AC38" i="8"/>
  <c r="AC37" i="8"/>
  <c r="AD37" i="8"/>
  <c r="J37" i="8"/>
  <c r="AC31" i="8"/>
  <c r="AE31" i="8"/>
  <c r="AG31" i="8" s="1"/>
  <c r="AC29" i="8"/>
  <c r="J29" i="8"/>
  <c r="AD29" i="8"/>
  <c r="AE44" i="8"/>
  <c r="AG44" i="8" s="1"/>
  <c r="AD44" i="8"/>
  <c r="AE40" i="8"/>
  <c r="AG40" i="8" s="1"/>
  <c r="AD40" i="8"/>
  <c r="J34" i="8"/>
  <c r="AD34" i="8"/>
  <c r="AE34" i="8"/>
  <c r="AG34" i="8" s="1"/>
  <c r="AC32" i="8"/>
  <c r="J32" i="8"/>
  <c r="AC30" i="8"/>
  <c r="J25" i="8"/>
  <c r="J26" i="8"/>
  <c r="AE26" i="8"/>
  <c r="AG26" i="8" s="1"/>
  <c r="AD26" i="8"/>
  <c r="AC25" i="8"/>
  <c r="P23" i="8"/>
  <c r="AE23" i="8"/>
  <c r="AG23" i="8" s="1"/>
  <c r="AC22" i="8"/>
  <c r="AE22" i="8"/>
  <c r="AG22" i="8" s="1"/>
  <c r="AC21" i="8"/>
  <c r="P19" i="8"/>
  <c r="AE19" i="8"/>
  <c r="AG19" i="8" s="1"/>
  <c r="AC18" i="8"/>
  <c r="AE18" i="8"/>
  <c r="AG18" i="8" s="1"/>
  <c r="AC17" i="8"/>
  <c r="P15" i="8"/>
  <c r="AE15" i="8"/>
  <c r="AG15" i="8" s="1"/>
  <c r="AC14" i="8"/>
  <c r="AE14" i="8"/>
  <c r="AG14" i="8" s="1"/>
  <c r="AC13" i="8"/>
  <c r="P11" i="8"/>
  <c r="AE11" i="8"/>
  <c r="AG11" i="8" s="1"/>
  <c r="AC10" i="8"/>
  <c r="AE10" i="8"/>
  <c r="AG10" i="8" s="1"/>
  <c r="AC9" i="8"/>
  <c r="P7" i="8"/>
  <c r="P6" i="8"/>
  <c r="P8" i="8"/>
  <c r="P10" i="8"/>
  <c r="P12" i="8"/>
  <c r="P14" i="8"/>
  <c r="P16" i="8"/>
  <c r="P18" i="8"/>
  <c r="P20" i="8"/>
  <c r="P22" i="8"/>
  <c r="P24" i="8"/>
  <c r="P30" i="8"/>
  <c r="P34" i="8"/>
  <c r="P27" i="8"/>
  <c r="P31" i="8"/>
  <c r="P35" i="8"/>
  <c r="AC44" i="8"/>
  <c r="AC43" i="8"/>
  <c r="AD43" i="8"/>
  <c r="J43" i="8"/>
  <c r="J42" i="8"/>
  <c r="AE41" i="8"/>
  <c r="AG41" i="8" s="1"/>
  <c r="AC40" i="8"/>
  <c r="AC39" i="8"/>
  <c r="P39" i="8"/>
  <c r="AD39" i="8"/>
  <c r="J39" i="8"/>
  <c r="J38" i="8"/>
  <c r="AE37" i="8"/>
  <c r="AG37" i="8" s="1"/>
  <c r="AC35" i="8"/>
  <c r="AE35" i="8"/>
  <c r="AG35" i="8" s="1"/>
  <c r="AC33" i="8"/>
  <c r="P33" i="8"/>
  <c r="J33" i="8"/>
  <c r="AD33" i="8"/>
  <c r="AE29" i="8"/>
  <c r="AG29" i="8" s="1"/>
  <c r="AC27" i="8"/>
  <c r="AE27" i="8"/>
  <c r="AG27" i="8" s="1"/>
  <c r="AE42" i="8"/>
  <c r="AG42" i="8" s="1"/>
  <c r="P42" i="8"/>
  <c r="AD42" i="8"/>
  <c r="AE38" i="8"/>
  <c r="AG38" i="8" s="1"/>
  <c r="P38" i="8"/>
  <c r="AD38" i="8"/>
  <c r="AC36" i="8"/>
  <c r="J36" i="8"/>
  <c r="AC34" i="8"/>
  <c r="AE32" i="8"/>
  <c r="AG32" i="8" s="1"/>
  <c r="P32" i="8"/>
  <c r="J30" i="8"/>
  <c r="AD30" i="8"/>
  <c r="AE30" i="8"/>
  <c r="AG30" i="8" s="1"/>
  <c r="AC28" i="8"/>
  <c r="J28" i="8"/>
  <c r="AC26" i="8"/>
  <c r="P26" i="8"/>
  <c r="AD25" i="8"/>
  <c r="P25" i="8"/>
  <c r="AE25" i="8"/>
  <c r="AG25" i="8" s="1"/>
  <c r="AC24" i="8"/>
  <c r="AE24" i="8"/>
  <c r="AG24" i="8" s="1"/>
  <c r="AC23" i="8"/>
  <c r="AD21" i="8"/>
  <c r="P21" i="8"/>
  <c r="AE21" i="8"/>
  <c r="AG21" i="8" s="1"/>
  <c r="AC20" i="8"/>
  <c r="AE20" i="8"/>
  <c r="AG20" i="8" s="1"/>
  <c r="AC19" i="8"/>
  <c r="AD17" i="8"/>
  <c r="P17" i="8"/>
  <c r="AE17" i="8"/>
  <c r="AG17" i="8" s="1"/>
  <c r="AC16" i="8"/>
  <c r="AE16" i="8"/>
  <c r="AG16" i="8" s="1"/>
  <c r="AC15" i="8"/>
  <c r="AD13" i="8"/>
  <c r="P13" i="8"/>
  <c r="AE13" i="8"/>
  <c r="AG13" i="8" s="1"/>
  <c r="AC12" i="8"/>
  <c r="AE12" i="8"/>
  <c r="AG12" i="8" s="1"/>
  <c r="AC11" i="8"/>
  <c r="AD9" i="8"/>
  <c r="AE9" i="8"/>
  <c r="AG9" i="8" s="1"/>
  <c r="P9" i="8"/>
  <c r="AC8" i="8"/>
  <c r="AE8" i="8"/>
  <c r="AG8" i="8" s="1"/>
  <c r="AC7" i="8"/>
  <c r="AC6" i="8"/>
  <c r="AE7" i="8"/>
  <c r="AG7" i="8" s="1"/>
  <c r="J35" i="8"/>
  <c r="AD35" i="8"/>
  <c r="J31" i="8"/>
  <c r="AD31" i="8"/>
  <c r="J27" i="8"/>
  <c r="AD27" i="8"/>
  <c r="AD24" i="8"/>
  <c r="J24" i="8"/>
  <c r="J23" i="8"/>
  <c r="AD22" i="8"/>
  <c r="J22" i="8"/>
  <c r="J21" i="8"/>
  <c r="AD20" i="8"/>
  <c r="J20" i="8"/>
  <c r="J19" i="8"/>
  <c r="AD18" i="8"/>
  <c r="J18" i="8"/>
  <c r="J17" i="8"/>
  <c r="AD16" i="8"/>
  <c r="J16" i="8"/>
  <c r="J15" i="8"/>
  <c r="AD14" i="8"/>
  <c r="J14" i="8"/>
  <c r="J13" i="8"/>
  <c r="AD12" i="8"/>
  <c r="J12" i="8"/>
  <c r="J11" i="8"/>
  <c r="AD10" i="8"/>
  <c r="J10" i="8"/>
  <c r="J9" i="8"/>
  <c r="J8" i="8"/>
  <c r="AD8" i="8"/>
  <c r="J7" i="8"/>
  <c r="J6" i="8"/>
  <c r="AD6" i="8"/>
  <c r="J5" i="8"/>
  <c r="AC5" i="8"/>
  <c r="AD36" i="8"/>
  <c r="AD32" i="8"/>
  <c r="AD28" i="8"/>
  <c r="F14" i="9"/>
  <c r="F20" i="9"/>
  <c r="P5" i="8"/>
  <c r="C51" i="6"/>
  <c r="U13" i="6"/>
  <c r="V13" i="6" s="1"/>
  <c r="O13" i="6"/>
  <c r="H13" i="6"/>
  <c r="U15" i="6"/>
  <c r="V15" i="6" s="1"/>
  <c r="O15" i="6"/>
  <c r="H15" i="6"/>
  <c r="N15" i="6"/>
  <c r="U17" i="6"/>
  <c r="V17" i="6" s="1"/>
  <c r="O17" i="6"/>
  <c r="H17" i="6"/>
  <c r="N17" i="6"/>
  <c r="U19" i="6"/>
  <c r="V19" i="6" s="1"/>
  <c r="O19" i="6"/>
  <c r="H19" i="6"/>
  <c r="N19" i="6"/>
  <c r="U21" i="6"/>
  <c r="V21" i="6" s="1"/>
  <c r="O21" i="6"/>
  <c r="H21" i="6"/>
  <c r="N21" i="6"/>
  <c r="Q51" i="6"/>
  <c r="U5" i="6"/>
  <c r="V5" i="6" s="1"/>
  <c r="O5" i="6"/>
  <c r="H5" i="6"/>
  <c r="N5" i="6"/>
  <c r="U7" i="6"/>
  <c r="V7" i="6" s="1"/>
  <c r="O7" i="6"/>
  <c r="H7" i="6"/>
  <c r="N7" i="6"/>
  <c r="U9" i="6"/>
  <c r="V9" i="6" s="1"/>
  <c r="O9" i="6"/>
  <c r="H9" i="6"/>
  <c r="N9" i="6"/>
  <c r="U11" i="6"/>
  <c r="V11" i="6" s="1"/>
  <c r="O11" i="6"/>
  <c r="H11" i="6"/>
  <c r="N11" i="6"/>
  <c r="N13" i="6"/>
  <c r="I5" i="6"/>
  <c r="AA5" i="6"/>
  <c r="AB5" i="6" s="1"/>
  <c r="I7" i="6"/>
  <c r="AA7" i="6"/>
  <c r="AB7" i="6" s="1"/>
  <c r="I9" i="6"/>
  <c r="AA9" i="6"/>
  <c r="AB9" i="6" s="1"/>
  <c r="I11" i="6"/>
  <c r="AA11" i="6"/>
  <c r="AB11" i="6" s="1"/>
  <c r="I13" i="6"/>
  <c r="AA13" i="6"/>
  <c r="AB13" i="6" s="1"/>
  <c r="I15" i="6"/>
  <c r="AA15" i="6"/>
  <c r="AB15" i="6" s="1"/>
  <c r="I17" i="6"/>
  <c r="AA17" i="6"/>
  <c r="AB17" i="6" s="1"/>
  <c r="I19" i="6"/>
  <c r="AA19" i="6"/>
  <c r="AB19" i="6" s="1"/>
  <c r="I21" i="6"/>
  <c r="AA21" i="6"/>
  <c r="AB21" i="6" s="1"/>
  <c r="I23" i="6"/>
  <c r="N23" i="6"/>
  <c r="AA23" i="6"/>
  <c r="AB23" i="6" s="1"/>
  <c r="I25" i="6"/>
  <c r="N25" i="6"/>
  <c r="AA25" i="6"/>
  <c r="AB25" i="6" s="1"/>
  <c r="I27" i="6"/>
  <c r="N27" i="6"/>
  <c r="AA27" i="6"/>
  <c r="AB27" i="6" s="1"/>
  <c r="I6" i="6"/>
  <c r="N6" i="6"/>
  <c r="AA6" i="6"/>
  <c r="AB6" i="6" s="1"/>
  <c r="I8" i="6"/>
  <c r="N8" i="6"/>
  <c r="AA8" i="6"/>
  <c r="AB8" i="6" s="1"/>
  <c r="I10" i="6"/>
  <c r="N10" i="6"/>
  <c r="AA10" i="6"/>
  <c r="AB10" i="6" s="1"/>
  <c r="I12" i="6"/>
  <c r="N12" i="6"/>
  <c r="AA12" i="6"/>
  <c r="AB12" i="6" s="1"/>
  <c r="I14" i="6"/>
  <c r="N14" i="6"/>
  <c r="AA14" i="6"/>
  <c r="AB14" i="6" s="1"/>
  <c r="I16" i="6"/>
  <c r="N16" i="6"/>
  <c r="AA16" i="6"/>
  <c r="AB16" i="6" s="1"/>
  <c r="I18" i="6"/>
  <c r="N18" i="6"/>
  <c r="AA18" i="6"/>
  <c r="AB18" i="6" s="1"/>
  <c r="I20" i="6"/>
  <c r="N20" i="6"/>
  <c r="AA20" i="6"/>
  <c r="AB20" i="6" s="1"/>
  <c r="I22" i="6"/>
  <c r="N22" i="6"/>
  <c r="AA22" i="6"/>
  <c r="AB22" i="6" s="1"/>
  <c r="H23" i="6"/>
  <c r="O23" i="6"/>
  <c r="U23" i="6"/>
  <c r="V23" i="6" s="1"/>
  <c r="I24" i="6"/>
  <c r="N24" i="6"/>
  <c r="AA24" i="6"/>
  <c r="AB24" i="6" s="1"/>
  <c r="H25" i="6"/>
  <c r="O25" i="6"/>
  <c r="U25" i="6"/>
  <c r="V25" i="6" s="1"/>
  <c r="I26" i="6"/>
  <c r="N26" i="6"/>
  <c r="AA26" i="6"/>
  <c r="AB26" i="6" s="1"/>
  <c r="H27" i="6"/>
  <c r="O27" i="6"/>
  <c r="U27" i="6"/>
  <c r="V27" i="6" s="1"/>
  <c r="U28" i="6"/>
  <c r="V28" i="6" s="1"/>
  <c r="O28" i="6"/>
  <c r="H28" i="6"/>
  <c r="N28" i="6"/>
  <c r="U30" i="6"/>
  <c r="V30" i="6" s="1"/>
  <c r="O30" i="6"/>
  <c r="H30" i="6"/>
  <c r="N30" i="6"/>
  <c r="U32" i="6"/>
  <c r="V32" i="6" s="1"/>
  <c r="O32" i="6"/>
  <c r="H32" i="6"/>
  <c r="N32" i="6"/>
  <c r="U34" i="6"/>
  <c r="V34" i="6" s="1"/>
  <c r="O34" i="6"/>
  <c r="H34" i="6"/>
  <c r="N34" i="6"/>
  <c r="U36" i="6"/>
  <c r="V36" i="6" s="1"/>
  <c r="O36" i="6"/>
  <c r="H36" i="6"/>
  <c r="N36" i="6"/>
  <c r="U38" i="6"/>
  <c r="V38" i="6" s="1"/>
  <c r="O38" i="6"/>
  <c r="H38" i="6"/>
  <c r="N38" i="6"/>
  <c r="U40" i="6"/>
  <c r="V40" i="6" s="1"/>
  <c r="O40" i="6"/>
  <c r="H40" i="6"/>
  <c r="N40" i="6"/>
  <c r="U42" i="6"/>
  <c r="V42" i="6" s="1"/>
  <c r="O42" i="6"/>
  <c r="H42" i="6"/>
  <c r="N42" i="6"/>
  <c r="U44" i="6"/>
  <c r="V44" i="6" s="1"/>
  <c r="O44" i="6"/>
  <c r="H44" i="6"/>
  <c r="N44" i="6"/>
  <c r="W51" i="6"/>
  <c r="I29" i="6"/>
  <c r="N29" i="6"/>
  <c r="AA29" i="6"/>
  <c r="AB29" i="6" s="1"/>
  <c r="I31" i="6"/>
  <c r="N31" i="6"/>
  <c r="AA31" i="6"/>
  <c r="AB31" i="6" s="1"/>
  <c r="I33" i="6"/>
  <c r="N33" i="6"/>
  <c r="AA33" i="6"/>
  <c r="AB33" i="6" s="1"/>
  <c r="I35" i="6"/>
  <c r="N35" i="6"/>
  <c r="AA35" i="6"/>
  <c r="AB35" i="6" s="1"/>
  <c r="I37" i="6"/>
  <c r="N37" i="6"/>
  <c r="AA37" i="6"/>
  <c r="AB37" i="6" s="1"/>
  <c r="I39" i="6"/>
  <c r="N39" i="6"/>
  <c r="AA39" i="6"/>
  <c r="AB39" i="6" s="1"/>
  <c r="I41" i="6"/>
  <c r="N41" i="6"/>
  <c r="AA41" i="6"/>
  <c r="AB41" i="6" s="1"/>
  <c r="I43" i="6"/>
  <c r="N43" i="6"/>
  <c r="AA43" i="6"/>
  <c r="AB43" i="6" s="1"/>
  <c r="G9" i="5"/>
  <c r="F9" i="5"/>
  <c r="E9" i="5"/>
  <c r="B33" i="5"/>
  <c r="B32" i="5"/>
  <c r="B31" i="5"/>
  <c r="B30" i="5"/>
  <c r="B27" i="5"/>
  <c r="B26" i="5"/>
  <c r="B25" i="5"/>
  <c r="B24" i="5"/>
  <c r="B23" i="5"/>
  <c r="B20" i="5"/>
  <c r="B19" i="5"/>
  <c r="B18" i="5"/>
  <c r="B17" i="5"/>
  <c r="B14" i="5"/>
  <c r="B13" i="5"/>
  <c r="B12" i="5"/>
  <c r="B11" i="5"/>
  <c r="B29" i="5"/>
  <c r="B22" i="5"/>
  <c r="B16" i="5"/>
  <c r="B9" i="5"/>
  <c r="B10" i="5"/>
  <c r="H2" i="5"/>
  <c r="H1" i="5"/>
  <c r="F3" i="5"/>
  <c r="F2" i="5"/>
  <c r="F1" i="5"/>
  <c r="C2" i="5"/>
  <c r="C3" i="5"/>
  <c r="C1" i="5"/>
  <c r="B2" i="5"/>
  <c r="B3" i="5"/>
  <c r="B1" i="5"/>
  <c r="AB57" i="6" l="1"/>
  <c r="S70" i="6" s="1"/>
  <c r="AB56" i="6"/>
  <c r="AB55" i="6"/>
  <c r="AB58" i="6"/>
  <c r="K116" i="6"/>
  <c r="AC45" i="6"/>
  <c r="AC49" i="6"/>
  <c r="AC48" i="6"/>
  <c r="AC46" i="6"/>
  <c r="AC47" i="6"/>
  <c r="V61" i="6"/>
  <c r="V57" i="6"/>
  <c r="S69" i="6" s="1"/>
  <c r="V56" i="6"/>
  <c r="V55" i="6"/>
  <c r="K109" i="6"/>
  <c r="V58" i="6"/>
  <c r="V62" i="6" s="1"/>
  <c r="W49" i="6"/>
  <c r="W45" i="6"/>
  <c r="W47" i="6"/>
  <c r="W48" i="6"/>
  <c r="W46" i="6"/>
  <c r="K117" i="8"/>
  <c r="K103" i="8"/>
  <c r="I174" i="6"/>
  <c r="K172" i="6"/>
  <c r="Y172" i="6"/>
  <c r="W174" i="6"/>
  <c r="K173" i="6"/>
  <c r="N27" i="9"/>
  <c r="K97" i="8"/>
  <c r="C12" i="14"/>
  <c r="K96" i="6"/>
  <c r="I58" i="6"/>
  <c r="I57" i="6"/>
  <c r="S67" i="6" s="1"/>
  <c r="I56" i="6"/>
  <c r="I55" i="6"/>
  <c r="G14" i="7" s="1"/>
  <c r="J45" i="6"/>
  <c r="I61" i="6"/>
  <c r="I62" i="6" s="1"/>
  <c r="J49" i="6"/>
  <c r="J48" i="6"/>
  <c r="J46" i="6"/>
  <c r="J47" i="6"/>
  <c r="C17" i="14"/>
  <c r="K102" i="6"/>
  <c r="O58" i="6"/>
  <c r="O57" i="6"/>
  <c r="S68" i="6" s="1"/>
  <c r="O56" i="6"/>
  <c r="O55" i="6"/>
  <c r="O61" i="6"/>
  <c r="O62" i="6" s="1"/>
  <c r="P49" i="6"/>
  <c r="P45" i="6"/>
  <c r="P48" i="6"/>
  <c r="P47" i="6"/>
  <c r="P46" i="6"/>
  <c r="O14" i="9"/>
  <c r="K109" i="8"/>
  <c r="V58" i="8"/>
  <c r="V57" i="8"/>
  <c r="S69" i="8" s="1"/>
  <c r="V56" i="8"/>
  <c r="V55" i="8"/>
  <c r="G27" i="9" s="1"/>
  <c r="V61" i="8"/>
  <c r="C27" i="9"/>
  <c r="C24" i="15"/>
  <c r="O62" i="8"/>
  <c r="C133" i="6"/>
  <c r="E131" i="6"/>
  <c r="D174" i="6"/>
  <c r="F172" i="6"/>
  <c r="S172" i="6"/>
  <c r="Q174" i="6"/>
  <c r="F173" i="6"/>
  <c r="S173" i="6"/>
  <c r="N33" i="9"/>
  <c r="N14" i="9"/>
  <c r="N20" i="9"/>
  <c r="I62" i="8"/>
  <c r="W46" i="8"/>
  <c r="W45" i="8"/>
  <c r="W48" i="8"/>
  <c r="W49" i="8"/>
  <c r="W47" i="8"/>
  <c r="C35" i="14"/>
  <c r="C33" i="7"/>
  <c r="C24" i="14"/>
  <c r="C27" i="7"/>
  <c r="O32" i="9"/>
  <c r="AE5" i="8"/>
  <c r="G20" i="7"/>
  <c r="P41" i="6"/>
  <c r="P33" i="6"/>
  <c r="P35" i="6"/>
  <c r="W13" i="8"/>
  <c r="O27" i="9"/>
  <c r="E11" i="10"/>
  <c r="E14" i="9"/>
  <c r="E14" i="10"/>
  <c r="E33" i="9"/>
  <c r="E12" i="10"/>
  <c r="E20" i="9"/>
  <c r="P43" i="6"/>
  <c r="AE26" i="6"/>
  <c r="AG26" i="6" s="1"/>
  <c r="AE22" i="6"/>
  <c r="AG22" i="6" s="1"/>
  <c r="AE14" i="6"/>
  <c r="AG14" i="6" s="1"/>
  <c r="AE6" i="6"/>
  <c r="AG6" i="6" s="1"/>
  <c r="AE43" i="6"/>
  <c r="AG43" i="6" s="1"/>
  <c r="AE39" i="6"/>
  <c r="AG39" i="6" s="1"/>
  <c r="AE35" i="6"/>
  <c r="AG35" i="6" s="1"/>
  <c r="AE31" i="6"/>
  <c r="AG31" i="6" s="1"/>
  <c r="AE13" i="6"/>
  <c r="AG13" i="6" s="1"/>
  <c r="AE21" i="6"/>
  <c r="AG21" i="6" s="1"/>
  <c r="P27" i="6"/>
  <c r="P5" i="6"/>
  <c r="P17" i="6"/>
  <c r="P26" i="6"/>
  <c r="P7" i="6"/>
  <c r="P22" i="6"/>
  <c r="P14" i="6"/>
  <c r="P6" i="6"/>
  <c r="P25" i="6"/>
  <c r="P23" i="6"/>
  <c r="P13" i="6"/>
  <c r="P39" i="6"/>
  <c r="P37" i="6"/>
  <c r="P31" i="6"/>
  <c r="P29" i="6"/>
  <c r="P44" i="6"/>
  <c r="P24" i="6"/>
  <c r="P18" i="6"/>
  <c r="P10" i="6"/>
  <c r="P9" i="6"/>
  <c r="J28" i="6"/>
  <c r="J27" i="6"/>
  <c r="C14" i="7"/>
  <c r="W29" i="8"/>
  <c r="W37" i="8"/>
  <c r="W41" i="8"/>
  <c r="W32" i="8"/>
  <c r="W8" i="8"/>
  <c r="W16" i="8"/>
  <c r="W24" i="8"/>
  <c r="W27" i="8"/>
  <c r="W35" i="8"/>
  <c r="W38" i="8"/>
  <c r="W42" i="8"/>
  <c r="W34" i="8"/>
  <c r="W31" i="8"/>
  <c r="W40" i="8"/>
  <c r="W17" i="8"/>
  <c r="F27" i="9"/>
  <c r="W5" i="8"/>
  <c r="O26" i="9" s="1"/>
  <c r="AD5" i="8"/>
  <c r="W26" i="8"/>
  <c r="W7" i="8"/>
  <c r="W11" i="8"/>
  <c r="W15" i="8"/>
  <c r="W19" i="8"/>
  <c r="W23" i="8"/>
  <c r="W6" i="8"/>
  <c r="W33" i="8"/>
  <c r="W39" i="8"/>
  <c r="W43" i="8"/>
  <c r="W28" i="8"/>
  <c r="W36" i="8"/>
  <c r="W12" i="8"/>
  <c r="W20" i="8"/>
  <c r="W30" i="8"/>
  <c r="W10" i="8"/>
  <c r="W14" i="8"/>
  <c r="W18" i="8"/>
  <c r="W22" i="8"/>
  <c r="W44" i="8"/>
  <c r="W9" i="8"/>
  <c r="W25" i="8"/>
  <c r="W21" i="8"/>
  <c r="J44" i="6"/>
  <c r="J42" i="6"/>
  <c r="J40" i="6"/>
  <c r="J38" i="6"/>
  <c r="J36" i="6"/>
  <c r="J34" i="6"/>
  <c r="J32" i="6"/>
  <c r="J30" i="6"/>
  <c r="P21" i="6"/>
  <c r="C20" i="7"/>
  <c r="AE41" i="6"/>
  <c r="AG41" i="6" s="1"/>
  <c r="AE37" i="6"/>
  <c r="AG37" i="6" s="1"/>
  <c r="AE33" i="6"/>
  <c r="AG33" i="6" s="1"/>
  <c r="AE29" i="6"/>
  <c r="AG29" i="6" s="1"/>
  <c r="AD24" i="6"/>
  <c r="J24" i="6"/>
  <c r="J23" i="6"/>
  <c r="AE20" i="6"/>
  <c r="AG20" i="6" s="1"/>
  <c r="J18" i="6"/>
  <c r="AD18" i="6"/>
  <c r="AE12" i="6"/>
  <c r="AG12" i="6" s="1"/>
  <c r="J10" i="6"/>
  <c r="AD10" i="6"/>
  <c r="AE27" i="6"/>
  <c r="AG27" i="6" s="1"/>
  <c r="AD27" i="6"/>
  <c r="AE23" i="6"/>
  <c r="AG23" i="6" s="1"/>
  <c r="AD23" i="6"/>
  <c r="AE30" i="6"/>
  <c r="AG30" i="6" s="1"/>
  <c r="AD19" i="6"/>
  <c r="AE19" i="6"/>
  <c r="AG19" i="6" s="1"/>
  <c r="J19" i="6"/>
  <c r="AD17" i="6"/>
  <c r="AD11" i="6"/>
  <c r="AE11" i="6"/>
  <c r="AG11" i="6" s="1"/>
  <c r="J11" i="6"/>
  <c r="AD9" i="6"/>
  <c r="AD43" i="6"/>
  <c r="J43" i="6"/>
  <c r="AD39" i="6"/>
  <c r="J39" i="6"/>
  <c r="AD35" i="6"/>
  <c r="J35" i="6"/>
  <c r="AD31" i="6"/>
  <c r="J31" i="6"/>
  <c r="AC44" i="6"/>
  <c r="AE40" i="6"/>
  <c r="AG40" i="6" s="1"/>
  <c r="AC34" i="6"/>
  <c r="AE32" i="6"/>
  <c r="AG32" i="6" s="1"/>
  <c r="AC28" i="6"/>
  <c r="AD26" i="6"/>
  <c r="J26" i="6"/>
  <c r="J25" i="6"/>
  <c r="AE24" i="6"/>
  <c r="AG24" i="6" s="1"/>
  <c r="AD22" i="6"/>
  <c r="J22" i="6"/>
  <c r="AE18" i="6"/>
  <c r="AG18" i="6" s="1"/>
  <c r="AE16" i="6"/>
  <c r="AG16" i="6" s="1"/>
  <c r="J14" i="6"/>
  <c r="AD14" i="6"/>
  <c r="AE10" i="6"/>
  <c r="AG10" i="6" s="1"/>
  <c r="AE8" i="6"/>
  <c r="AG8" i="6" s="1"/>
  <c r="J6" i="6"/>
  <c r="AD6" i="6"/>
  <c r="AE25" i="6"/>
  <c r="AG25" i="6" s="1"/>
  <c r="AD25" i="6"/>
  <c r="AE38" i="6"/>
  <c r="AG38" i="6" s="1"/>
  <c r="AD21" i="6"/>
  <c r="AE17" i="6"/>
  <c r="AG17" i="6" s="1"/>
  <c r="AD15" i="6"/>
  <c r="AE15" i="6"/>
  <c r="AG15" i="6" s="1"/>
  <c r="J15" i="6"/>
  <c r="J13" i="6"/>
  <c r="AE9" i="6"/>
  <c r="AG9" i="6" s="1"/>
  <c r="J7" i="6"/>
  <c r="AE7" i="6"/>
  <c r="AG7" i="6" s="1"/>
  <c r="AD7" i="6"/>
  <c r="G33" i="7"/>
  <c r="J9" i="6"/>
  <c r="J5" i="6"/>
  <c r="J21" i="6"/>
  <c r="J17" i="6"/>
  <c r="AD13" i="6"/>
  <c r="AD41" i="6"/>
  <c r="J41" i="6"/>
  <c r="W39" i="6"/>
  <c r="AD37" i="6"/>
  <c r="J37" i="6"/>
  <c r="AD33" i="6"/>
  <c r="J33" i="6"/>
  <c r="AD29" i="6"/>
  <c r="J29" i="6"/>
  <c r="AD44" i="6"/>
  <c r="P42" i="6"/>
  <c r="AD42" i="6"/>
  <c r="P40" i="6"/>
  <c r="AD40" i="6"/>
  <c r="P38" i="6"/>
  <c r="AD38" i="6"/>
  <c r="P36" i="6"/>
  <c r="AD36" i="6"/>
  <c r="P34" i="6"/>
  <c r="AD34" i="6"/>
  <c r="P32" i="6"/>
  <c r="AD32" i="6"/>
  <c r="P30" i="6"/>
  <c r="AD30" i="6"/>
  <c r="P28" i="6"/>
  <c r="AD28" i="6"/>
  <c r="W22" i="6"/>
  <c r="P20" i="6"/>
  <c r="J20" i="6"/>
  <c r="AD20" i="6"/>
  <c r="W18" i="6"/>
  <c r="P16" i="6"/>
  <c r="J16" i="6"/>
  <c r="AD16" i="6"/>
  <c r="W14" i="6"/>
  <c r="P12" i="6"/>
  <c r="J12" i="6"/>
  <c r="AD12" i="6"/>
  <c r="W10" i="6"/>
  <c r="P8" i="6"/>
  <c r="J8" i="6"/>
  <c r="AD8" i="6"/>
  <c r="W6" i="6"/>
  <c r="AE42" i="6"/>
  <c r="AG42" i="6" s="1"/>
  <c r="AE34" i="6"/>
  <c r="AG34" i="6" s="1"/>
  <c r="P19" i="6"/>
  <c r="P15" i="6"/>
  <c r="P11" i="6"/>
  <c r="F14" i="7"/>
  <c r="F20" i="7"/>
  <c r="AE44" i="6"/>
  <c r="AG44" i="6" s="1"/>
  <c r="AE36" i="6"/>
  <c r="AG36" i="6" s="1"/>
  <c r="AE28" i="6"/>
  <c r="AG28" i="6" s="1"/>
  <c r="E32" i="5"/>
  <c r="E31" i="5"/>
  <c r="E30" i="5"/>
  <c r="E26" i="5"/>
  <c r="E25" i="5"/>
  <c r="E24" i="5"/>
  <c r="E23" i="5"/>
  <c r="E19" i="5"/>
  <c r="E18" i="5"/>
  <c r="E17" i="5"/>
  <c r="E13" i="5"/>
  <c r="E12" i="5"/>
  <c r="F32" i="5"/>
  <c r="F37" i="13" s="1"/>
  <c r="F31" i="5"/>
  <c r="F36" i="13" s="1"/>
  <c r="F30" i="5"/>
  <c r="F35" i="13" s="1"/>
  <c r="F26" i="5"/>
  <c r="F30" i="13" s="1"/>
  <c r="F25" i="5"/>
  <c r="F27" i="13" s="1"/>
  <c r="F24" i="5"/>
  <c r="F26" i="13" s="1"/>
  <c r="F23" i="5"/>
  <c r="F24" i="13" s="1"/>
  <c r="F19" i="5"/>
  <c r="F19" i="13" s="1"/>
  <c r="F18" i="5"/>
  <c r="F18" i="13" s="1"/>
  <c r="F17" i="5"/>
  <c r="F17" i="13" s="1"/>
  <c r="F13" i="5"/>
  <c r="F15" i="13" s="1"/>
  <c r="F12" i="5"/>
  <c r="F14" i="13" s="1"/>
  <c r="G17" i="5"/>
  <c r="E17" i="13" s="1"/>
  <c r="G18" i="5"/>
  <c r="E18" i="13" s="1"/>
  <c r="G19" i="5"/>
  <c r="E19" i="13" s="1"/>
  <c r="G23" i="5"/>
  <c r="E24" i="13" s="1"/>
  <c r="G24" i="5"/>
  <c r="E26" i="13" s="1"/>
  <c r="G25" i="5"/>
  <c r="E27" i="13" s="1"/>
  <c r="G26" i="5"/>
  <c r="E30" i="13" s="1"/>
  <c r="G30" i="5"/>
  <c r="E35" i="13" s="1"/>
  <c r="G31" i="5"/>
  <c r="E36" i="13" s="1"/>
  <c r="G32" i="5"/>
  <c r="E37" i="13" s="1"/>
  <c r="E11" i="5"/>
  <c r="E10" i="5"/>
  <c r="F10" i="5"/>
  <c r="F12" i="13" s="1"/>
  <c r="F11" i="5"/>
  <c r="F13" i="13" s="1"/>
  <c r="G11" i="5"/>
  <c r="E13" i="13" s="1"/>
  <c r="G10" i="5"/>
  <c r="E12" i="13" s="1"/>
  <c r="A44" i="3"/>
  <c r="B44" i="3"/>
  <c r="C44" i="3"/>
  <c r="B40" i="3"/>
  <c r="C40" i="3"/>
  <c r="B41" i="3"/>
  <c r="C41" i="3"/>
  <c r="B42" i="3"/>
  <c r="C42" i="3"/>
  <c r="B43" i="3"/>
  <c r="C43" i="3"/>
  <c r="A40" i="3"/>
  <c r="A41" i="3"/>
  <c r="A42" i="3"/>
  <c r="A43" i="3"/>
  <c r="Q1" i="3"/>
  <c r="Q51" i="3" s="1"/>
  <c r="J1" i="3"/>
  <c r="J91" i="3" s="1"/>
  <c r="C1" i="3"/>
  <c r="C91" i="3" s="1"/>
  <c r="W1" i="3"/>
  <c r="W91" i="3" s="1"/>
  <c r="C39" i="3"/>
  <c r="B39" i="3"/>
  <c r="A39" i="3"/>
  <c r="C38" i="3"/>
  <c r="B38" i="3"/>
  <c r="A38" i="3"/>
  <c r="C37" i="3"/>
  <c r="B37" i="3"/>
  <c r="A37" i="3"/>
  <c r="C36" i="3"/>
  <c r="B36" i="3"/>
  <c r="A36" i="3"/>
  <c r="C35" i="3"/>
  <c r="B35" i="3"/>
  <c r="A35" i="3"/>
  <c r="C34" i="3"/>
  <c r="B34" i="3"/>
  <c r="A34" i="3"/>
  <c r="C33" i="3"/>
  <c r="B33" i="3"/>
  <c r="A33" i="3"/>
  <c r="C32" i="3"/>
  <c r="B32" i="3"/>
  <c r="A32" i="3"/>
  <c r="C31" i="3"/>
  <c r="B31" i="3"/>
  <c r="A31" i="3"/>
  <c r="C30" i="3"/>
  <c r="B30" i="3"/>
  <c r="A30" i="3"/>
  <c r="C29" i="3"/>
  <c r="B29" i="3"/>
  <c r="A29" i="3"/>
  <c r="C28" i="3"/>
  <c r="B28" i="3"/>
  <c r="A28" i="3"/>
  <c r="C27" i="3"/>
  <c r="B27" i="3"/>
  <c r="A27" i="3"/>
  <c r="C26" i="3"/>
  <c r="B26" i="3"/>
  <c r="A26" i="3"/>
  <c r="C25" i="3"/>
  <c r="B25" i="3"/>
  <c r="A25" i="3"/>
  <c r="C24" i="3"/>
  <c r="B24" i="3"/>
  <c r="A24" i="3"/>
  <c r="C23" i="3"/>
  <c r="B23" i="3"/>
  <c r="A23" i="3"/>
  <c r="C22" i="3"/>
  <c r="B22" i="3"/>
  <c r="A22" i="3"/>
  <c r="C21" i="3"/>
  <c r="B21" i="3"/>
  <c r="A21" i="3"/>
  <c r="C20" i="3"/>
  <c r="B20" i="3"/>
  <c r="A20" i="3"/>
  <c r="C19" i="3"/>
  <c r="B19" i="3"/>
  <c r="A19" i="3"/>
  <c r="C18" i="3"/>
  <c r="B18" i="3"/>
  <c r="A18" i="3"/>
  <c r="C17" i="3"/>
  <c r="B17" i="3"/>
  <c r="A17" i="3"/>
  <c r="C16" i="3"/>
  <c r="B16" i="3"/>
  <c r="A16" i="3"/>
  <c r="C15" i="3"/>
  <c r="B15" i="3"/>
  <c r="A15" i="3"/>
  <c r="C14" i="3"/>
  <c r="B14" i="3"/>
  <c r="A14" i="3"/>
  <c r="C13" i="3"/>
  <c r="B13" i="3"/>
  <c r="A13" i="3"/>
  <c r="C12" i="3"/>
  <c r="B12" i="3"/>
  <c r="A12" i="3"/>
  <c r="C11" i="3"/>
  <c r="B11" i="3"/>
  <c r="A11" i="3"/>
  <c r="C10" i="3"/>
  <c r="B10" i="3"/>
  <c r="A10" i="3"/>
  <c r="C9" i="3"/>
  <c r="B9" i="3"/>
  <c r="A9" i="3"/>
  <c r="C8" i="3"/>
  <c r="B8" i="3"/>
  <c r="A8" i="3"/>
  <c r="C7" i="3"/>
  <c r="B7" i="3"/>
  <c r="A7" i="3"/>
  <c r="C6" i="3"/>
  <c r="B6" i="3"/>
  <c r="A6" i="3"/>
  <c r="C5" i="3"/>
  <c r="B5" i="3"/>
  <c r="A5" i="3"/>
  <c r="Z54" i="3"/>
  <c r="Y54" i="3"/>
  <c r="X54" i="3"/>
  <c r="G13" i="5"/>
  <c r="E15" i="13" s="1"/>
  <c r="G12" i="5"/>
  <c r="E14" i="13" s="1"/>
  <c r="K110" i="8" l="1"/>
  <c r="K103" i="6"/>
  <c r="K97" i="6"/>
  <c r="K104" i="8"/>
  <c r="K118" i="8"/>
  <c r="K119" i="8"/>
  <c r="L119" i="8" s="1"/>
  <c r="M33" i="9"/>
  <c r="M31" i="9"/>
  <c r="M25" i="9"/>
  <c r="M23" i="9"/>
  <c r="M19" i="9"/>
  <c r="M17" i="9"/>
  <c r="M13" i="9"/>
  <c r="M11" i="9"/>
  <c r="M30" i="9"/>
  <c r="M24" i="9"/>
  <c r="M18" i="9"/>
  <c r="M12" i="9"/>
  <c r="B36" i="13"/>
  <c r="B35" i="13"/>
  <c r="B27" i="13"/>
  <c r="B19" i="13"/>
  <c r="B15" i="13"/>
  <c r="B8" i="13"/>
  <c r="C31" i="5"/>
  <c r="C25" i="5"/>
  <c r="C23" i="5"/>
  <c r="C19" i="5"/>
  <c r="C17" i="5"/>
  <c r="C13" i="5"/>
  <c r="C11" i="5"/>
  <c r="C7" i="5"/>
  <c r="M32" i="9"/>
  <c r="M26" i="9"/>
  <c r="M10" i="9"/>
  <c r="B37" i="13"/>
  <c r="B30" i="13"/>
  <c r="B24" i="13"/>
  <c r="B17" i="13"/>
  <c r="B13" i="13"/>
  <c r="C30" i="5"/>
  <c r="C24" i="5"/>
  <c r="C18" i="5"/>
  <c r="C12" i="5"/>
  <c r="C35" i="13"/>
  <c r="B26" i="13"/>
  <c r="B18" i="13"/>
  <c r="B14" i="13"/>
  <c r="B12" i="13"/>
  <c r="C32" i="5"/>
  <c r="C26" i="5"/>
  <c r="C14" i="5"/>
  <c r="C10" i="5"/>
  <c r="I31" i="9"/>
  <c r="I23" i="9"/>
  <c r="I10" i="9"/>
  <c r="I32" i="9"/>
  <c r="I25" i="9"/>
  <c r="I12" i="9"/>
  <c r="I24" i="9"/>
  <c r="I13" i="9"/>
  <c r="I11" i="9"/>
  <c r="I33" i="9"/>
  <c r="I26" i="9"/>
  <c r="I19" i="9"/>
  <c r="I17" i="9"/>
  <c r="I18" i="9"/>
  <c r="I30" i="9"/>
  <c r="X173" i="3"/>
  <c r="R173" i="3"/>
  <c r="J173" i="3"/>
  <c r="E173" i="3"/>
  <c r="X172" i="3"/>
  <c r="R172" i="3"/>
  <c r="J172" i="3"/>
  <c r="E172" i="3"/>
  <c r="D132" i="3"/>
  <c r="D131" i="3"/>
  <c r="W173" i="3"/>
  <c r="I173" i="3"/>
  <c r="W172" i="3"/>
  <c r="I172" i="3"/>
  <c r="C132" i="3"/>
  <c r="Q173" i="3"/>
  <c r="D173" i="3"/>
  <c r="Q172" i="3"/>
  <c r="D172" i="3"/>
  <c r="C131" i="3"/>
  <c r="AE57" i="8"/>
  <c r="AE56" i="8"/>
  <c r="AE55" i="8"/>
  <c r="G37" i="9" s="1"/>
  <c r="H13" i="15" s="1"/>
  <c r="G68" i="8"/>
  <c r="G69" i="8"/>
  <c r="H69" i="8" s="1"/>
  <c r="AE58" i="8"/>
  <c r="S66" i="8"/>
  <c r="E10" i="10" s="1"/>
  <c r="G13" i="15"/>
  <c r="C37" i="9"/>
  <c r="M37" i="9" s="1"/>
  <c r="V62" i="8"/>
  <c r="K98" i="8"/>
  <c r="L116" i="8"/>
  <c r="K110" i="6"/>
  <c r="K117" i="6"/>
  <c r="AF49" i="8"/>
  <c r="AF46" i="8"/>
  <c r="AF48" i="8"/>
  <c r="AF45" i="8"/>
  <c r="AF47" i="8"/>
  <c r="F37" i="9"/>
  <c r="I13" i="15" s="1"/>
  <c r="I24" i="7"/>
  <c r="I31" i="7"/>
  <c r="I30" i="7"/>
  <c r="I26" i="7"/>
  <c r="I25" i="7"/>
  <c r="I32" i="7"/>
  <c r="AF10" i="8"/>
  <c r="AG5" i="8"/>
  <c r="AF44" i="8"/>
  <c r="AF40" i="8"/>
  <c r="AF22" i="8"/>
  <c r="AF18" i="8"/>
  <c r="AF14" i="8"/>
  <c r="E37" i="9"/>
  <c r="AF26" i="8"/>
  <c r="AF11" i="8"/>
  <c r="AF38" i="8"/>
  <c r="AF25" i="8"/>
  <c r="AF12" i="8"/>
  <c r="AF36" i="8"/>
  <c r="AF34" i="8"/>
  <c r="AF19" i="8"/>
  <c r="AF35" i="8"/>
  <c r="AF27" i="8"/>
  <c r="AF42" i="8"/>
  <c r="AF32" i="8"/>
  <c r="AF30" i="8"/>
  <c r="AF24" i="8"/>
  <c r="AF21" i="8"/>
  <c r="AF9" i="8"/>
  <c r="AF8" i="8"/>
  <c r="AF37" i="8"/>
  <c r="AF6" i="8"/>
  <c r="AF5" i="8"/>
  <c r="C38" i="9" s="1"/>
  <c r="AF33" i="8"/>
  <c r="AF31" i="8"/>
  <c r="AF28" i="8"/>
  <c r="AF23" i="8"/>
  <c r="AF15" i="8"/>
  <c r="AF16" i="8"/>
  <c r="AF13" i="8"/>
  <c r="AF43" i="8"/>
  <c r="AF39" i="8"/>
  <c r="AF41" i="8"/>
  <c r="AF29" i="8"/>
  <c r="AF20" i="8"/>
  <c r="AF17" i="8"/>
  <c r="AF7" i="8"/>
  <c r="O25" i="9"/>
  <c r="C42" i="9"/>
  <c r="B42" i="9" s="1"/>
  <c r="O33" i="9"/>
  <c r="H43" i="3"/>
  <c r="H41" i="3"/>
  <c r="H44" i="3"/>
  <c r="H42" i="3"/>
  <c r="H40" i="3"/>
  <c r="L59" i="3"/>
  <c r="Y59" i="3"/>
  <c r="W31" i="6"/>
  <c r="AC19" i="6"/>
  <c r="AC21" i="6"/>
  <c r="AC6" i="6"/>
  <c r="AC8" i="6"/>
  <c r="AC14" i="6"/>
  <c r="AC16" i="6"/>
  <c r="AC22" i="6"/>
  <c r="AC43" i="6"/>
  <c r="AC10" i="6"/>
  <c r="AC12" i="6"/>
  <c r="AC29" i="6"/>
  <c r="F59" i="3"/>
  <c r="S59" i="3"/>
  <c r="H3" i="9"/>
  <c r="Q3" i="9" s="1"/>
  <c r="H3" i="7"/>
  <c r="H3" i="5"/>
  <c r="I19" i="7"/>
  <c r="I11" i="7"/>
  <c r="I13" i="7"/>
  <c r="I23" i="7"/>
  <c r="I12" i="7"/>
  <c r="I17" i="7"/>
  <c r="I10" i="7"/>
  <c r="I18" i="7"/>
  <c r="D14" i="10"/>
  <c r="AC26" i="6"/>
  <c r="AC38" i="6"/>
  <c r="AC40" i="6"/>
  <c r="AC35" i="6"/>
  <c r="AC33" i="6"/>
  <c r="AC5" i="6"/>
  <c r="F33" i="7"/>
  <c r="AC11" i="6"/>
  <c r="AC13" i="6"/>
  <c r="AC23" i="6"/>
  <c r="AC27" i="6"/>
  <c r="AC30" i="6"/>
  <c r="AC32" i="6"/>
  <c r="AC36" i="6"/>
  <c r="AC42" i="6"/>
  <c r="AC31" i="6"/>
  <c r="AC39" i="6"/>
  <c r="AC7" i="6"/>
  <c r="AC9" i="6"/>
  <c r="AC15" i="6"/>
  <c r="AC17" i="6"/>
  <c r="AC18" i="6"/>
  <c r="AC20" i="6"/>
  <c r="AC24" i="6"/>
  <c r="AC25" i="6"/>
  <c r="AC37" i="6"/>
  <c r="AC41" i="6"/>
  <c r="W26" i="6"/>
  <c r="E13" i="10"/>
  <c r="E27" i="9"/>
  <c r="D11" i="10"/>
  <c r="E14" i="7"/>
  <c r="D12" i="10"/>
  <c r="E20" i="7"/>
  <c r="W41" i="6"/>
  <c r="AD5" i="6"/>
  <c r="W24" i="6"/>
  <c r="W35" i="6"/>
  <c r="W43" i="6"/>
  <c r="W19" i="6"/>
  <c r="W9" i="6"/>
  <c r="W16" i="6"/>
  <c r="W17" i="6"/>
  <c r="W11" i="6"/>
  <c r="W12" i="6"/>
  <c r="W20" i="6"/>
  <c r="W28" i="6"/>
  <c r="W32" i="6"/>
  <c r="W36" i="6"/>
  <c r="W40" i="6"/>
  <c r="W44" i="6"/>
  <c r="W29" i="6"/>
  <c r="W33" i="6"/>
  <c r="W37" i="6"/>
  <c r="F27" i="7"/>
  <c r="G27" i="7"/>
  <c r="W5" i="6"/>
  <c r="AE5" i="6"/>
  <c r="W15" i="6"/>
  <c r="W7" i="6"/>
  <c r="W8" i="6"/>
  <c r="AF10" i="6"/>
  <c r="W25" i="6"/>
  <c r="W13" i="6"/>
  <c r="W21" i="6"/>
  <c r="W23" i="6"/>
  <c r="W27" i="6"/>
  <c r="W30" i="6"/>
  <c r="W34" i="6"/>
  <c r="W38" i="6"/>
  <c r="W42" i="6"/>
  <c r="K62" i="3"/>
  <c r="Z62" i="3"/>
  <c r="M62" i="3"/>
  <c r="X62" i="3"/>
  <c r="C167" i="3"/>
  <c r="Q167" i="3"/>
  <c r="J167" i="3"/>
  <c r="W167" i="3"/>
  <c r="D105" i="3"/>
  <c r="H105" i="3"/>
  <c r="F105" i="3"/>
  <c r="F99" i="3"/>
  <c r="J99" i="3"/>
  <c r="D62" i="3"/>
  <c r="C125" i="3"/>
  <c r="Q125" i="3"/>
  <c r="J125" i="3"/>
  <c r="W125" i="3"/>
  <c r="Q91" i="3"/>
  <c r="O5" i="3"/>
  <c r="O7" i="3"/>
  <c r="O9" i="3"/>
  <c r="O11" i="3"/>
  <c r="O13" i="3"/>
  <c r="O15" i="3"/>
  <c r="O17" i="3"/>
  <c r="O19" i="3"/>
  <c r="O23" i="3"/>
  <c r="O25" i="3"/>
  <c r="O27" i="3"/>
  <c r="O29" i="3"/>
  <c r="O31" i="3"/>
  <c r="O33" i="3"/>
  <c r="O35" i="3"/>
  <c r="O37" i="3"/>
  <c r="U39" i="3"/>
  <c r="V39" i="3" s="1"/>
  <c r="C51" i="3"/>
  <c r="J51" i="3"/>
  <c r="W51" i="3"/>
  <c r="O44" i="3"/>
  <c r="AA44" i="3"/>
  <c r="AB44" i="3" s="1"/>
  <c r="I44" i="3"/>
  <c r="U44" i="3"/>
  <c r="V44" i="3" s="1"/>
  <c r="N44" i="3"/>
  <c r="AA43" i="3"/>
  <c r="AB43" i="3" s="1"/>
  <c r="U43" i="3"/>
  <c r="V43" i="3" s="1"/>
  <c r="O43" i="3"/>
  <c r="I43" i="3"/>
  <c r="AA42" i="3"/>
  <c r="AB42" i="3" s="1"/>
  <c r="U42" i="3"/>
  <c r="V42" i="3" s="1"/>
  <c r="O42" i="3"/>
  <c r="I42" i="3"/>
  <c r="AA41" i="3"/>
  <c r="AB41" i="3" s="1"/>
  <c r="U41" i="3"/>
  <c r="V41" i="3" s="1"/>
  <c r="O41" i="3"/>
  <c r="I41" i="3"/>
  <c r="AA40" i="3"/>
  <c r="AB40" i="3" s="1"/>
  <c r="U40" i="3"/>
  <c r="V40" i="3" s="1"/>
  <c r="O40" i="3"/>
  <c r="I40" i="3"/>
  <c r="N43" i="3"/>
  <c r="N42" i="3"/>
  <c r="N41" i="3"/>
  <c r="N40" i="3"/>
  <c r="F62" i="3"/>
  <c r="S62" i="3"/>
  <c r="H7" i="3"/>
  <c r="L62" i="3"/>
  <c r="Y62" i="3"/>
  <c r="H25" i="3"/>
  <c r="H15" i="3"/>
  <c r="H33" i="3"/>
  <c r="H11" i="3"/>
  <c r="H19" i="3"/>
  <c r="H29" i="3"/>
  <c r="H37" i="3"/>
  <c r="H5" i="3"/>
  <c r="H9" i="3"/>
  <c r="H13" i="3"/>
  <c r="H17" i="3"/>
  <c r="H23" i="3"/>
  <c r="H27" i="3"/>
  <c r="H31" i="3"/>
  <c r="H35" i="3"/>
  <c r="H39" i="3"/>
  <c r="U5" i="3"/>
  <c r="V5" i="3" s="1"/>
  <c r="I27" i="9" s="1"/>
  <c r="O39" i="3"/>
  <c r="U7" i="3"/>
  <c r="V7" i="3" s="1"/>
  <c r="U9" i="3"/>
  <c r="V9" i="3" s="1"/>
  <c r="U11" i="3"/>
  <c r="V11" i="3" s="1"/>
  <c r="U13" i="3"/>
  <c r="V13" i="3" s="1"/>
  <c r="U15" i="3"/>
  <c r="V15" i="3" s="1"/>
  <c r="U17" i="3"/>
  <c r="V17" i="3" s="1"/>
  <c r="U19" i="3"/>
  <c r="V19" i="3" s="1"/>
  <c r="H21" i="3"/>
  <c r="O21" i="3"/>
  <c r="U23" i="3"/>
  <c r="V23" i="3" s="1"/>
  <c r="U25" i="3"/>
  <c r="V25" i="3" s="1"/>
  <c r="U27" i="3"/>
  <c r="V27" i="3" s="1"/>
  <c r="U29" i="3"/>
  <c r="V29" i="3" s="1"/>
  <c r="U31" i="3"/>
  <c r="V31" i="3" s="1"/>
  <c r="U33" i="3"/>
  <c r="V33" i="3" s="1"/>
  <c r="U35" i="3"/>
  <c r="V35" i="3" s="1"/>
  <c r="U37" i="3"/>
  <c r="V37" i="3" s="1"/>
  <c r="I5" i="3"/>
  <c r="N5" i="3"/>
  <c r="AA5" i="3"/>
  <c r="AB5" i="3" s="1"/>
  <c r="H6" i="3"/>
  <c r="O6" i="3"/>
  <c r="U6" i="3"/>
  <c r="V6" i="3" s="1"/>
  <c r="I7" i="3"/>
  <c r="N7" i="3"/>
  <c r="AA7" i="3"/>
  <c r="AB7" i="3" s="1"/>
  <c r="H8" i="3"/>
  <c r="O8" i="3"/>
  <c r="U8" i="3"/>
  <c r="V8" i="3" s="1"/>
  <c r="I9" i="3"/>
  <c r="N9" i="3"/>
  <c r="AA9" i="3"/>
  <c r="AB9" i="3" s="1"/>
  <c r="H10" i="3"/>
  <c r="O10" i="3"/>
  <c r="U10" i="3"/>
  <c r="V10" i="3" s="1"/>
  <c r="I11" i="3"/>
  <c r="N11" i="3"/>
  <c r="AA11" i="3"/>
  <c r="AB11" i="3" s="1"/>
  <c r="H12" i="3"/>
  <c r="O12" i="3"/>
  <c r="U12" i="3"/>
  <c r="V12" i="3" s="1"/>
  <c r="I13" i="3"/>
  <c r="N13" i="3"/>
  <c r="AA13" i="3"/>
  <c r="AB13" i="3" s="1"/>
  <c r="H14" i="3"/>
  <c r="O14" i="3"/>
  <c r="U14" i="3"/>
  <c r="V14" i="3" s="1"/>
  <c r="I15" i="3"/>
  <c r="N15" i="3"/>
  <c r="AA15" i="3"/>
  <c r="AB15" i="3" s="1"/>
  <c r="H16" i="3"/>
  <c r="O16" i="3"/>
  <c r="U16" i="3"/>
  <c r="V16" i="3" s="1"/>
  <c r="I17" i="3"/>
  <c r="N17" i="3"/>
  <c r="AA17" i="3"/>
  <c r="AB17" i="3" s="1"/>
  <c r="H18" i="3"/>
  <c r="O18" i="3"/>
  <c r="U18" i="3"/>
  <c r="V18" i="3" s="1"/>
  <c r="I19" i="3"/>
  <c r="N19" i="3"/>
  <c r="AA19" i="3"/>
  <c r="AB19" i="3" s="1"/>
  <c r="H20" i="3"/>
  <c r="O20" i="3"/>
  <c r="U20" i="3"/>
  <c r="V20" i="3" s="1"/>
  <c r="AA21" i="3"/>
  <c r="AB21" i="3" s="1"/>
  <c r="I21" i="3"/>
  <c r="N21" i="3"/>
  <c r="U21" i="3"/>
  <c r="V21" i="3" s="1"/>
  <c r="I22" i="3"/>
  <c r="AA22" i="3"/>
  <c r="AB22" i="3" s="1"/>
  <c r="I24" i="3"/>
  <c r="AA24" i="3"/>
  <c r="AB24" i="3" s="1"/>
  <c r="I26" i="3"/>
  <c r="AA26" i="3"/>
  <c r="AB26" i="3" s="1"/>
  <c r="I28" i="3"/>
  <c r="AA28" i="3"/>
  <c r="AB28" i="3" s="1"/>
  <c r="I6" i="3"/>
  <c r="N6" i="3"/>
  <c r="AA6" i="3"/>
  <c r="AB6" i="3" s="1"/>
  <c r="I8" i="3"/>
  <c r="N8" i="3"/>
  <c r="AA8" i="3"/>
  <c r="AB8" i="3" s="1"/>
  <c r="I10" i="3"/>
  <c r="N10" i="3"/>
  <c r="AA10" i="3"/>
  <c r="AB10" i="3" s="1"/>
  <c r="I12" i="3"/>
  <c r="N12" i="3"/>
  <c r="AA12" i="3"/>
  <c r="AB12" i="3" s="1"/>
  <c r="I14" i="3"/>
  <c r="N14" i="3"/>
  <c r="AA14" i="3"/>
  <c r="AB14" i="3" s="1"/>
  <c r="I16" i="3"/>
  <c r="N16" i="3"/>
  <c r="AA16" i="3"/>
  <c r="AB16" i="3" s="1"/>
  <c r="I18" i="3"/>
  <c r="N18" i="3"/>
  <c r="AA18" i="3"/>
  <c r="AB18" i="3" s="1"/>
  <c r="I20" i="3"/>
  <c r="N20" i="3"/>
  <c r="AA20" i="3"/>
  <c r="AB20" i="3" s="1"/>
  <c r="U22" i="3"/>
  <c r="V22" i="3" s="1"/>
  <c r="O22" i="3"/>
  <c r="H22" i="3"/>
  <c r="N22" i="3"/>
  <c r="U24" i="3"/>
  <c r="V24" i="3" s="1"/>
  <c r="O24" i="3"/>
  <c r="H24" i="3"/>
  <c r="N24" i="3"/>
  <c r="U26" i="3"/>
  <c r="V26" i="3" s="1"/>
  <c r="O26" i="3"/>
  <c r="H26" i="3"/>
  <c r="N26" i="3"/>
  <c r="U28" i="3"/>
  <c r="V28" i="3" s="1"/>
  <c r="O28" i="3"/>
  <c r="H28" i="3"/>
  <c r="N28" i="3"/>
  <c r="I30" i="3"/>
  <c r="N30" i="3"/>
  <c r="AA30" i="3"/>
  <c r="AB30" i="3" s="1"/>
  <c r="I32" i="3"/>
  <c r="N32" i="3"/>
  <c r="AA32" i="3"/>
  <c r="AB32" i="3" s="1"/>
  <c r="I34" i="3"/>
  <c r="N34" i="3"/>
  <c r="AA34" i="3"/>
  <c r="AB34" i="3" s="1"/>
  <c r="I36" i="3"/>
  <c r="N36" i="3"/>
  <c r="AA36" i="3"/>
  <c r="AB36" i="3" s="1"/>
  <c r="I38" i="3"/>
  <c r="N38" i="3"/>
  <c r="AA38" i="3"/>
  <c r="AB38" i="3" s="1"/>
  <c r="M59" i="3"/>
  <c r="X59" i="3"/>
  <c r="I23" i="3"/>
  <c r="N23" i="3"/>
  <c r="AA23" i="3"/>
  <c r="AB23" i="3" s="1"/>
  <c r="I25" i="3"/>
  <c r="N25" i="3"/>
  <c r="AA25" i="3"/>
  <c r="AB25" i="3" s="1"/>
  <c r="I27" i="3"/>
  <c r="N27" i="3"/>
  <c r="AA27" i="3"/>
  <c r="AB27" i="3" s="1"/>
  <c r="I29" i="3"/>
  <c r="N29" i="3"/>
  <c r="AA29" i="3"/>
  <c r="AB29" i="3" s="1"/>
  <c r="H30" i="3"/>
  <c r="O30" i="3"/>
  <c r="U30" i="3"/>
  <c r="V30" i="3" s="1"/>
  <c r="I31" i="3"/>
  <c r="N31" i="3"/>
  <c r="AA31" i="3"/>
  <c r="AB31" i="3" s="1"/>
  <c r="H32" i="3"/>
  <c r="O32" i="3"/>
  <c r="U32" i="3"/>
  <c r="V32" i="3" s="1"/>
  <c r="I33" i="3"/>
  <c r="N33" i="3"/>
  <c r="AA33" i="3"/>
  <c r="AB33" i="3" s="1"/>
  <c r="H34" i="3"/>
  <c r="O34" i="3"/>
  <c r="U34" i="3"/>
  <c r="V34" i="3" s="1"/>
  <c r="I35" i="3"/>
  <c r="N35" i="3"/>
  <c r="AA35" i="3"/>
  <c r="AB35" i="3" s="1"/>
  <c r="H36" i="3"/>
  <c r="O36" i="3"/>
  <c r="U36" i="3"/>
  <c r="V36" i="3" s="1"/>
  <c r="I37" i="3"/>
  <c r="N37" i="3"/>
  <c r="AA37" i="3"/>
  <c r="AB37" i="3" s="1"/>
  <c r="H38" i="3"/>
  <c r="O38" i="3"/>
  <c r="U38" i="3"/>
  <c r="V38" i="3" s="1"/>
  <c r="I39" i="3"/>
  <c r="N39" i="3"/>
  <c r="AA39" i="3"/>
  <c r="AB39" i="3" s="1"/>
  <c r="E59" i="3"/>
  <c r="E62" i="3"/>
  <c r="G59" i="3"/>
  <c r="G62" i="3"/>
  <c r="Q59" i="3"/>
  <c r="Q62" i="3"/>
  <c r="R59" i="3"/>
  <c r="R62" i="3"/>
  <c r="T59" i="3"/>
  <c r="T62" i="3"/>
  <c r="D59" i="3"/>
  <c r="K59" i="3"/>
  <c r="Z59" i="3"/>
  <c r="O58" i="3" l="1"/>
  <c r="O56" i="3"/>
  <c r="O61" i="3"/>
  <c r="O55" i="3"/>
  <c r="G20" i="5" s="1"/>
  <c r="K102" i="3"/>
  <c r="K103" i="3" s="1"/>
  <c r="O57" i="3"/>
  <c r="P45" i="3"/>
  <c r="P49" i="3"/>
  <c r="P47" i="3"/>
  <c r="P46" i="3"/>
  <c r="P48" i="3"/>
  <c r="L98" i="8"/>
  <c r="C17" i="13"/>
  <c r="C24" i="13"/>
  <c r="M27" i="9"/>
  <c r="AE5" i="3"/>
  <c r="K98" i="6"/>
  <c r="K99" i="6"/>
  <c r="L99" i="6" s="1"/>
  <c r="K104" i="6"/>
  <c r="K105" i="6"/>
  <c r="L105" i="6" s="1"/>
  <c r="K111" i="8"/>
  <c r="K112" i="8"/>
  <c r="L112" i="8" s="1"/>
  <c r="K116" i="3"/>
  <c r="K117" i="3" s="1"/>
  <c r="K118" i="3" s="1"/>
  <c r="K119" i="3" s="1"/>
  <c r="AB58" i="3"/>
  <c r="AB56" i="3"/>
  <c r="AB55" i="3"/>
  <c r="AB57" i="3"/>
  <c r="AC49" i="3"/>
  <c r="AC45" i="3"/>
  <c r="AC47" i="3"/>
  <c r="AC46" i="3"/>
  <c r="AC48" i="3"/>
  <c r="I58" i="3"/>
  <c r="I56" i="3"/>
  <c r="K96" i="3"/>
  <c r="K97" i="3" s="1"/>
  <c r="I61" i="3"/>
  <c r="I55" i="3"/>
  <c r="J45" i="3"/>
  <c r="I57" i="3"/>
  <c r="J49" i="3"/>
  <c r="J48" i="3"/>
  <c r="J46" i="3"/>
  <c r="J47" i="3"/>
  <c r="I14" i="9"/>
  <c r="AF24" i="6"/>
  <c r="S66" i="6"/>
  <c r="AE58" i="6"/>
  <c r="G68" i="6"/>
  <c r="AE57" i="6"/>
  <c r="AE56" i="6"/>
  <c r="AE55" i="6"/>
  <c r="G69" i="6"/>
  <c r="H69" i="6" s="1"/>
  <c r="AF45" i="6"/>
  <c r="AF49" i="6"/>
  <c r="AF47" i="6"/>
  <c r="AF46" i="6"/>
  <c r="AF48" i="6"/>
  <c r="C36" i="9"/>
  <c r="W69" i="8"/>
  <c r="W68" i="8"/>
  <c r="W67" i="8"/>
  <c r="W70" i="8"/>
  <c r="G19" i="15"/>
  <c r="C39" i="9"/>
  <c r="K118" i="6"/>
  <c r="K111" i="6"/>
  <c r="K112" i="6"/>
  <c r="L112" i="6" s="1"/>
  <c r="K99" i="8"/>
  <c r="H68" i="8"/>
  <c r="I20" i="9"/>
  <c r="C20" i="5"/>
  <c r="M14" i="9"/>
  <c r="M20" i="9"/>
  <c r="C27" i="5"/>
  <c r="C33" i="5"/>
  <c r="C12" i="13"/>
  <c r="L117" i="8"/>
  <c r="L118" i="8"/>
  <c r="K105" i="8"/>
  <c r="L102" i="6"/>
  <c r="K109" i="3"/>
  <c r="K110" i="3" s="1"/>
  <c r="V61" i="3"/>
  <c r="V57" i="3"/>
  <c r="V55" i="3"/>
  <c r="V58" i="3"/>
  <c r="V56" i="3"/>
  <c r="W47" i="3"/>
  <c r="W49" i="3"/>
  <c r="W45" i="3"/>
  <c r="W46" i="3"/>
  <c r="W48" i="3"/>
  <c r="AF40" i="6"/>
  <c r="AG5" i="6"/>
  <c r="G13" i="14"/>
  <c r="C36" i="7"/>
  <c r="AF16" i="6"/>
  <c r="I33" i="7"/>
  <c r="I27" i="7"/>
  <c r="C43" i="9"/>
  <c r="B43" i="9" s="1"/>
  <c r="G14" i="5"/>
  <c r="I20" i="7"/>
  <c r="I14" i="7"/>
  <c r="E33" i="7"/>
  <c r="AF41" i="6"/>
  <c r="AF37" i="6"/>
  <c r="AF33" i="6"/>
  <c r="AF29" i="6"/>
  <c r="AF20" i="6"/>
  <c r="AF12" i="6"/>
  <c r="AF27" i="6"/>
  <c r="AF23" i="6"/>
  <c r="AF30" i="6"/>
  <c r="AF19" i="6"/>
  <c r="AF11" i="6"/>
  <c r="AF9" i="6"/>
  <c r="AF7" i="6"/>
  <c r="D13" i="10"/>
  <c r="E27" i="7"/>
  <c r="D10" i="10"/>
  <c r="AF5" i="6"/>
  <c r="C37" i="7" s="1"/>
  <c r="AF22" i="6"/>
  <c r="AF14" i="6"/>
  <c r="AF6" i="6"/>
  <c r="AF21" i="6"/>
  <c r="AF43" i="6"/>
  <c r="AF39" i="6"/>
  <c r="AF35" i="6"/>
  <c r="AF31" i="6"/>
  <c r="AF26" i="6"/>
  <c r="AF13" i="6"/>
  <c r="AF44" i="6"/>
  <c r="AF28" i="6"/>
  <c r="AF18" i="6"/>
  <c r="AF25" i="6"/>
  <c r="AF36" i="6"/>
  <c r="AF34" i="6"/>
  <c r="AF32" i="6"/>
  <c r="AF8" i="6"/>
  <c r="AF38" i="6"/>
  <c r="AF17" i="6"/>
  <c r="AF15" i="6"/>
  <c r="AF42" i="6"/>
  <c r="F14" i="5"/>
  <c r="F20" i="5"/>
  <c r="P21" i="3"/>
  <c r="P41" i="3"/>
  <c r="P42" i="3"/>
  <c r="P37" i="3"/>
  <c r="P33" i="3"/>
  <c r="P29" i="3"/>
  <c r="P25" i="3"/>
  <c r="J97" i="3"/>
  <c r="P38" i="3"/>
  <c r="P39" i="3"/>
  <c r="AE44" i="3"/>
  <c r="P35" i="3"/>
  <c r="P31" i="3"/>
  <c r="P27" i="3"/>
  <c r="P23" i="3"/>
  <c r="P36" i="3"/>
  <c r="P34" i="3"/>
  <c r="P32" i="3"/>
  <c r="P30" i="3"/>
  <c r="P28" i="3"/>
  <c r="P26" i="3"/>
  <c r="P24" i="3"/>
  <c r="P22" i="3"/>
  <c r="P8" i="3"/>
  <c r="P6" i="3"/>
  <c r="P44" i="3"/>
  <c r="P43" i="3"/>
  <c r="P19" i="3"/>
  <c r="P17" i="3"/>
  <c r="P15" i="3"/>
  <c r="P13" i="3"/>
  <c r="P11" i="3"/>
  <c r="P9" i="3"/>
  <c r="P7" i="3"/>
  <c r="P5" i="3"/>
  <c r="P20" i="3"/>
  <c r="P18" i="3"/>
  <c r="P16" i="3"/>
  <c r="P14" i="3"/>
  <c r="P12" i="3"/>
  <c r="P10" i="3"/>
  <c r="P40" i="3"/>
  <c r="J7" i="3"/>
  <c r="J9" i="3"/>
  <c r="J11" i="3"/>
  <c r="J13" i="3"/>
  <c r="J15" i="3"/>
  <c r="J17" i="3"/>
  <c r="J19" i="3"/>
  <c r="J21" i="3"/>
  <c r="J23" i="3"/>
  <c r="J25" i="3"/>
  <c r="J27" i="3"/>
  <c r="J29" i="3"/>
  <c r="J31" i="3"/>
  <c r="J33" i="3"/>
  <c r="J35" i="3"/>
  <c r="J37" i="3"/>
  <c r="J39" i="3"/>
  <c r="J41" i="3"/>
  <c r="J43" i="3"/>
  <c r="J5" i="3"/>
  <c r="J6" i="3"/>
  <c r="J8" i="3"/>
  <c r="J10" i="3"/>
  <c r="J12" i="3"/>
  <c r="J14" i="3"/>
  <c r="J16" i="3"/>
  <c r="J18" i="3"/>
  <c r="J20" i="3"/>
  <c r="J22" i="3"/>
  <c r="J24" i="3"/>
  <c r="J26" i="3"/>
  <c r="J28" i="3"/>
  <c r="J30" i="3"/>
  <c r="J32" i="3"/>
  <c r="J34" i="3"/>
  <c r="J36" i="3"/>
  <c r="J38" i="3"/>
  <c r="J40" i="3"/>
  <c r="J42" i="3"/>
  <c r="J44" i="3"/>
  <c r="AD44" i="3"/>
  <c r="AE41" i="3"/>
  <c r="AE43" i="3"/>
  <c r="AK43" i="8" s="1"/>
  <c r="AE40" i="3"/>
  <c r="AD40" i="3"/>
  <c r="AE42" i="3"/>
  <c r="AD42" i="3"/>
  <c r="AD41" i="3"/>
  <c r="AD43" i="3"/>
  <c r="AE23" i="3"/>
  <c r="AE9" i="3"/>
  <c r="AE17" i="3"/>
  <c r="AE13" i="3"/>
  <c r="AE39" i="3"/>
  <c r="AE10" i="3"/>
  <c r="AE14" i="3"/>
  <c r="AK14" i="8" s="1"/>
  <c r="AE37" i="3"/>
  <c r="AK37" i="8" s="1"/>
  <c r="AE35" i="3"/>
  <c r="AK35" i="8" s="1"/>
  <c r="AE33" i="3"/>
  <c r="AK33" i="8" s="1"/>
  <c r="AE31" i="3"/>
  <c r="AK31" i="8" s="1"/>
  <c r="AE29" i="3"/>
  <c r="AK29" i="8" s="1"/>
  <c r="AD27" i="3"/>
  <c r="AD39" i="3"/>
  <c r="AE38" i="3"/>
  <c r="AK38" i="8" s="1"/>
  <c r="AE34" i="3"/>
  <c r="AK34" i="8" s="1"/>
  <c r="AE30" i="3"/>
  <c r="AK30" i="8" s="1"/>
  <c r="AD14" i="3"/>
  <c r="AD10" i="3"/>
  <c r="AE28" i="3"/>
  <c r="AK28" i="8" s="1"/>
  <c r="AD28" i="3"/>
  <c r="AD20" i="3"/>
  <c r="AD16" i="3"/>
  <c r="AD12" i="3"/>
  <c r="AD8" i="3"/>
  <c r="AD38" i="3"/>
  <c r="AD36" i="3"/>
  <c r="AD34" i="3"/>
  <c r="AD32" i="3"/>
  <c r="AD30" i="3"/>
  <c r="AE27" i="3"/>
  <c r="AK27" i="8" s="1"/>
  <c r="AE25" i="3"/>
  <c r="AK25" i="8" s="1"/>
  <c r="AD23" i="3"/>
  <c r="AE36" i="3"/>
  <c r="AK36" i="8" s="1"/>
  <c r="AE32" i="3"/>
  <c r="AK32" i="8" s="1"/>
  <c r="AE24" i="3"/>
  <c r="AK24" i="8" s="1"/>
  <c r="AD24" i="3"/>
  <c r="AE21" i="3"/>
  <c r="AK21" i="8" s="1"/>
  <c r="AD21" i="3"/>
  <c r="AE20" i="3"/>
  <c r="AK20" i="8" s="1"/>
  <c r="AE19" i="3"/>
  <c r="AK19" i="8" s="1"/>
  <c r="AD17" i="3"/>
  <c r="AE16" i="3"/>
  <c r="AK16" i="8" s="1"/>
  <c r="AE15" i="3"/>
  <c r="AK15" i="8" s="1"/>
  <c r="AD13" i="3"/>
  <c r="AE12" i="3"/>
  <c r="AK12" i="8" s="1"/>
  <c r="AE11" i="3"/>
  <c r="AK11" i="8" s="1"/>
  <c r="AD9" i="3"/>
  <c r="AE8" i="3"/>
  <c r="AK8" i="8" s="1"/>
  <c r="AE7" i="3"/>
  <c r="AK7" i="8" s="1"/>
  <c r="AD37" i="3"/>
  <c r="AD35" i="3"/>
  <c r="AD33" i="3"/>
  <c r="AD31" i="3"/>
  <c r="AD29" i="3"/>
  <c r="AD25" i="3"/>
  <c r="AD22" i="3"/>
  <c r="AE22" i="3"/>
  <c r="AK22" i="8" s="1"/>
  <c r="AD19" i="3"/>
  <c r="AD15" i="3"/>
  <c r="AD11" i="3"/>
  <c r="AD7" i="3"/>
  <c r="D99" i="3"/>
  <c r="D96" i="3"/>
  <c r="H99" i="3"/>
  <c r="H96" i="3"/>
  <c r="D112" i="3"/>
  <c r="D104" i="3"/>
  <c r="D102" i="3"/>
  <c r="D103" i="3"/>
  <c r="F103" i="3"/>
  <c r="F97" i="3"/>
  <c r="D119" i="3"/>
  <c r="H112" i="3"/>
  <c r="H104" i="3"/>
  <c r="H102" i="3"/>
  <c r="H103" i="3"/>
  <c r="F102" i="3"/>
  <c r="J96" i="3"/>
  <c r="J98" i="3"/>
  <c r="F96" i="3"/>
  <c r="F98" i="3"/>
  <c r="H97" i="3"/>
  <c r="D97" i="3"/>
  <c r="AE6" i="3"/>
  <c r="AK6" i="8" s="1"/>
  <c r="AD6" i="3"/>
  <c r="F112" i="3"/>
  <c r="F104" i="3"/>
  <c r="H98" i="3"/>
  <c r="D98" i="3"/>
  <c r="AG39" i="3" l="1"/>
  <c r="AK39" i="8"/>
  <c r="AG17" i="3"/>
  <c r="AK17" i="8"/>
  <c r="AM17" i="8" s="1"/>
  <c r="AG23" i="3"/>
  <c r="AK23" i="8"/>
  <c r="AG42" i="3"/>
  <c r="AK42" i="8"/>
  <c r="AM42" i="8" s="1"/>
  <c r="AG40" i="3"/>
  <c r="AK40" i="8"/>
  <c r="AG41" i="3"/>
  <c r="AK41" i="8"/>
  <c r="AM41" i="8" s="1"/>
  <c r="W68" i="6"/>
  <c r="W67" i="6"/>
  <c r="W69" i="6"/>
  <c r="W70" i="6"/>
  <c r="K111" i="3"/>
  <c r="K112" i="3"/>
  <c r="L105" i="8"/>
  <c r="L103" i="8"/>
  <c r="L102" i="8"/>
  <c r="L118" i="6"/>
  <c r="K99" i="3"/>
  <c r="K98" i="3"/>
  <c r="L104" i="6"/>
  <c r="L104" i="8"/>
  <c r="AG10" i="3"/>
  <c r="AK10" i="8"/>
  <c r="AG13" i="3"/>
  <c r="AK13" i="8"/>
  <c r="AG9" i="3"/>
  <c r="AK9" i="8"/>
  <c r="AG44" i="3"/>
  <c r="AK44" i="8"/>
  <c r="L109" i="8"/>
  <c r="L96" i="6"/>
  <c r="L99" i="8"/>
  <c r="L97" i="8"/>
  <c r="L110" i="6"/>
  <c r="L111" i="6"/>
  <c r="L109" i="6"/>
  <c r="K119" i="6"/>
  <c r="H68" i="6"/>
  <c r="L110" i="8"/>
  <c r="L111" i="8"/>
  <c r="L103" i="6"/>
  <c r="L97" i="6"/>
  <c r="L98" i="6"/>
  <c r="AK5" i="8"/>
  <c r="C35" i="9"/>
  <c r="G13" i="13"/>
  <c r="C35" i="5"/>
  <c r="L96" i="8"/>
  <c r="K104" i="3"/>
  <c r="K105" i="3" s="1"/>
  <c r="L105" i="3" s="1"/>
  <c r="G19" i="14"/>
  <c r="C38" i="7"/>
  <c r="AM22" i="8"/>
  <c r="AG22" i="3"/>
  <c r="AM7" i="8"/>
  <c r="AG7" i="3"/>
  <c r="AM12" i="8"/>
  <c r="AG12" i="3"/>
  <c r="AM15" i="8"/>
  <c r="AG15" i="3"/>
  <c r="AM20" i="8"/>
  <c r="AG20" i="3"/>
  <c r="AM21" i="8"/>
  <c r="AG21" i="3"/>
  <c r="AM24" i="8"/>
  <c r="AG24" i="3"/>
  <c r="AM36" i="8"/>
  <c r="AG36" i="3"/>
  <c r="AM25" i="8"/>
  <c r="AG25" i="3"/>
  <c r="AM28" i="8"/>
  <c r="AG28" i="3"/>
  <c r="AM34" i="8"/>
  <c r="AG34" i="3"/>
  <c r="AM29" i="8"/>
  <c r="AG29" i="3"/>
  <c r="AM33" i="8"/>
  <c r="AG33" i="3"/>
  <c r="AM37" i="8"/>
  <c r="AG37" i="3"/>
  <c r="AM43" i="8"/>
  <c r="AG43" i="3"/>
  <c r="AM6" i="8"/>
  <c r="AG6" i="3"/>
  <c r="AM8" i="8"/>
  <c r="AG8" i="3"/>
  <c r="AM11" i="8"/>
  <c r="AG11" i="3"/>
  <c r="AM16" i="8"/>
  <c r="AG16" i="3"/>
  <c r="AM19" i="8"/>
  <c r="AG19" i="3"/>
  <c r="AM32" i="8"/>
  <c r="AG32" i="3"/>
  <c r="AM27" i="8"/>
  <c r="AG27" i="3"/>
  <c r="AM30" i="8"/>
  <c r="AG30" i="3"/>
  <c r="AM38" i="8"/>
  <c r="AG38" i="3"/>
  <c r="AM31" i="8"/>
  <c r="AG31" i="3"/>
  <c r="AM35" i="8"/>
  <c r="AG35" i="3"/>
  <c r="AM14" i="8"/>
  <c r="AG14" i="3"/>
  <c r="C41" i="7"/>
  <c r="B41" i="7" s="1"/>
  <c r="C42" i="7"/>
  <c r="B42" i="7" s="1"/>
  <c r="M36" i="9"/>
  <c r="AM39" i="8"/>
  <c r="AM23" i="8"/>
  <c r="AM44" i="8"/>
  <c r="AM10" i="8"/>
  <c r="AM13" i="8"/>
  <c r="AM9" i="8"/>
  <c r="AM40" i="8"/>
  <c r="F36" i="7"/>
  <c r="I13" i="14" s="1"/>
  <c r="F36" i="9"/>
  <c r="G36" i="7"/>
  <c r="H13" i="14" s="1"/>
  <c r="G36" i="9"/>
  <c r="E36" i="7"/>
  <c r="E36" i="9"/>
  <c r="S68" i="3"/>
  <c r="C12" i="10" s="1"/>
  <c r="E20" i="5"/>
  <c r="S67" i="3"/>
  <c r="C11" i="10" s="1"/>
  <c r="E14" i="5"/>
  <c r="F33" i="5"/>
  <c r="G33" i="5"/>
  <c r="X174" i="3"/>
  <c r="W174" i="3"/>
  <c r="E27" i="5"/>
  <c r="F27" i="5"/>
  <c r="G27" i="5"/>
  <c r="Q174" i="3"/>
  <c r="R174" i="3"/>
  <c r="W18" i="3"/>
  <c r="AC5" i="3"/>
  <c r="AC9" i="3"/>
  <c r="AC11" i="3"/>
  <c r="AC13" i="3"/>
  <c r="AC15" i="3"/>
  <c r="AC17" i="3"/>
  <c r="AC19" i="3"/>
  <c r="AC43" i="3"/>
  <c r="W44" i="3"/>
  <c r="W8" i="3"/>
  <c r="AC10" i="3"/>
  <c r="AC18" i="3"/>
  <c r="W24" i="3"/>
  <c r="AC30" i="3"/>
  <c r="AC38" i="3"/>
  <c r="W32" i="3"/>
  <c r="W36" i="3"/>
  <c r="W25" i="3"/>
  <c r="W33" i="3"/>
  <c r="W40" i="3"/>
  <c r="W12" i="3"/>
  <c r="W16" i="3"/>
  <c r="AC22" i="3"/>
  <c r="AC26" i="3"/>
  <c r="AC8" i="3"/>
  <c r="AC16" i="3"/>
  <c r="AC32" i="3"/>
  <c r="W43" i="3"/>
  <c r="W41" i="3"/>
  <c r="W17" i="3"/>
  <c r="W31" i="3"/>
  <c r="AC7" i="3"/>
  <c r="W21" i="3"/>
  <c r="AC25" i="3"/>
  <c r="AC31" i="3"/>
  <c r="AC35" i="3"/>
  <c r="W39" i="3"/>
  <c r="AC41" i="3"/>
  <c r="W7" i="3"/>
  <c r="W15" i="3"/>
  <c r="AC21" i="3"/>
  <c r="AC27" i="3"/>
  <c r="W26" i="3"/>
  <c r="AC44" i="3"/>
  <c r="AC40" i="3"/>
  <c r="W6" i="3"/>
  <c r="AC6" i="3"/>
  <c r="AC14" i="3"/>
  <c r="W22" i="3"/>
  <c r="W28" i="3"/>
  <c r="AC34" i="3"/>
  <c r="W30" i="3"/>
  <c r="W34" i="3"/>
  <c r="W38" i="3"/>
  <c r="W29" i="3"/>
  <c r="W37" i="3"/>
  <c r="W10" i="3"/>
  <c r="W14" i="3"/>
  <c r="W20" i="3"/>
  <c r="AC24" i="3"/>
  <c r="AC28" i="3"/>
  <c r="AC12" i="3"/>
  <c r="AC20" i="3"/>
  <c r="AC36" i="3"/>
  <c r="W42" i="3"/>
  <c r="W13" i="3"/>
  <c r="W27" i="3"/>
  <c r="W35" i="3"/>
  <c r="W9" i="3"/>
  <c r="W23" i="3"/>
  <c r="AC29" i="3"/>
  <c r="AC33" i="3"/>
  <c r="AC37" i="3"/>
  <c r="AC42" i="3"/>
  <c r="W5" i="3"/>
  <c r="W11" i="3"/>
  <c r="W19" i="3"/>
  <c r="AC23" i="3"/>
  <c r="AC39" i="3"/>
  <c r="D109" i="3"/>
  <c r="I174" i="3"/>
  <c r="O62" i="3"/>
  <c r="K173" i="3"/>
  <c r="E174" i="3"/>
  <c r="F173" i="3"/>
  <c r="AD5" i="3"/>
  <c r="I62" i="3"/>
  <c r="K172" i="3"/>
  <c r="AD18" i="3"/>
  <c r="J174" i="3"/>
  <c r="AE26" i="3"/>
  <c r="AK26" i="8" s="1"/>
  <c r="AD26" i="3"/>
  <c r="AE18" i="3"/>
  <c r="AK18" i="8" s="1"/>
  <c r="H119" i="3"/>
  <c r="H116" i="3"/>
  <c r="J112" i="3"/>
  <c r="J109" i="3"/>
  <c r="S172" i="3"/>
  <c r="F172" i="3"/>
  <c r="D174" i="3"/>
  <c r="D118" i="3"/>
  <c r="D116" i="3"/>
  <c r="D117" i="3"/>
  <c r="D111" i="3"/>
  <c r="D110" i="3"/>
  <c r="Y172" i="3"/>
  <c r="F111" i="3"/>
  <c r="F110" i="3"/>
  <c r="J111" i="3"/>
  <c r="J110" i="3"/>
  <c r="F119" i="3"/>
  <c r="F117" i="3"/>
  <c r="F116" i="3"/>
  <c r="H111" i="3"/>
  <c r="H109" i="3"/>
  <c r="H110" i="3"/>
  <c r="F118" i="3"/>
  <c r="H118" i="3"/>
  <c r="H117" i="3"/>
  <c r="F109" i="3"/>
  <c r="L119" i="6" l="1"/>
  <c r="L117" i="6"/>
  <c r="L116" i="6"/>
  <c r="G69" i="3"/>
  <c r="G68" i="3"/>
  <c r="S66" i="3"/>
  <c r="C10" i="10" s="1"/>
  <c r="AE58" i="3"/>
  <c r="AE56" i="3"/>
  <c r="AE57" i="3"/>
  <c r="AE55" i="3"/>
  <c r="AF45" i="3"/>
  <c r="AF49" i="3"/>
  <c r="AF47" i="3"/>
  <c r="AF46" i="3"/>
  <c r="AF48" i="3"/>
  <c r="AG5" i="3"/>
  <c r="C35" i="7"/>
  <c r="AM18" i="8"/>
  <c r="AG18" i="3"/>
  <c r="AM26" i="8"/>
  <c r="AG26" i="3"/>
  <c r="C41" i="5"/>
  <c r="B41" i="5" s="1"/>
  <c r="H13" i="9"/>
  <c r="S69" i="3"/>
  <c r="C13" i="10" s="1"/>
  <c r="H24" i="7"/>
  <c r="D35" i="10"/>
  <c r="AM5" i="8"/>
  <c r="C35" i="10"/>
  <c r="H31" i="7"/>
  <c r="H13" i="7"/>
  <c r="H17" i="7"/>
  <c r="H19" i="7"/>
  <c r="H12" i="7"/>
  <c r="H26" i="7"/>
  <c r="H23" i="7"/>
  <c r="H18" i="7"/>
  <c r="H14" i="7"/>
  <c r="H25" i="7"/>
  <c r="H33" i="7"/>
  <c r="H11" i="7"/>
  <c r="H27" i="7"/>
  <c r="H30" i="7"/>
  <c r="H32" i="7"/>
  <c r="H20" i="7"/>
  <c r="H10" i="7"/>
  <c r="H27" i="9"/>
  <c r="H14" i="9"/>
  <c r="H23" i="9"/>
  <c r="H32" i="9"/>
  <c r="H26" i="9"/>
  <c r="H18" i="9"/>
  <c r="H10" i="9"/>
  <c r="H30" i="9"/>
  <c r="H12" i="9"/>
  <c r="H33" i="9"/>
  <c r="H20" i="9"/>
  <c r="H19" i="9"/>
  <c r="H24" i="9"/>
  <c r="H31" i="9"/>
  <c r="H11" i="9"/>
  <c r="H17" i="9"/>
  <c r="H25" i="9"/>
  <c r="S70" i="3"/>
  <c r="C14" i="10" s="1"/>
  <c r="E33" i="5"/>
  <c r="D133" i="3"/>
  <c r="AF18" i="3"/>
  <c r="AF43" i="3"/>
  <c r="AF39" i="3"/>
  <c r="AF35" i="3"/>
  <c r="AF31" i="3"/>
  <c r="AF27" i="3"/>
  <c r="AF23" i="3"/>
  <c r="AF19" i="3"/>
  <c r="AF15" i="3"/>
  <c r="AF11" i="3"/>
  <c r="AF7" i="3"/>
  <c r="AF42" i="3"/>
  <c r="AF38" i="3"/>
  <c r="AF34" i="3"/>
  <c r="AF30" i="3"/>
  <c r="AF26" i="3"/>
  <c r="AF22" i="3"/>
  <c r="AF14" i="3"/>
  <c r="AF10" i="3"/>
  <c r="AF6" i="3"/>
  <c r="AF5" i="3"/>
  <c r="C36" i="5" s="1"/>
  <c r="AF41" i="3"/>
  <c r="AF37" i="3"/>
  <c r="AF33" i="3"/>
  <c r="AF29" i="3"/>
  <c r="AF25" i="3"/>
  <c r="AF21" i="3"/>
  <c r="AF17" i="3"/>
  <c r="AF13" i="3"/>
  <c r="AF9" i="3"/>
  <c r="AF44" i="3"/>
  <c r="AF40" i="3"/>
  <c r="AF36" i="3"/>
  <c r="AF32" i="3"/>
  <c r="AF28" i="3"/>
  <c r="AF24" i="3"/>
  <c r="AF20" i="3"/>
  <c r="AF16" i="3"/>
  <c r="AF12" i="3"/>
  <c r="AF8" i="3"/>
  <c r="V62" i="3"/>
  <c r="S173" i="3"/>
  <c r="L99" i="3"/>
  <c r="L104" i="3"/>
  <c r="L103" i="3"/>
  <c r="E131" i="3"/>
  <c r="Y173" i="3"/>
  <c r="L102" i="3"/>
  <c r="G19" i="13" l="1"/>
  <c r="C37" i="5"/>
  <c r="W70" i="3"/>
  <c r="W69" i="3"/>
  <c r="W68" i="3"/>
  <c r="W67" i="3"/>
  <c r="C44" i="9"/>
  <c r="C43" i="7"/>
  <c r="B43" i="7" s="1"/>
  <c r="C40" i="5"/>
  <c r="B40" i="5" s="1"/>
  <c r="F35" i="5"/>
  <c r="I13" i="13" s="1"/>
  <c r="F35" i="9"/>
  <c r="F35" i="7"/>
  <c r="E35" i="5"/>
  <c r="E35" i="7"/>
  <c r="E35" i="9"/>
  <c r="M35" i="9"/>
  <c r="G35" i="5"/>
  <c r="G35" i="7"/>
  <c r="G35" i="9"/>
  <c r="AR7" i="8"/>
  <c r="E35" i="10" s="1"/>
  <c r="C36" i="10"/>
  <c r="C37" i="10" s="1"/>
  <c r="L97" i="3"/>
  <c r="L96" i="3"/>
  <c r="E132" i="3"/>
  <c r="H68" i="3"/>
  <c r="H69" i="3"/>
  <c r="C133" i="3"/>
  <c r="L98" i="3"/>
  <c r="L111" i="3"/>
  <c r="H10" i="5" l="1"/>
  <c r="H13" i="13"/>
  <c r="H25" i="5"/>
  <c r="H14" i="5"/>
  <c r="H13" i="5"/>
  <c r="H24" i="5"/>
  <c r="H32" i="5"/>
  <c r="H20" i="5"/>
  <c r="H33" i="5"/>
  <c r="H17" i="5"/>
  <c r="H18" i="5"/>
  <c r="H27" i="5"/>
  <c r="H11" i="5"/>
  <c r="H30" i="5"/>
  <c r="H23" i="5"/>
  <c r="H31" i="5"/>
  <c r="H12" i="5"/>
  <c r="H26" i="5"/>
  <c r="H19" i="5"/>
  <c r="AQ9" i="8"/>
  <c r="D36" i="10"/>
  <c r="D37" i="10" s="1"/>
  <c r="AP9" i="8"/>
  <c r="AR8" i="8"/>
  <c r="E36" i="10" s="1"/>
  <c r="L112" i="3"/>
  <c r="L109" i="3"/>
  <c r="L119" i="3"/>
  <c r="L110" i="3"/>
  <c r="L117" i="3" l="1"/>
  <c r="L116" i="3"/>
  <c r="L118" i="3"/>
</calcChain>
</file>

<file path=xl/sharedStrings.xml><?xml version="1.0" encoding="utf-8"?>
<sst xmlns="http://schemas.openxmlformats.org/spreadsheetml/2006/main" count="747" uniqueCount="161">
  <si>
    <t>العدد الرتبي</t>
  </si>
  <si>
    <t>قائمة التلاميذ</t>
  </si>
  <si>
    <t>ذكر / أنثى</t>
  </si>
  <si>
    <t>ذكر</t>
  </si>
  <si>
    <t>أنثى</t>
  </si>
  <si>
    <t>المندوبية الجهوية للتربية</t>
  </si>
  <si>
    <t>المدرسة الإبتدائية</t>
  </si>
  <si>
    <t>المعلم (ة)</t>
  </si>
  <si>
    <t>القسم</t>
  </si>
  <si>
    <t>السنة الدراسية</t>
  </si>
  <si>
    <t>عدد التلاميذ</t>
  </si>
  <si>
    <t>أصغر عدد</t>
  </si>
  <si>
    <t>أكبر عدد</t>
  </si>
  <si>
    <t>معفى تربية بدنية</t>
  </si>
  <si>
    <t>الهاتف : 99915508</t>
  </si>
  <si>
    <t>www.facebook.com/bououni.ahmed</t>
  </si>
  <si>
    <t>مجال اللغة العربية</t>
  </si>
  <si>
    <t>مجال العلوم و التكنولوجيا</t>
  </si>
  <si>
    <t>مجال التنشئة</t>
  </si>
  <si>
    <t>النتيجة النهائية</t>
  </si>
  <si>
    <t>الجنس</t>
  </si>
  <si>
    <t>تواصل شفوي</t>
  </si>
  <si>
    <t>قراءة</t>
  </si>
  <si>
    <t>قواعد اللغة</t>
  </si>
  <si>
    <t>إنتاج كتابي</t>
  </si>
  <si>
    <t>مجموع المجال</t>
  </si>
  <si>
    <t>معدل المجال</t>
  </si>
  <si>
    <t>الرتبة في المجال</t>
  </si>
  <si>
    <t>رياضيات</t>
  </si>
  <si>
    <t>الإيقاظ العلمي</t>
  </si>
  <si>
    <t>تربية تكنولوجية</t>
  </si>
  <si>
    <t>تربية إسلامية</t>
  </si>
  <si>
    <t>تربية تشكيلية</t>
  </si>
  <si>
    <t>تربية موسيقية</t>
  </si>
  <si>
    <t>تربية بدنية</t>
  </si>
  <si>
    <t>Expression orale</t>
  </si>
  <si>
    <t>Lecture</t>
  </si>
  <si>
    <t>Production écrite</t>
  </si>
  <si>
    <t>المجموع العام</t>
  </si>
  <si>
    <t>المعدل الثلاثي</t>
  </si>
  <si>
    <t>الرتبة في الثلاثي</t>
  </si>
  <si>
    <t>الشهادة</t>
  </si>
  <si>
    <t>أعلى عدد</t>
  </si>
  <si>
    <t>أدنى عدد</t>
  </si>
  <si>
    <t>إحصائيات القسم الثلاثي الأول</t>
  </si>
  <si>
    <t>المواد و المجالات</t>
  </si>
  <si>
    <t>معدل القسم</t>
  </si>
  <si>
    <t>عدد التلاميذ لهم معدل</t>
  </si>
  <si>
    <t>النسبة</t>
  </si>
  <si>
    <t>عدد التلاميذ الذين لهم معدل أقل من 10</t>
  </si>
  <si>
    <t>عدد الشهائد</t>
  </si>
  <si>
    <t>رضا</t>
  </si>
  <si>
    <t>تشجيع</t>
  </si>
  <si>
    <t>شرف</t>
  </si>
  <si>
    <t>شكر</t>
  </si>
  <si>
    <t>من 0 إلى أقل من 5</t>
  </si>
  <si>
    <t>من 5 إلى أقل من 10</t>
  </si>
  <si>
    <t>من 10 إلى أقل من 15</t>
  </si>
  <si>
    <t>من 15 إلى 20</t>
  </si>
  <si>
    <t>معدل الثلاثي : إناث و ذكور</t>
  </si>
  <si>
    <t>أقل من 10</t>
  </si>
  <si>
    <t>&gt;=10</t>
  </si>
  <si>
    <t>مجموع</t>
  </si>
  <si>
    <t>إناث</t>
  </si>
  <si>
    <t>ذكور</t>
  </si>
  <si>
    <t>المعدل في المجالات : إناث و ذكور</t>
  </si>
  <si>
    <t>مجال العلوم والتكنولوجيا</t>
  </si>
  <si>
    <t>العدد</t>
  </si>
  <si>
    <t>التلاميذ الذين لهم معدل أقل من 10</t>
  </si>
  <si>
    <t>التلاميذ الذين لهم معدل يساوي أو يفوق 10</t>
  </si>
  <si>
    <t>معدل الثلاثي</t>
  </si>
  <si>
    <t>Expr orale</t>
  </si>
  <si>
    <t>Prod écrite</t>
  </si>
  <si>
    <t>احتساب معدلات التلاميذ في مختلف المجالات</t>
  </si>
  <si>
    <t>تحديد العدد الأصغر والعدد الأكبر في مختلف المواد</t>
  </si>
  <si>
    <t>احتساب المعدل الثلاثي والرتبة والشهادة لكل تلميذ</t>
  </si>
  <si>
    <t xml:space="preserve">هذا الملف موجه لــ </t>
  </si>
  <si>
    <t>مدرسي التعليم الإبتدائي لمساعدتهم آليا على:</t>
  </si>
  <si>
    <t>الحصول على رسوم بيانية إحصائية في مختلف المواد حسب الجنس</t>
  </si>
  <si>
    <t>الحصول على رسوم بيانية إحصائية في مختلف المجالات</t>
  </si>
  <si>
    <t>مديري المؤسسات التربوية لمساعدتهم آليا على:</t>
  </si>
  <si>
    <t>متفقدي التعليم الإبتدائي لمساعدتهم آليا على:</t>
  </si>
  <si>
    <t>التعرف على مستوى القسم حسب المواد، المجالات والجنس</t>
  </si>
  <si>
    <t>تقديم</t>
  </si>
  <si>
    <t>أدخل أسماء التلاميذ، العدد الرتبي والجنس</t>
  </si>
  <si>
    <t>في ورقة المدخلات القارة</t>
  </si>
  <si>
    <t>أدخل اسم المندوبية الجهوية للتربية، اسم المدرسة، اسم المعلم، القسم والسنة الدراسية</t>
  </si>
  <si>
    <t>في ورقة الثلاثي</t>
  </si>
  <si>
    <t>بطاقة أعداد الثلاثي الأول</t>
  </si>
  <si>
    <t>اسم التلميذ و لقبه</t>
  </si>
  <si>
    <t>معدل الثلاثي الأول</t>
  </si>
  <si>
    <t>الرتبة</t>
  </si>
  <si>
    <t>رقم التلميذ</t>
  </si>
  <si>
    <t xml:space="preserve">  تكتب عبارة للتثبت أمام المادة أو المجال المعني</t>
  </si>
  <si>
    <t>تلميذ صاحب أعلى معدل في أحد المجالات وفي نفس الوقت صاحب أدنى معدل في مجال آخر</t>
  </si>
  <si>
    <t>فارق بين أعلى أعداده وأدنى أعداده يساوي أو يفوق 15 من 20</t>
  </si>
  <si>
    <t>بطاقة أعداد الثلاثي الثاني</t>
  </si>
  <si>
    <t>الفارق</t>
  </si>
  <si>
    <t>معدل الثلاثي الثاني</t>
  </si>
  <si>
    <t>تراجع في أحد المواد أو المجالات بأكثر من 10</t>
  </si>
  <si>
    <t>معدل الثلاثي الثالث</t>
  </si>
  <si>
    <t>ملاحظات</t>
  </si>
  <si>
    <t>المعدل السنوي</t>
  </si>
  <si>
    <t>القرار</t>
  </si>
  <si>
    <t>النتائج السنوية</t>
  </si>
  <si>
    <t>الإسم واللقب</t>
  </si>
  <si>
    <t>تمكين المندوبيات الجهوية للتربية بإحصائيات دقيقة حسب المواد والمجالات</t>
  </si>
  <si>
    <r>
      <rPr>
        <b/>
        <sz val="11"/>
        <color theme="1"/>
        <rFont val="Calibri"/>
        <family val="2"/>
        <scheme val="minor"/>
      </rPr>
      <t>مثال 1:</t>
    </r>
    <r>
      <rPr>
        <sz val="11"/>
        <color theme="1"/>
        <rFont val="Calibri"/>
        <family val="2"/>
        <scheme val="minor"/>
      </rPr>
      <t xml:space="preserve"> اذا كان صاحب أكبر معدل في الثلاثي تحصل على أدنى معدل في إحدى المواد أو في معدل أحد المجالات</t>
    </r>
  </si>
  <si>
    <r>
      <rPr>
        <b/>
        <sz val="11"/>
        <color theme="1"/>
        <rFont val="Calibri"/>
        <family val="2"/>
        <scheme val="minor"/>
      </rPr>
      <t>مثال 2:</t>
    </r>
    <r>
      <rPr>
        <sz val="11"/>
        <color theme="1"/>
        <rFont val="Calibri"/>
        <family val="2"/>
        <scheme val="minor"/>
      </rPr>
      <t xml:space="preserve"> تكتب تحت الدفتر باللون الأحمر هذه العبارة في الحالة التالية</t>
    </r>
  </si>
  <si>
    <r>
      <rPr>
        <b/>
        <sz val="11"/>
        <color theme="1"/>
        <rFont val="Calibri"/>
        <family val="2"/>
        <scheme val="minor"/>
      </rPr>
      <t>مثال 3</t>
    </r>
    <r>
      <rPr>
        <sz val="11"/>
        <color theme="1"/>
        <rFont val="Calibri"/>
        <family val="2"/>
        <scheme val="minor"/>
      </rPr>
      <t>: تلميذ له أعلى عدد في مجال وفي نفس الوقت له أدنى معدل في مجال آخر</t>
    </r>
  </si>
  <si>
    <r>
      <rPr>
        <b/>
        <sz val="11"/>
        <color theme="1"/>
        <rFont val="Calibri"/>
        <family val="2"/>
        <scheme val="minor"/>
      </rPr>
      <t>مثال 4</t>
    </r>
    <r>
      <rPr>
        <sz val="11"/>
        <color theme="1"/>
        <rFont val="Calibri"/>
        <family val="2"/>
        <scheme val="minor"/>
      </rPr>
      <t>: تراجع في أحد المواد أو المجالات بأكثر من 10</t>
    </r>
  </si>
  <si>
    <t>حالات للتثبت والملاحظات الهامة</t>
  </si>
  <si>
    <t>إحصائيات القسم الثلاثي الثاني</t>
  </si>
  <si>
    <t>إحصائيات القسم الثلاثي الثالث</t>
  </si>
  <si>
    <t>بطاقة أعداد الثلاثي الثالث</t>
  </si>
  <si>
    <t>متابعة التلميذ طيلة السنة</t>
  </si>
  <si>
    <t>ثلاثي 1</t>
  </si>
  <si>
    <t>ثلاثي 2</t>
  </si>
  <si>
    <t>ثلاثي 3</t>
  </si>
  <si>
    <t>متابعة القسم طيلة السنة</t>
  </si>
  <si>
    <t>مجال اللغة الفرنسية</t>
  </si>
  <si>
    <t>المعدل الحسابي</t>
  </si>
  <si>
    <t>مفتاح الألوان</t>
  </si>
  <si>
    <t>مراحل العمل قبل البدء (هام جدا)</t>
  </si>
  <si>
    <t>الحجز: والمعفى من التربية البدنية</t>
  </si>
  <si>
    <t>يكفي إدخال أعداد التلاميذ في أعمدة المواد دون حذف المعدلات والرتب والملاحظات</t>
  </si>
  <si>
    <t xml:space="preserve">أثناء ادخال أعداد التلاميذ يمكن أن نخطئ في اسناد عدد تلميذ للتلميذ الذي يليه أو يسبقه لذلك ينبهك البرنامج في ورقة الدفتر </t>
  </si>
  <si>
    <t>لحالات التثبت أمام كل مادة وفي أسفل الصفحة في ركن ملاحظات هامة</t>
  </si>
  <si>
    <t>إذا ظهرت الأعداد على شكل رموز مثلما هو مبين في الصورة يمكن تغيير Zoom الصفحة من 85 ألى 100 مثلا</t>
  </si>
  <si>
    <t>قبل الطباعة يمكن تغيير Zoom</t>
  </si>
  <si>
    <t xml:space="preserve">imprimer - apercu- mise en page- </t>
  </si>
  <si>
    <t>échelle</t>
  </si>
  <si>
    <t>(reduire la zoom jusqu'a ce que toute la feuille apparait )</t>
  </si>
  <si>
    <t>الثلاثي الأوّل</t>
  </si>
  <si>
    <t>أدخل رقم التلميذ</t>
  </si>
  <si>
    <t>القسم :</t>
  </si>
  <si>
    <t>عدد التلاميذ المرسّمين</t>
  </si>
  <si>
    <t>* التنشئة الاجتماعية</t>
  </si>
  <si>
    <t xml:space="preserve">مدير المدرسة: </t>
  </si>
  <si>
    <t>الاسم واللقب:</t>
  </si>
  <si>
    <t xml:space="preserve">يمكن متابعة طريقة الحذف </t>
  </si>
  <si>
    <t>عن طريق الرابط التالي</t>
  </si>
  <si>
    <t>انقر هنا</t>
  </si>
  <si>
    <t xml:space="preserve">يمكن متابعة طريقة ترتيب التلاميذ </t>
  </si>
  <si>
    <t>حسب الرتبة عن طريق الرابط التالي</t>
  </si>
  <si>
    <t>العرض والطباعة</t>
  </si>
  <si>
    <t>2019-2018</t>
  </si>
  <si>
    <t>تعريف</t>
  </si>
  <si>
    <t xml:space="preserve">هذا البرنامج مفتوح ومجاني وغير محمي بأي كلمة عبور في أي ورقة أو خانة ويمكن إستغلاله ونشره مجانا وهو إجتهاد شخصي من صاحبه </t>
  </si>
  <si>
    <t>إعداد أحمد بوعوني (المدرسة الإعدادية الرياض الخامس سوسة)</t>
  </si>
  <si>
    <t>صفحة التواصل الرسمية</t>
  </si>
  <si>
    <t>البريد الإلكتروني</t>
  </si>
  <si>
    <t>bououniahmed2@gmail.com</t>
  </si>
  <si>
    <t>ولتحميل البرنامج من المدونة الرسمية (01 دفتر الأعداد الآلي للمعلمين)</t>
  </si>
  <si>
    <t>bououniahmed2.blogspot.com/</t>
  </si>
  <si>
    <t>احذف الأسطر الإضافية اذا كان عدد التلاميذ في القسم أقل من 45</t>
  </si>
  <si>
    <t>أدخل أعداد التلاميذ في مختلف المواد (لا غير)</t>
  </si>
  <si>
    <t>إذا كان أحد التلاميذ معفى من التربية البدنية (فقط) يسند له العدد 7.77. البرنامج يكتب له آليا معفى</t>
  </si>
  <si>
    <t>الثلاثي الثالث</t>
  </si>
  <si>
    <t>من الأفضل طباعة ورقة الثلاثي على ورقة من حجم A3 مع تغيير خاصية الصفحة في Mise en page/marge</t>
  </si>
  <si>
    <t>المعدل الحسابي = (المعدل السنوي في القراءة عربية + المعدل السنوي في القراءة فرنسية + المعدل السنوي في الرياضيات)/3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</si>
</sst>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b/>
      <sz val="12"/>
      <name val="Arial"/>
      <family val="2"/>
    </font>
    <font>
      <b/>
      <sz val="10"/>
      <name val="Arial"/>
      <family val="2"/>
    </font>
    <font>
      <b/>
      <sz val="9"/>
      <name val="Arial"/>
      <family val="2"/>
    </font>
    <font>
      <b/>
      <sz val="14"/>
      <name val="Arial"/>
      <family val="2"/>
    </font>
    <font>
      <sz val="9"/>
      <name val="Arial"/>
      <family val="2"/>
    </font>
    <font>
      <b/>
      <sz val="11"/>
      <name val="Arial"/>
      <family val="2"/>
    </font>
    <font>
      <sz val="11"/>
      <name val="Arial"/>
      <family val="2"/>
    </font>
    <font>
      <sz val="10"/>
      <name val="Arial"/>
      <family val="2"/>
    </font>
    <font>
      <b/>
      <sz val="20"/>
      <name val="Arial"/>
      <family val="2"/>
    </font>
    <font>
      <sz val="10"/>
      <color rgb="FF444444"/>
      <name val="Arial"/>
      <family val="2"/>
    </font>
    <font>
      <b/>
      <sz val="16"/>
      <name val="Arial"/>
      <family val="2"/>
    </font>
    <font>
      <b/>
      <sz val="18"/>
      <name val="Arial"/>
      <family val="2"/>
    </font>
    <font>
      <b/>
      <sz val="9"/>
      <name val="Times New Roman"/>
      <family val="1"/>
    </font>
    <font>
      <b/>
      <sz val="11"/>
      <color theme="1"/>
      <name val="Calibri"/>
      <family val="2"/>
      <scheme val="minor"/>
    </font>
    <font>
      <b/>
      <sz val="14"/>
      <color theme="1"/>
      <name val="Calibri"/>
      <family val="2"/>
      <scheme val="minor"/>
    </font>
    <font>
      <b/>
      <sz val="11"/>
      <color rgb="FFFF0000"/>
      <name val="Calibri"/>
      <family val="2"/>
      <scheme val="minor"/>
    </font>
    <font>
      <sz val="10"/>
      <name val="Arial"/>
      <family val="2"/>
    </font>
    <font>
      <b/>
      <sz val="11"/>
      <color rgb="FFFF0000"/>
      <name val="Arial"/>
      <family val="2"/>
    </font>
    <font>
      <b/>
      <sz val="22"/>
      <name val="Arial"/>
      <family val="2"/>
    </font>
    <font>
      <b/>
      <sz val="20"/>
      <color theme="1"/>
      <name val="Calibri"/>
      <family val="2"/>
      <scheme val="minor"/>
    </font>
    <font>
      <sz val="20"/>
      <color theme="1"/>
      <name val="Calibri"/>
      <family val="2"/>
      <scheme val="minor"/>
    </font>
    <font>
      <sz val="10"/>
      <color theme="1"/>
      <name val="Calibri"/>
      <family val="2"/>
      <scheme val="minor"/>
    </font>
    <font>
      <sz val="10"/>
      <name val="Arial"/>
    </font>
    <font>
      <sz val="18"/>
      <name val="Arial"/>
      <family val="2"/>
    </font>
    <font>
      <b/>
      <sz val="10"/>
      <color rgb="FFFF0000"/>
      <name val="Arial"/>
      <family val="2"/>
    </font>
    <font>
      <b/>
      <sz val="18"/>
      <color rgb="FFFF0000"/>
      <name val="Arial"/>
      <family val="2"/>
    </font>
    <font>
      <sz val="14"/>
      <name val="Arial"/>
      <family val="2"/>
    </font>
    <font>
      <b/>
      <sz val="14"/>
      <color rgb="FFFF0000"/>
      <name val="Arial"/>
      <family val="2"/>
    </font>
    <font>
      <u/>
      <sz val="11"/>
      <color theme="10"/>
      <name val="Calibri"/>
      <family val="2"/>
      <scheme val="minor"/>
    </font>
    <font>
      <b/>
      <sz val="12"/>
      <color theme="1"/>
      <name val="Calibri"/>
      <family val="2"/>
      <scheme val="minor"/>
    </font>
    <font>
      <b/>
      <sz val="10"/>
      <color theme="1"/>
      <name val="Calibri"/>
      <family val="2"/>
      <scheme val="minor"/>
    </font>
    <font>
      <u/>
      <sz val="10"/>
      <color theme="10"/>
      <name val="Calibri"/>
      <family val="2"/>
      <scheme val="minor"/>
    </font>
    <font>
      <b/>
      <u/>
      <sz val="12"/>
      <color theme="10"/>
      <name val="Calibri"/>
      <family val="2"/>
      <scheme val="minor"/>
    </font>
  </fonts>
  <fills count="17">
    <fill>
      <patternFill patternType="none"/>
    </fill>
    <fill>
      <patternFill patternType="gray125"/>
    </fill>
    <fill>
      <patternFill patternType="solid">
        <fgColor theme="5"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0000"/>
        <bgColor indexed="64"/>
      </patternFill>
    </fill>
    <fill>
      <patternFill patternType="solid">
        <fgColor theme="6"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5" tint="0.3999450666829432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rgb="FF3BB0FF"/>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diagonal/>
    </border>
    <border>
      <left/>
      <right style="thick">
        <color indexed="64"/>
      </right>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5">
    <xf numFmtId="0" fontId="0" fillId="0" borderId="0"/>
    <xf numFmtId="0" fontId="8" fillId="0" borderId="0"/>
    <xf numFmtId="0" fontId="17" fillId="0" borderId="0"/>
    <xf numFmtId="0" fontId="23" fillId="0" borderId="0"/>
    <xf numFmtId="0" fontId="29" fillId="0" borderId="0" applyNumberFormat="0" applyFill="0" applyBorder="0" applyAlignment="0" applyProtection="0"/>
  </cellStyleXfs>
  <cellXfs count="465">
    <xf numFmtId="0" fontId="0" fillId="0" borderId="0" xfId="0"/>
    <xf numFmtId="0" fontId="1"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0" fillId="0" borderId="0" xfId="0" applyProtection="1"/>
    <xf numFmtId="0" fontId="1" fillId="3" borderId="1" xfId="0" applyFont="1" applyFill="1" applyBorder="1" applyAlignment="1" applyProtection="1">
      <alignment horizontal="center"/>
    </xf>
    <xf numFmtId="0" fontId="1" fillId="4" borderId="1" xfId="0" applyFont="1" applyFill="1" applyBorder="1" applyAlignment="1" applyProtection="1">
      <alignment horizontal="center"/>
    </xf>
    <xf numFmtId="0" fontId="1" fillId="0" borderId="1" xfId="0" applyFont="1" applyBorder="1" applyAlignment="1" applyProtection="1">
      <alignment horizontal="center"/>
    </xf>
    <xf numFmtId="0" fontId="2" fillId="0" borderId="0" xfId="0" applyFont="1" applyFill="1" applyBorder="1" applyAlignment="1" applyProtection="1">
      <alignment horizontal="center"/>
    </xf>
    <xf numFmtId="0" fontId="0" fillId="0" borderId="0" xfId="0" applyFill="1" applyProtection="1"/>
    <xf numFmtId="0" fontId="5" fillId="0" borderId="0" xfId="0" applyFont="1" applyAlignment="1" applyProtection="1">
      <alignment horizontal="center" vertical="center" wrapText="1"/>
    </xf>
    <xf numFmtId="14" fontId="0" fillId="0" borderId="0" xfId="0" applyNumberFormat="1" applyProtection="1"/>
    <xf numFmtId="0" fontId="5" fillId="0" borderId="0" xfId="0" applyFont="1" applyProtection="1"/>
    <xf numFmtId="0" fontId="2" fillId="0" borderId="0" xfId="0" applyFont="1" applyAlignment="1" applyProtection="1">
      <alignment horizontal="center"/>
    </xf>
    <xf numFmtId="0" fontId="7" fillId="0" borderId="1" xfId="0" applyFont="1" applyFill="1" applyBorder="1" applyProtection="1">
      <protection locked="0"/>
    </xf>
    <xf numFmtId="0" fontId="6" fillId="0" borderId="1" xfId="0" applyFont="1" applyBorder="1" applyAlignment="1" applyProtection="1">
      <alignment horizontal="center"/>
      <protection locked="0"/>
    </xf>
    <xf numFmtId="0" fontId="6" fillId="2" borderId="1" xfId="0" applyFont="1" applyFill="1" applyBorder="1" applyAlignment="1" applyProtection="1">
      <alignment horizontal="center"/>
      <protection locked="0"/>
    </xf>
    <xf numFmtId="0" fontId="8" fillId="0" borderId="0" xfId="1" applyProtection="1">
      <protection locked="0"/>
    </xf>
    <xf numFmtId="0" fontId="5" fillId="0" borderId="0" xfId="1" applyFont="1" applyProtection="1">
      <protection locked="0"/>
    </xf>
    <xf numFmtId="0" fontId="3" fillId="9" borderId="8" xfId="1" applyFont="1" applyFill="1" applyBorder="1" applyAlignment="1" applyProtection="1">
      <alignment horizontal="center" vertical="center" textRotation="180" wrapText="1"/>
      <protection locked="0"/>
    </xf>
    <xf numFmtId="0" fontId="3" fillId="9" borderId="1" xfId="1" applyFont="1" applyFill="1" applyBorder="1" applyAlignment="1" applyProtection="1">
      <alignment horizontal="center" vertical="center" textRotation="180" wrapText="1"/>
      <protection locked="0"/>
    </xf>
    <xf numFmtId="0" fontId="3" fillId="2" borderId="1" xfId="1" applyFont="1" applyFill="1" applyBorder="1" applyAlignment="1" applyProtection="1">
      <alignment horizontal="center" vertical="center" textRotation="180" wrapText="1"/>
      <protection locked="0"/>
    </xf>
    <xf numFmtId="0" fontId="3" fillId="10" borderId="8" xfId="1" applyFont="1" applyFill="1" applyBorder="1" applyAlignment="1" applyProtection="1">
      <alignment horizontal="center" vertical="center" textRotation="180" wrapText="1"/>
      <protection locked="0"/>
    </xf>
    <xf numFmtId="0" fontId="3" fillId="10" borderId="1" xfId="1" applyFont="1" applyFill="1" applyBorder="1" applyAlignment="1" applyProtection="1">
      <alignment horizontal="center" vertical="center" textRotation="180" wrapText="1"/>
      <protection locked="0"/>
    </xf>
    <xf numFmtId="0" fontId="5" fillId="11" borderId="8" xfId="1" applyFont="1" applyFill="1" applyBorder="1" applyAlignment="1" applyProtection="1">
      <alignment horizontal="center" vertical="center" textRotation="180" wrapText="1"/>
      <protection locked="0"/>
    </xf>
    <xf numFmtId="0" fontId="5" fillId="11" borderId="1" xfId="1" applyFont="1" applyFill="1" applyBorder="1" applyAlignment="1" applyProtection="1">
      <alignment horizontal="center" vertical="center" textRotation="180" wrapText="1"/>
      <protection locked="0"/>
    </xf>
    <xf numFmtId="0" fontId="3" fillId="0" borderId="1" xfId="1" applyFont="1" applyBorder="1" applyAlignment="1" applyProtection="1">
      <alignment horizontal="center"/>
      <protection locked="0"/>
    </xf>
    <xf numFmtId="0" fontId="8" fillId="0" borderId="2" xfId="1" applyFont="1" applyFill="1" applyBorder="1" applyProtection="1">
      <protection locked="0"/>
    </xf>
    <xf numFmtId="0" fontId="8" fillId="0" borderId="2" xfId="1" applyFont="1" applyFill="1" applyBorder="1" applyAlignment="1" applyProtection="1">
      <alignment horizontal="center"/>
      <protection locked="0"/>
    </xf>
    <xf numFmtId="2" fontId="5" fillId="0" borderId="9" xfId="1" applyNumberFormat="1" applyFont="1" applyFill="1" applyBorder="1" applyAlignment="1" applyProtection="1">
      <alignment horizontal="center"/>
      <protection locked="0"/>
    </xf>
    <xf numFmtId="2" fontId="5" fillId="2" borderId="5" xfId="1" applyNumberFormat="1" applyFont="1" applyFill="1" applyBorder="1" applyAlignment="1" applyProtection="1">
      <alignment horizontal="center"/>
    </xf>
    <xf numFmtId="2" fontId="5" fillId="2" borderId="6" xfId="1" applyNumberFormat="1" applyFont="1" applyFill="1" applyBorder="1" applyAlignment="1" applyProtection="1">
      <alignment horizontal="center"/>
    </xf>
    <xf numFmtId="0" fontId="5" fillId="2" borderId="7" xfId="1" applyNumberFormat="1" applyFont="1" applyFill="1" applyBorder="1" applyAlignment="1" applyProtection="1">
      <alignment horizontal="center"/>
    </xf>
    <xf numFmtId="0" fontId="5" fillId="2" borderId="10" xfId="1" applyNumberFormat="1" applyFont="1" applyFill="1" applyBorder="1" applyAlignment="1" applyProtection="1">
      <alignment horizontal="center"/>
    </xf>
    <xf numFmtId="2" fontId="5" fillId="0" borderId="1" xfId="1" applyNumberFormat="1" applyFont="1" applyFill="1" applyBorder="1" applyAlignment="1" applyProtection="1">
      <alignment horizontal="center"/>
      <protection locked="0"/>
    </xf>
    <xf numFmtId="2" fontId="5" fillId="2" borderId="1" xfId="1" applyNumberFormat="1" applyFont="1" applyFill="1" applyBorder="1" applyAlignment="1" applyProtection="1">
      <alignment horizontal="center"/>
    </xf>
    <xf numFmtId="0" fontId="5" fillId="2" borderId="1" xfId="1" applyNumberFormat="1" applyFont="1" applyFill="1" applyBorder="1" applyAlignment="1" applyProtection="1">
      <alignment horizontal="center"/>
    </xf>
    <xf numFmtId="0" fontId="5" fillId="2" borderId="6" xfId="1" applyNumberFormat="1" applyFont="1" applyFill="1" applyBorder="1" applyAlignment="1" applyProtection="1">
      <alignment horizontal="center"/>
    </xf>
    <xf numFmtId="0" fontId="3" fillId="11" borderId="1" xfId="1" applyFont="1" applyFill="1" applyBorder="1" applyAlignment="1" applyProtection="1">
      <alignment horizontal="center"/>
    </xf>
    <xf numFmtId="2" fontId="5" fillId="9" borderId="1" xfId="1" applyNumberFormat="1" applyFont="1" applyFill="1" applyBorder="1" applyAlignment="1" applyProtection="1">
      <alignment horizontal="center"/>
      <protection locked="0"/>
    </xf>
    <xf numFmtId="2" fontId="5" fillId="0" borderId="0" xfId="1" applyNumberFormat="1" applyFont="1" applyBorder="1" applyAlignment="1" applyProtection="1">
      <alignment horizontal="center"/>
      <protection locked="0"/>
    </xf>
    <xf numFmtId="2" fontId="5" fillId="9" borderId="11" xfId="1" applyNumberFormat="1" applyFont="1" applyFill="1" applyBorder="1" applyAlignment="1" applyProtection="1">
      <alignment horizontal="center"/>
      <protection locked="0"/>
    </xf>
    <xf numFmtId="0" fontId="2" fillId="3" borderId="2" xfId="1" applyFont="1" applyFill="1" applyBorder="1" applyAlignment="1" applyProtection="1">
      <protection locked="0"/>
    </xf>
    <xf numFmtId="0" fontId="2" fillId="3" borderId="4" xfId="1" applyFont="1" applyFill="1" applyBorder="1" applyAlignment="1" applyProtection="1">
      <protection locked="0"/>
    </xf>
    <xf numFmtId="0" fontId="2" fillId="0" borderId="0" xfId="1" applyFont="1" applyFill="1" applyBorder="1" applyProtection="1">
      <protection locked="0"/>
    </xf>
    <xf numFmtId="0" fontId="8" fillId="0" borderId="0" xfId="1" applyFill="1" applyProtection="1">
      <protection locked="0"/>
    </xf>
    <xf numFmtId="0" fontId="2" fillId="0" borderId="0" xfId="1" applyFont="1" applyFill="1" applyProtection="1">
      <protection locked="0"/>
    </xf>
    <xf numFmtId="2" fontId="5" fillId="0" borderId="0" xfId="1" applyNumberFormat="1" applyFont="1" applyFill="1" applyBorder="1" applyAlignment="1" applyProtection="1">
      <alignment horizontal="center"/>
      <protection locked="0"/>
    </xf>
    <xf numFmtId="0" fontId="5" fillId="9" borderId="1" xfId="1" applyNumberFormat="1" applyFont="1" applyFill="1" applyBorder="1" applyAlignment="1" applyProtection="1">
      <alignment horizontal="center"/>
      <protection locked="0"/>
    </xf>
    <xf numFmtId="0" fontId="5" fillId="0" borderId="0" xfId="1" applyNumberFormat="1" applyFont="1" applyBorder="1" applyAlignment="1" applyProtection="1">
      <alignment horizontal="center"/>
      <protection locked="0"/>
    </xf>
    <xf numFmtId="0" fontId="5" fillId="0" borderId="0" xfId="1" applyNumberFormat="1" applyFont="1" applyFill="1" applyBorder="1" applyAlignment="1" applyProtection="1">
      <alignment horizontal="center"/>
      <protection locked="0"/>
    </xf>
    <xf numFmtId="1" fontId="5" fillId="9" borderId="1" xfId="1" applyNumberFormat="1" applyFont="1" applyFill="1" applyBorder="1" applyAlignment="1" applyProtection="1">
      <alignment horizontal="center"/>
      <protection locked="0"/>
    </xf>
    <xf numFmtId="0" fontId="8" fillId="0" borderId="0" xfId="1" applyFill="1" applyBorder="1" applyProtection="1">
      <protection locked="0"/>
    </xf>
    <xf numFmtId="0" fontId="5" fillId="9" borderId="1" xfId="1" applyFont="1" applyFill="1" applyBorder="1" applyAlignment="1" applyProtection="1">
      <alignment horizontal="center" vertical="center"/>
      <protection locked="0"/>
    </xf>
    <xf numFmtId="0" fontId="5" fillId="0" borderId="0" xfId="1" applyFont="1" applyFill="1" applyBorder="1" applyProtection="1">
      <protection locked="0"/>
    </xf>
    <xf numFmtId="0" fontId="2" fillId="0" borderId="0" xfId="1" applyFont="1" applyFill="1" applyAlignment="1" applyProtection="1">
      <alignment vertical="center" textRotation="180"/>
      <protection locked="0"/>
    </xf>
    <xf numFmtId="0" fontId="2" fillId="0" borderId="0" xfId="1" applyFont="1" applyFill="1" applyBorder="1" applyAlignment="1" applyProtection="1">
      <alignment horizontal="right" vertical="center" wrapText="1"/>
      <protection locked="0"/>
    </xf>
    <xf numFmtId="0" fontId="3" fillId="0" borderId="0" xfId="1" applyFont="1" applyFill="1" applyBorder="1" applyAlignment="1" applyProtection="1">
      <alignment horizontal="center" vertical="center"/>
      <protection locked="0"/>
    </xf>
    <xf numFmtId="0" fontId="8" fillId="0" borderId="0" xfId="1" applyBorder="1" applyAlignment="1" applyProtection="1">
      <protection locked="0"/>
    </xf>
    <xf numFmtId="0" fontId="2" fillId="5" borderId="1" xfId="1" applyFont="1" applyFill="1" applyBorder="1" applyProtection="1">
      <protection locked="0"/>
    </xf>
    <xf numFmtId="0" fontId="8" fillId="0" borderId="0" xfId="1" applyBorder="1" applyProtection="1">
      <protection locked="0"/>
    </xf>
    <xf numFmtId="0" fontId="2" fillId="5" borderId="1" xfId="1" applyFont="1" applyFill="1" applyBorder="1" applyAlignment="1" applyProtection="1">
      <protection locked="0"/>
    </xf>
    <xf numFmtId="0" fontId="9" fillId="0" borderId="0" xfId="1" applyFont="1" applyBorder="1" applyAlignment="1" applyProtection="1">
      <protection locked="0"/>
    </xf>
    <xf numFmtId="0" fontId="3" fillId="8" borderId="1" xfId="1" applyFont="1" applyFill="1" applyBorder="1" applyAlignment="1" applyProtection="1">
      <alignment horizontal="center" vertical="center" textRotation="180" wrapText="1"/>
      <protection locked="0"/>
    </xf>
    <xf numFmtId="0" fontId="3" fillId="13" borderId="1" xfId="1" applyFont="1" applyFill="1" applyBorder="1" applyAlignment="1" applyProtection="1">
      <alignment horizontal="center" vertical="center" textRotation="180" wrapText="1"/>
      <protection locked="0"/>
    </xf>
    <xf numFmtId="0" fontId="2" fillId="0" borderId="2" xfId="1" applyFont="1" applyBorder="1" applyAlignment="1" applyProtection="1">
      <alignment vertical="center"/>
      <protection locked="0"/>
    </xf>
    <xf numFmtId="0" fontId="2" fillId="0" borderId="3" xfId="1" applyFont="1" applyBorder="1" applyAlignment="1" applyProtection="1">
      <alignment vertical="center"/>
      <protection locked="0"/>
    </xf>
    <xf numFmtId="0" fontId="2" fillId="0" borderId="2" xfId="1" applyFont="1" applyBorder="1" applyAlignment="1" applyProtection="1">
      <protection locked="0"/>
    </xf>
    <xf numFmtId="0" fontId="2" fillId="0" borderId="3" xfId="1" applyFont="1" applyBorder="1" applyAlignment="1" applyProtection="1">
      <protection locked="0"/>
    </xf>
    <xf numFmtId="1" fontId="5" fillId="0" borderId="1" xfId="1" applyNumberFormat="1" applyFont="1" applyBorder="1" applyAlignment="1" applyProtection="1">
      <alignment horizontal="center"/>
      <protection locked="0"/>
    </xf>
    <xf numFmtId="0" fontId="5" fillId="0" borderId="1" xfId="1" applyFont="1" applyBorder="1" applyAlignment="1" applyProtection="1">
      <alignment horizontal="center"/>
      <protection locked="0"/>
    </xf>
    <xf numFmtId="0" fontId="4" fillId="0" borderId="0" xfId="1" applyFont="1" applyProtection="1">
      <protection locked="0"/>
    </xf>
    <xf numFmtId="0" fontId="3" fillId="0" borderId="1" xfId="1" applyFont="1" applyBorder="1" applyProtection="1">
      <protection locked="0"/>
    </xf>
    <xf numFmtId="0" fontId="3" fillId="0" borderId="1" xfId="1" applyFont="1" applyBorder="1" applyAlignment="1" applyProtection="1">
      <alignment horizontal="center" wrapText="1"/>
      <protection locked="0"/>
    </xf>
    <xf numFmtId="0" fontId="3" fillId="0" borderId="0" xfId="1" applyFont="1" applyBorder="1" applyAlignment="1" applyProtection="1">
      <alignment horizontal="center"/>
      <protection locked="0"/>
    </xf>
    <xf numFmtId="0" fontId="3" fillId="0" borderId="0" xfId="1" applyFont="1" applyBorder="1" applyProtection="1">
      <protection locked="0"/>
    </xf>
    <xf numFmtId="0" fontId="5" fillId="0" borderId="0" xfId="1" applyFont="1" applyBorder="1" applyProtection="1">
      <protection locked="0"/>
    </xf>
    <xf numFmtId="0" fontId="3" fillId="0" borderId="0" xfId="1" applyFont="1" applyFill="1" applyBorder="1" applyProtection="1">
      <protection locked="0"/>
    </xf>
    <xf numFmtId="0" fontId="3" fillId="0" borderId="0" xfId="1" applyFont="1" applyFill="1" applyBorder="1" applyAlignment="1" applyProtection="1">
      <alignment horizontal="center"/>
      <protection locked="0"/>
    </xf>
    <xf numFmtId="0" fontId="3" fillId="0" borderId="16" xfId="1" applyFont="1" applyFill="1" applyBorder="1" applyAlignment="1" applyProtection="1">
      <alignment horizontal="center"/>
      <protection locked="0"/>
    </xf>
    <xf numFmtId="0" fontId="5" fillId="0" borderId="0" xfId="1" applyFont="1" applyFill="1" applyProtection="1">
      <protection locked="0"/>
    </xf>
    <xf numFmtId="0" fontId="8" fillId="0" borderId="0" xfId="1" applyFont="1" applyBorder="1" applyProtection="1">
      <protection locked="0"/>
    </xf>
    <xf numFmtId="0" fontId="8" fillId="0" borderId="0" xfId="1" applyFont="1" applyProtection="1">
      <protection locked="0"/>
    </xf>
    <xf numFmtId="0" fontId="2" fillId="0" borderId="1" xfId="1" applyFont="1" applyBorder="1" applyAlignment="1" applyProtection="1">
      <alignment horizontal="center"/>
      <protection locked="0"/>
    </xf>
    <xf numFmtId="14" fontId="8" fillId="0" borderId="0" xfId="1" applyNumberFormat="1" applyFont="1" applyProtection="1">
      <protection locked="0"/>
    </xf>
    <xf numFmtId="0" fontId="10" fillId="0" borderId="0" xfId="1" applyFont="1" applyProtection="1">
      <protection locked="0"/>
    </xf>
    <xf numFmtId="0" fontId="2" fillId="3" borderId="3" xfId="1" applyFont="1" applyFill="1" applyBorder="1" applyAlignment="1" applyProtection="1">
      <protection locked="0"/>
    </xf>
    <xf numFmtId="0" fontId="5" fillId="0" borderId="1" xfId="1" applyNumberFormat="1" applyFont="1" applyBorder="1" applyAlignment="1" applyProtection="1">
      <alignment horizontal="center"/>
      <protection locked="0"/>
    </xf>
    <xf numFmtId="2" fontId="5" fillId="0" borderId="1" xfId="1" applyNumberFormat="1" applyFont="1" applyBorder="1" applyAlignment="1" applyProtection="1">
      <alignment horizontal="center"/>
      <protection locked="0"/>
    </xf>
    <xf numFmtId="0" fontId="2" fillId="5" borderId="2" xfId="1" applyFont="1" applyFill="1" applyBorder="1" applyAlignment="1" applyProtection="1">
      <protection locked="0"/>
    </xf>
    <xf numFmtId="0" fontId="2" fillId="5" borderId="4" xfId="1" applyFont="1" applyFill="1" applyBorder="1" applyAlignment="1" applyProtection="1">
      <protection locked="0"/>
    </xf>
    <xf numFmtId="0" fontId="5" fillId="9" borderId="2" xfId="1" applyNumberFormat="1" applyFont="1" applyFill="1" applyBorder="1" applyAlignment="1" applyProtection="1">
      <alignment horizontal="center"/>
      <protection locked="0"/>
    </xf>
    <xf numFmtId="2" fontId="5" fillId="9" borderId="13" xfId="1" applyNumberFormat="1" applyFont="1" applyFill="1" applyBorder="1" applyAlignment="1" applyProtection="1">
      <alignment horizontal="center"/>
      <protection locked="0"/>
    </xf>
    <xf numFmtId="0" fontId="2" fillId="8" borderId="2" xfId="1" applyFont="1" applyFill="1" applyBorder="1" applyAlignment="1" applyProtection="1">
      <protection locked="0"/>
    </xf>
    <xf numFmtId="0" fontId="2" fillId="8" borderId="4" xfId="1" applyFont="1" applyFill="1" applyBorder="1" applyAlignment="1" applyProtection="1">
      <protection locked="0"/>
    </xf>
    <xf numFmtId="0" fontId="2" fillId="8" borderId="3" xfId="1" applyFont="1" applyFill="1" applyBorder="1" applyAlignment="1" applyProtection="1">
      <protection locked="0"/>
    </xf>
    <xf numFmtId="0" fontId="2" fillId="9" borderId="2" xfId="1" applyFont="1" applyFill="1" applyBorder="1" applyAlignment="1" applyProtection="1">
      <protection locked="0"/>
    </xf>
    <xf numFmtId="0" fontId="2" fillId="9" borderId="4" xfId="1" applyFont="1" applyFill="1" applyBorder="1" applyAlignment="1" applyProtection="1">
      <protection locked="0"/>
    </xf>
    <xf numFmtId="0" fontId="2" fillId="9" borderId="3" xfId="1" applyFont="1" applyFill="1" applyBorder="1" applyAlignment="1" applyProtection="1">
      <protection locked="0"/>
    </xf>
    <xf numFmtId="0" fontId="2" fillId="10" borderId="2" xfId="1" applyFont="1" applyFill="1" applyBorder="1" applyAlignment="1" applyProtection="1">
      <protection locked="0"/>
    </xf>
    <xf numFmtId="0" fontId="2" fillId="10" borderId="4" xfId="1" applyFont="1" applyFill="1" applyBorder="1" applyAlignment="1" applyProtection="1">
      <protection locked="0"/>
    </xf>
    <xf numFmtId="0" fontId="2" fillId="10" borderId="3" xfId="1" applyFont="1" applyFill="1" applyBorder="1" applyAlignment="1" applyProtection="1">
      <protection locked="0"/>
    </xf>
    <xf numFmtId="0" fontId="12" fillId="0" borderId="0" xfId="1" applyFont="1" applyBorder="1" applyAlignment="1" applyProtection="1">
      <protection locked="0"/>
    </xf>
    <xf numFmtId="0" fontId="13" fillId="0" borderId="1" xfId="1" applyFont="1" applyBorder="1" applyAlignment="1" applyProtection="1">
      <alignment horizontal="center" vertical="center" textRotation="180" wrapText="1"/>
      <protection locked="0"/>
    </xf>
    <xf numFmtId="0" fontId="13" fillId="0" borderId="2" xfId="1" applyFont="1" applyBorder="1" applyAlignment="1" applyProtection="1">
      <alignment horizontal="center" vertical="center" textRotation="180" wrapText="1"/>
      <protection locked="0"/>
    </xf>
    <xf numFmtId="0" fontId="13" fillId="8" borderId="5" xfId="1" applyFont="1" applyFill="1" applyBorder="1" applyAlignment="1" applyProtection="1">
      <alignment horizontal="center" vertical="center" textRotation="180" wrapText="1"/>
      <protection locked="0"/>
    </xf>
    <xf numFmtId="0" fontId="13" fillId="8" borderId="6" xfId="1" applyFont="1" applyFill="1" applyBorder="1" applyAlignment="1" applyProtection="1">
      <alignment horizontal="center" vertical="center" textRotation="180" wrapText="1"/>
      <protection locked="0"/>
    </xf>
    <xf numFmtId="0" fontId="13" fillId="2" borderId="6" xfId="1" applyFont="1" applyFill="1" applyBorder="1" applyAlignment="1" applyProtection="1">
      <alignment horizontal="center" vertical="center" textRotation="180" wrapText="1"/>
      <protection locked="0"/>
    </xf>
    <xf numFmtId="0" fontId="13" fillId="2" borderId="7" xfId="1" applyFont="1" applyFill="1" applyBorder="1" applyAlignment="1" applyProtection="1">
      <alignment horizontal="center" vertical="center" textRotation="180" wrapText="1"/>
      <protection locked="0"/>
    </xf>
    <xf numFmtId="0" fontId="13" fillId="9" borderId="9" xfId="1" applyFont="1" applyFill="1" applyBorder="1" applyAlignment="1" applyProtection="1">
      <alignment horizontal="center" vertical="center" textRotation="180" wrapText="1"/>
      <protection locked="0"/>
    </xf>
    <xf numFmtId="0" fontId="13" fillId="9" borderId="6" xfId="1" applyFont="1" applyFill="1" applyBorder="1" applyAlignment="1" applyProtection="1">
      <alignment horizontal="center" vertical="center" textRotation="180" wrapText="1"/>
      <protection locked="0"/>
    </xf>
    <xf numFmtId="0" fontId="13" fillId="10" borderId="9" xfId="1" applyFont="1" applyFill="1" applyBorder="1" applyAlignment="1" applyProtection="1">
      <alignment horizontal="center" vertical="center" textRotation="180" wrapText="1"/>
      <protection locked="0"/>
    </xf>
    <xf numFmtId="0" fontId="13" fillId="10" borderId="6" xfId="1" applyFont="1" applyFill="1" applyBorder="1" applyAlignment="1" applyProtection="1">
      <alignment horizontal="center" vertical="center" textRotation="180" wrapText="1"/>
      <protection locked="0"/>
    </xf>
    <xf numFmtId="0" fontId="13" fillId="2" borderId="10" xfId="1" applyFont="1" applyFill="1" applyBorder="1" applyAlignment="1" applyProtection="1">
      <alignment horizontal="center" vertical="center" textRotation="180" wrapText="1"/>
      <protection locked="0"/>
    </xf>
    <xf numFmtId="0" fontId="13" fillId="12" borderId="6" xfId="1" applyFont="1" applyFill="1" applyBorder="1" applyAlignment="1" applyProtection="1">
      <alignment horizontal="center" vertical="center" textRotation="180" wrapText="1"/>
      <protection locked="0"/>
    </xf>
    <xf numFmtId="0" fontId="13" fillId="11" borderId="9" xfId="1" applyFont="1" applyFill="1" applyBorder="1" applyAlignment="1" applyProtection="1">
      <alignment horizontal="center" vertical="center" textRotation="180" wrapText="1"/>
      <protection locked="0"/>
    </xf>
    <xf numFmtId="0" fontId="13" fillId="11" borderId="6" xfId="1" applyFont="1" applyFill="1" applyBorder="1" applyAlignment="1" applyProtection="1">
      <alignment horizontal="center" vertical="center" textRotation="180" wrapText="1"/>
      <protection locked="0"/>
    </xf>
    <xf numFmtId="0" fontId="13" fillId="0" borderId="0" xfId="1" applyFont="1" applyAlignment="1" applyProtection="1">
      <alignment horizontal="center" vertical="center" wrapText="1"/>
      <protection locked="0"/>
    </xf>
    <xf numFmtId="0" fontId="5" fillId="9" borderId="6" xfId="1" applyFont="1" applyFill="1" applyBorder="1" applyAlignment="1" applyProtection="1">
      <alignment horizontal="center" vertical="center"/>
      <protection locked="0"/>
    </xf>
    <xf numFmtId="0" fontId="5" fillId="9" borderId="1" xfId="1" applyFont="1" applyFill="1" applyBorder="1" applyAlignment="1" applyProtection="1">
      <alignment horizontal="center"/>
      <protection locked="0"/>
    </xf>
    <xf numFmtId="0" fontId="1" fillId="2" borderId="1" xfId="1" applyFont="1" applyFill="1" applyBorder="1" applyAlignment="1" applyProtection="1">
      <protection locked="0"/>
    </xf>
    <xf numFmtId="0" fontId="1" fillId="5" borderId="2" xfId="0" applyFont="1" applyFill="1" applyBorder="1" applyAlignment="1" applyProtection="1">
      <alignment vertical="center"/>
    </xf>
    <xf numFmtId="0" fontId="1" fillId="5" borderId="3" xfId="0" applyFont="1" applyFill="1" applyBorder="1" applyAlignment="1" applyProtection="1">
      <alignment vertical="center"/>
    </xf>
    <xf numFmtId="0" fontId="1" fillId="5" borderId="4" xfId="0" applyFont="1" applyFill="1" applyBorder="1" applyAlignment="1" applyProtection="1">
      <alignment vertical="center"/>
    </xf>
    <xf numFmtId="0" fontId="15" fillId="0" borderId="0" xfId="0" applyFont="1"/>
    <xf numFmtId="0" fontId="16" fillId="0" borderId="0" xfId="0" applyFont="1"/>
    <xf numFmtId="0" fontId="6" fillId="5" borderId="11" xfId="2" applyFont="1" applyFill="1" applyBorder="1" applyAlignment="1"/>
    <xf numFmtId="0" fontId="6" fillId="0" borderId="12" xfId="2" applyFont="1" applyBorder="1" applyAlignment="1">
      <alignment horizontal="right"/>
    </xf>
    <xf numFmtId="0" fontId="6" fillId="0" borderId="12" xfId="2" applyFont="1" applyBorder="1"/>
    <xf numFmtId="0" fontId="6" fillId="5" borderId="13" xfId="2" applyFont="1" applyFill="1" applyBorder="1" applyAlignment="1"/>
    <xf numFmtId="0" fontId="6" fillId="5" borderId="14" xfId="2" applyFont="1" applyFill="1" applyBorder="1"/>
    <xf numFmtId="0" fontId="6" fillId="0" borderId="0" xfId="2" applyFont="1"/>
    <xf numFmtId="0" fontId="6" fillId="5" borderId="1" xfId="2" applyFont="1" applyFill="1" applyBorder="1" applyAlignment="1"/>
    <xf numFmtId="0" fontId="6" fillId="0" borderId="4" xfId="2" applyFont="1" applyBorder="1"/>
    <xf numFmtId="0" fontId="6" fillId="5" borderId="2" xfId="2" applyFont="1" applyFill="1" applyBorder="1" applyAlignment="1"/>
    <xf numFmtId="0" fontId="6" fillId="5" borderId="3" xfId="2" applyFont="1" applyFill="1" applyBorder="1"/>
    <xf numFmtId="0" fontId="6" fillId="0" borderId="15" xfId="2" applyFont="1" applyBorder="1"/>
    <xf numFmtId="0" fontId="6" fillId="5" borderId="5" xfId="2" applyFont="1" applyFill="1" applyBorder="1"/>
    <xf numFmtId="0" fontId="6" fillId="0" borderId="0" xfId="2" applyFont="1" applyBorder="1"/>
    <xf numFmtId="0" fontId="6" fillId="5" borderId="1" xfId="2" applyFont="1" applyFill="1" applyBorder="1"/>
    <xf numFmtId="0" fontId="18" fillId="0" borderId="0" xfId="2" applyFont="1"/>
    <xf numFmtId="0" fontId="6" fillId="5" borderId="1" xfId="2" applyFont="1" applyFill="1" applyBorder="1" applyAlignment="1">
      <alignment horizontal="right"/>
    </xf>
    <xf numFmtId="0" fontId="6" fillId="0" borderId="0" xfId="2" applyFont="1" applyFill="1" applyAlignment="1">
      <alignment vertical="center"/>
    </xf>
    <xf numFmtId="0" fontId="6" fillId="0" borderId="1" xfId="2" applyFont="1" applyBorder="1"/>
    <xf numFmtId="2" fontId="18" fillId="0" borderId="1" xfId="2" applyNumberFormat="1" applyFont="1" applyBorder="1" applyAlignment="1">
      <alignment horizontal="center" vertical="center"/>
    </xf>
    <xf numFmtId="2" fontId="6" fillId="0" borderId="1" xfId="2" applyNumberFormat="1" applyFont="1" applyBorder="1" applyAlignment="1">
      <alignment horizontal="center"/>
    </xf>
    <xf numFmtId="2" fontId="6" fillId="0" borderId="1" xfId="2" applyNumberFormat="1" applyFont="1" applyBorder="1" applyAlignment="1">
      <alignment horizontal="center" vertical="center"/>
    </xf>
    <xf numFmtId="2" fontId="6" fillId="0" borderId="1" xfId="2" applyNumberFormat="1" applyFont="1" applyBorder="1"/>
    <xf numFmtId="2" fontId="6" fillId="0" borderId="0" xfId="2" applyNumberFormat="1" applyFont="1"/>
    <xf numFmtId="2" fontId="18" fillId="0" borderId="0" xfId="2" applyNumberFormat="1" applyFont="1"/>
    <xf numFmtId="2" fontId="6" fillId="0" borderId="0" xfId="2" applyNumberFormat="1" applyFont="1" applyAlignment="1">
      <alignment horizontal="center" vertical="center"/>
    </xf>
    <xf numFmtId="2" fontId="6" fillId="0" borderId="0" xfId="2" applyNumberFormat="1" applyFont="1" applyAlignment="1">
      <alignment horizontal="center"/>
    </xf>
    <xf numFmtId="0" fontId="6" fillId="0" borderId="0" xfId="2" applyFont="1" applyAlignment="1">
      <alignment horizontal="center"/>
    </xf>
    <xf numFmtId="2" fontId="18" fillId="0" borderId="1" xfId="2" applyNumberFormat="1" applyFont="1" applyBorder="1" applyAlignment="1">
      <alignment horizontal="center"/>
    </xf>
    <xf numFmtId="2" fontId="18" fillId="0" borderId="0" xfId="2" applyNumberFormat="1" applyFont="1" applyAlignment="1">
      <alignment vertical="center"/>
    </xf>
    <xf numFmtId="2" fontId="6" fillId="0" borderId="0" xfId="2" applyNumberFormat="1" applyFont="1" applyAlignment="1">
      <alignment vertical="center"/>
    </xf>
    <xf numFmtId="2" fontId="18" fillId="0" borderId="1" xfId="2" applyNumberFormat="1" applyFont="1" applyBorder="1" applyAlignment="1">
      <alignment horizontal="center" vertical="top"/>
    </xf>
    <xf numFmtId="2" fontId="4" fillId="5" borderId="1" xfId="2" applyNumberFormat="1" applyFont="1" applyFill="1" applyBorder="1"/>
    <xf numFmtId="1" fontId="18" fillId="0" borderId="1" xfId="2" applyNumberFormat="1" applyFont="1" applyBorder="1" applyAlignment="1">
      <alignment horizontal="center" vertical="center"/>
    </xf>
    <xf numFmtId="2" fontId="6" fillId="0" borderId="0" xfId="2" applyNumberFormat="1" applyFont="1" applyAlignment="1"/>
    <xf numFmtId="2" fontId="6" fillId="0" borderId="0" xfId="2" applyNumberFormat="1" applyFont="1" applyAlignment="1">
      <alignment vertical="top"/>
    </xf>
    <xf numFmtId="0" fontId="6" fillId="0" borderId="2" xfId="2" applyFont="1" applyBorder="1" applyAlignment="1">
      <alignment horizontal="right"/>
    </xf>
    <xf numFmtId="0" fontId="6" fillId="8" borderId="1" xfId="2" applyFont="1" applyFill="1" applyBorder="1" applyAlignment="1">
      <alignment horizontal="center" vertical="center"/>
    </xf>
    <xf numFmtId="2" fontId="6" fillId="9" borderId="1" xfId="2" applyNumberFormat="1" applyFont="1" applyFill="1" applyBorder="1" applyAlignment="1">
      <alignment horizontal="center" vertical="center"/>
    </xf>
    <xf numFmtId="2" fontId="6" fillId="9" borderId="1" xfId="2" applyNumberFormat="1" applyFont="1" applyFill="1" applyBorder="1" applyAlignment="1">
      <alignment horizontal="center"/>
    </xf>
    <xf numFmtId="0" fontId="6" fillId="5" borderId="1" xfId="0" applyFont="1" applyFill="1" applyBorder="1" applyAlignment="1">
      <alignment horizontal="center" vertical="center"/>
    </xf>
    <xf numFmtId="2" fontId="6" fillId="0" borderId="1" xfId="0" applyNumberFormat="1" applyFont="1" applyBorder="1" applyAlignment="1">
      <alignment horizontal="right" vertical="center"/>
    </xf>
    <xf numFmtId="2" fontId="6" fillId="0" borderId="0" xfId="0" applyNumberFormat="1" applyFont="1" applyAlignment="1">
      <alignment horizontal="right" vertical="center"/>
    </xf>
    <xf numFmtId="2" fontId="18" fillId="0" borderId="0" xfId="0" applyNumberFormat="1" applyFont="1" applyAlignment="1">
      <alignment horizontal="center" vertical="center"/>
    </xf>
    <xf numFmtId="2" fontId="6" fillId="0" borderId="0" xfId="0" applyNumberFormat="1" applyFont="1"/>
    <xf numFmtId="2" fontId="4" fillId="5" borderId="1" xfId="0" applyNumberFormat="1" applyFont="1" applyFill="1" applyBorder="1"/>
    <xf numFmtId="2" fontId="18" fillId="0" borderId="1" xfId="0" applyNumberFormat="1" applyFont="1" applyBorder="1" applyAlignment="1">
      <alignment horizontal="center" vertical="center"/>
    </xf>
    <xf numFmtId="2" fontId="6" fillId="0" borderId="1" xfId="0" applyNumberFormat="1" applyFont="1" applyBorder="1" applyAlignment="1">
      <alignment horizontal="center"/>
    </xf>
    <xf numFmtId="2" fontId="6" fillId="0" borderId="1" xfId="0" applyNumberFormat="1" applyFont="1" applyBorder="1" applyAlignment="1">
      <alignment horizontal="center" vertical="center"/>
    </xf>
    <xf numFmtId="0" fontId="6" fillId="0" borderId="0" xfId="0" applyFont="1"/>
    <xf numFmtId="0" fontId="1" fillId="0" borderId="13" xfId="2" applyFont="1" applyBorder="1"/>
    <xf numFmtId="0" fontId="18" fillId="0" borderId="12" xfId="2" applyFont="1" applyBorder="1"/>
    <xf numFmtId="2" fontId="6" fillId="0" borderId="12" xfId="2" applyNumberFormat="1" applyFont="1" applyBorder="1"/>
    <xf numFmtId="2" fontId="6" fillId="0" borderId="12" xfId="2" applyNumberFormat="1" applyFont="1" applyBorder="1" applyAlignment="1">
      <alignment horizontal="center"/>
    </xf>
    <xf numFmtId="2" fontId="6" fillId="0" borderId="14" xfId="2" applyNumberFormat="1" applyFont="1" applyBorder="1"/>
    <xf numFmtId="0" fontId="18" fillId="0" borderId="15" xfId="2" applyFont="1" applyBorder="1"/>
    <xf numFmtId="2" fontId="6" fillId="0" borderId="15" xfId="2" applyNumberFormat="1" applyFont="1" applyBorder="1"/>
    <xf numFmtId="2" fontId="6" fillId="0" borderId="5" xfId="2" applyNumberFormat="1" applyFont="1" applyBorder="1"/>
    <xf numFmtId="0" fontId="6" fillId="0" borderId="11" xfId="2" applyFont="1" applyBorder="1"/>
    <xf numFmtId="0" fontId="18" fillId="0" borderId="0" xfId="2" applyFont="1" applyBorder="1"/>
    <xf numFmtId="2" fontId="6" fillId="0" borderId="0" xfId="2" applyNumberFormat="1" applyFont="1" applyBorder="1"/>
    <xf numFmtId="2" fontId="6" fillId="0" borderId="0" xfId="2" applyNumberFormat="1" applyFont="1" applyBorder="1" applyAlignment="1">
      <alignment horizontal="center"/>
    </xf>
    <xf numFmtId="2" fontId="6" fillId="0" borderId="0" xfId="2" applyNumberFormat="1" applyFont="1" applyBorder="1" applyAlignment="1">
      <alignment horizontal="center" vertical="center"/>
    </xf>
    <xf numFmtId="0" fontId="1" fillId="0" borderId="16" xfId="2" applyFont="1" applyBorder="1"/>
    <xf numFmtId="2" fontId="6" fillId="0" borderId="17" xfId="2" applyNumberFormat="1" applyFont="1" applyBorder="1"/>
    <xf numFmtId="0" fontId="6" fillId="0" borderId="10" xfId="2" applyFont="1" applyBorder="1"/>
    <xf numFmtId="0" fontId="1" fillId="0" borderId="11" xfId="2" applyFont="1" applyBorder="1"/>
    <xf numFmtId="0" fontId="1" fillId="0" borderId="18" xfId="2" applyFont="1" applyBorder="1"/>
    <xf numFmtId="0" fontId="6" fillId="0" borderId="6" xfId="2" applyFont="1" applyBorder="1"/>
    <xf numFmtId="0" fontId="19" fillId="0" borderId="0" xfId="2" applyFont="1" applyAlignment="1">
      <alignment horizontal="center"/>
    </xf>
    <xf numFmtId="0" fontId="0" fillId="0" borderId="0" xfId="0" applyProtection="1">
      <protection locked="0"/>
    </xf>
    <xf numFmtId="0" fontId="3" fillId="5" borderId="1" xfId="0" applyFont="1" applyFill="1" applyBorder="1" applyAlignment="1" applyProtection="1">
      <alignment horizontal="center" vertical="center" textRotation="180" wrapText="1"/>
      <protection locked="0"/>
    </xf>
    <xf numFmtId="0" fontId="3" fillId="5" borderId="2" xfId="0" applyFont="1" applyFill="1" applyBorder="1" applyAlignment="1" applyProtection="1">
      <alignment horizontal="center" vertical="center" textRotation="180" wrapText="1"/>
      <protection locked="0"/>
    </xf>
    <xf numFmtId="0" fontId="5" fillId="0" borderId="0" xfId="0" applyFont="1" applyAlignment="1" applyProtection="1">
      <alignment horizontal="center" vertical="center" wrapText="1"/>
      <protection locked="0"/>
    </xf>
    <xf numFmtId="0" fontId="3" fillId="0" borderId="1" xfId="0" applyFont="1" applyBorder="1" applyAlignment="1" applyProtection="1">
      <alignment horizontal="center"/>
      <protection locked="0"/>
    </xf>
    <xf numFmtId="2" fontId="5" fillId="0" borderId="1" xfId="0" applyNumberFormat="1" applyFont="1" applyFill="1" applyBorder="1" applyAlignment="1" applyProtection="1">
      <alignment horizontal="center"/>
      <protection locked="0"/>
    </xf>
    <xf numFmtId="0" fontId="2" fillId="0" borderId="1" xfId="0" applyFont="1" applyFill="1" applyBorder="1" applyAlignment="1" applyProtection="1">
      <alignment horizontal="center"/>
      <protection locked="0"/>
    </xf>
    <xf numFmtId="0" fontId="0" fillId="0" borderId="0" xfId="0" applyFill="1" applyProtection="1">
      <protection locked="0"/>
    </xf>
    <xf numFmtId="0" fontId="2" fillId="0" borderId="0" xfId="0" applyFont="1" applyFill="1" applyProtection="1">
      <protection locked="0"/>
    </xf>
    <xf numFmtId="0" fontId="0" fillId="0" borderId="0" xfId="0" applyFill="1" applyBorder="1" applyProtection="1">
      <protection locked="0"/>
    </xf>
    <xf numFmtId="0" fontId="6" fillId="0" borderId="0" xfId="2" applyFont="1" applyBorder="1" applyAlignment="1">
      <alignment horizontal="center"/>
    </xf>
    <xf numFmtId="0" fontId="6" fillId="0" borderId="0" xfId="2" applyFont="1" applyBorder="1" applyAlignment="1">
      <alignment horizontal="center" readingOrder="2"/>
    </xf>
    <xf numFmtId="2" fontId="6" fillId="0" borderId="0" xfId="0" applyNumberFormat="1" applyFont="1" applyBorder="1" applyAlignment="1">
      <alignment horizontal="right" vertical="center"/>
    </xf>
    <xf numFmtId="0" fontId="3" fillId="0" borderId="1" xfId="0" applyFont="1" applyBorder="1" applyAlignment="1" applyProtection="1">
      <alignment horizontal="right"/>
      <protection locked="0"/>
    </xf>
    <xf numFmtId="2" fontId="5" fillId="9" borderId="1" xfId="1" applyNumberFormat="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14" fillId="6" borderId="0" xfId="0" applyFont="1" applyFill="1" applyAlignment="1">
      <alignment horizontal="center" vertical="center"/>
    </xf>
    <xf numFmtId="0" fontId="0" fillId="6" borderId="0" xfId="0" applyFont="1" applyFill="1"/>
    <xf numFmtId="0" fontId="14" fillId="6" borderId="0" xfId="0" applyFont="1" applyFill="1"/>
    <xf numFmtId="0" fontId="20" fillId="8" borderId="0" xfId="0" applyFont="1" applyFill="1"/>
    <xf numFmtId="0" fontId="21" fillId="8" borderId="0" xfId="0" applyFont="1" applyFill="1"/>
    <xf numFmtId="0" fontId="21" fillId="0" borderId="0" xfId="0" applyFont="1"/>
    <xf numFmtId="2" fontId="5" fillId="9" borderId="3" xfId="1" applyNumberFormat="1" applyFont="1" applyFill="1" applyBorder="1" applyAlignment="1" applyProtection="1">
      <alignment horizontal="center"/>
      <protection locked="0"/>
    </xf>
    <xf numFmtId="0" fontId="5" fillId="11" borderId="19" xfId="1" applyFont="1" applyFill="1" applyBorder="1" applyAlignment="1" applyProtection="1">
      <alignment horizontal="center" vertical="center" textRotation="180" wrapText="1"/>
      <protection locked="0"/>
    </xf>
    <xf numFmtId="2" fontId="5" fillId="9" borderId="2" xfId="1" applyNumberFormat="1" applyFont="1" applyFill="1" applyBorder="1" applyAlignment="1" applyProtection="1">
      <alignment horizontal="center"/>
      <protection locked="0"/>
    </xf>
    <xf numFmtId="0" fontId="5" fillId="11" borderId="3" xfId="1" applyFont="1" applyFill="1" applyBorder="1" applyAlignment="1" applyProtection="1">
      <alignment horizontal="center" vertical="center" textRotation="180" wrapText="1"/>
      <protection locked="0"/>
    </xf>
    <xf numFmtId="2" fontId="5" fillId="9" borderId="14" xfId="1" applyNumberFormat="1" applyFont="1" applyFill="1" applyBorder="1" applyAlignment="1" applyProtection="1">
      <alignment horizontal="center"/>
      <protection locked="0"/>
    </xf>
    <xf numFmtId="0" fontId="5" fillId="9" borderId="3" xfId="1" applyNumberFormat="1" applyFont="1" applyFill="1" applyBorder="1" applyAlignment="1" applyProtection="1">
      <alignment horizontal="center"/>
      <protection locked="0"/>
    </xf>
    <xf numFmtId="0" fontId="5" fillId="9" borderId="3" xfId="1" applyFont="1" applyFill="1" applyBorder="1" applyAlignment="1" applyProtection="1">
      <alignment horizontal="center" vertical="center"/>
      <protection locked="0"/>
    </xf>
    <xf numFmtId="2" fontId="5" fillId="9" borderId="1" xfId="1" applyNumberFormat="1" applyFont="1" applyFill="1" applyBorder="1" applyAlignment="1" applyProtection="1">
      <alignment horizontal="center" vertical="center"/>
      <protection locked="0"/>
    </xf>
    <xf numFmtId="0" fontId="6" fillId="5" borderId="11" xfId="0" applyFont="1" applyFill="1" applyBorder="1" applyAlignment="1"/>
    <xf numFmtId="0" fontId="6" fillId="0" borderId="13" xfId="0" applyFont="1" applyBorder="1"/>
    <xf numFmtId="0" fontId="6" fillId="0" borderId="14" xfId="0" applyFont="1" applyBorder="1"/>
    <xf numFmtId="0" fontId="6" fillId="0" borderId="2" xfId="0" applyFont="1" applyBorder="1"/>
    <xf numFmtId="0" fontId="6" fillId="0" borderId="3" xfId="0" applyFont="1" applyBorder="1"/>
    <xf numFmtId="0" fontId="6" fillId="0" borderId="0" xfId="0" applyFont="1" applyBorder="1"/>
    <xf numFmtId="0" fontId="6" fillId="0" borderId="1" xfId="0" applyFont="1" applyBorder="1"/>
    <xf numFmtId="0" fontId="18" fillId="0" borderId="0" xfId="0" applyFont="1" applyBorder="1" applyAlignment="1">
      <alignment horizontal="center"/>
    </xf>
    <xf numFmtId="0" fontId="18" fillId="0" borderId="0" xfId="0" applyFont="1"/>
    <xf numFmtId="2" fontId="18" fillId="0" borderId="1" xfId="0" applyNumberFormat="1" applyFont="1" applyBorder="1" applyAlignment="1">
      <alignment horizontal="center"/>
    </xf>
    <xf numFmtId="2" fontId="18" fillId="0" borderId="0" xfId="0" applyNumberFormat="1" applyFont="1" applyBorder="1" applyAlignment="1">
      <alignment horizontal="center"/>
    </xf>
    <xf numFmtId="2" fontId="18" fillId="0" borderId="1" xfId="0" applyNumberFormat="1" applyFont="1" applyBorder="1" applyAlignment="1">
      <alignment horizontal="center" vertical="top"/>
    </xf>
    <xf numFmtId="2" fontId="6" fillId="0" borderId="0" xfId="0" applyNumberFormat="1" applyFont="1" applyBorder="1"/>
    <xf numFmtId="0" fontId="6" fillId="5" borderId="1" xfId="0" applyFont="1" applyFill="1" applyBorder="1" applyAlignment="1">
      <alignment horizontal="right" vertical="center"/>
    </xf>
    <xf numFmtId="2" fontId="6" fillId="0" borderId="1" xfId="0" applyNumberFormat="1" applyFont="1" applyBorder="1"/>
    <xf numFmtId="2" fontId="0" fillId="0" borderId="1" xfId="0" applyNumberFormat="1" applyBorder="1" applyAlignment="1">
      <alignment horizontal="center"/>
    </xf>
    <xf numFmtId="2" fontId="5" fillId="0" borderId="1" xfId="1" applyNumberFormat="1" applyFont="1" applyFill="1" applyBorder="1" applyAlignment="1" applyProtection="1">
      <alignment horizontal="center" vertical="center"/>
      <protection locked="0"/>
    </xf>
    <xf numFmtId="0" fontId="0" fillId="0" borderId="1" xfId="0" applyBorder="1"/>
    <xf numFmtId="0" fontId="19" fillId="0" borderId="0" xfId="0" applyFont="1" applyAlignment="1"/>
    <xf numFmtId="0" fontId="2" fillId="0" borderId="1" xfId="0" applyFont="1" applyBorder="1" applyProtection="1">
      <protection locked="0"/>
    </xf>
    <xf numFmtId="0" fontId="2" fillId="0" borderId="1" xfId="0" applyFont="1" applyBorder="1" applyAlignment="1" applyProtection="1">
      <alignment horizontal="center" wrapText="1"/>
      <protection locked="0"/>
    </xf>
    <xf numFmtId="0" fontId="2" fillId="0" borderId="1" xfId="0" applyFont="1" applyBorder="1" applyAlignment="1" applyProtection="1">
      <alignment horizontal="center"/>
      <protection locked="0"/>
    </xf>
    <xf numFmtId="0" fontId="22" fillId="0" borderId="0" xfId="0" applyFont="1" applyProtection="1">
      <protection locked="0"/>
    </xf>
    <xf numFmtId="0" fontId="2" fillId="0" borderId="2" xfId="1" applyFont="1" applyFill="1" applyBorder="1" applyAlignment="1" applyProtection="1">
      <protection locked="0"/>
    </xf>
    <xf numFmtId="0" fontId="2" fillId="0" borderId="1" xfId="1" applyFont="1" applyFill="1" applyBorder="1" applyAlignment="1" applyProtection="1">
      <alignment horizontal="center" vertical="center"/>
      <protection locked="0"/>
    </xf>
    <xf numFmtId="0" fontId="2" fillId="0" borderId="1" xfId="1" applyFont="1" applyFill="1" applyBorder="1" applyAlignment="1" applyProtection="1">
      <alignment horizontal="center"/>
      <protection locked="0"/>
    </xf>
    <xf numFmtId="0" fontId="12" fillId="0" borderId="0" xfId="0" applyFont="1" applyAlignment="1"/>
    <xf numFmtId="0" fontId="0" fillId="6" borderId="8" xfId="0" applyFill="1" applyBorder="1" applyProtection="1"/>
    <xf numFmtId="0" fontId="0" fillId="7" borderId="8" xfId="0" applyFill="1" applyBorder="1" applyProtection="1"/>
    <xf numFmtId="2" fontId="2" fillId="8" borderId="24" xfId="0" applyNumberFormat="1" applyFont="1" applyFill="1" applyBorder="1" applyAlignment="1" applyProtection="1">
      <alignment horizontal="center" vertical="center"/>
    </xf>
    <xf numFmtId="0" fontId="5" fillId="0" borderId="0" xfId="3" applyFont="1"/>
    <xf numFmtId="0" fontId="23" fillId="0" borderId="0" xfId="3"/>
    <xf numFmtId="0" fontId="2" fillId="8" borderId="0" xfId="3" applyFont="1" applyFill="1" applyAlignment="1">
      <alignment horizontal="center"/>
    </xf>
    <xf numFmtId="0" fontId="2" fillId="0" borderId="0" xfId="3" applyFont="1"/>
    <xf numFmtId="0" fontId="1" fillId="0" borderId="0" xfId="3" applyFont="1" applyAlignment="1">
      <alignment horizontal="center"/>
    </xf>
    <xf numFmtId="0" fontId="1" fillId="0" borderId="27" xfId="3" applyFont="1" applyBorder="1" applyAlignment="1">
      <alignment vertical="center"/>
    </xf>
    <xf numFmtId="0" fontId="2" fillId="0" borderId="0" xfId="3" applyFont="1" applyAlignment="1">
      <alignment horizontal="center" vertical="center"/>
    </xf>
    <xf numFmtId="0" fontId="5" fillId="0" borderId="28" xfId="3" applyFont="1" applyBorder="1"/>
    <xf numFmtId="0" fontId="23" fillId="0" borderId="29" xfId="3" applyBorder="1"/>
    <xf numFmtId="0" fontId="23" fillId="0" borderId="30" xfId="3" applyBorder="1" applyAlignment="1"/>
    <xf numFmtId="0" fontId="5" fillId="0" borderId="32" xfId="3" applyFont="1" applyBorder="1"/>
    <xf numFmtId="0" fontId="23" fillId="0" borderId="0" xfId="3" applyBorder="1"/>
    <xf numFmtId="0" fontId="23" fillId="0" borderId="33" xfId="3" applyBorder="1" applyAlignment="1"/>
    <xf numFmtId="0" fontId="5" fillId="0" borderId="30" xfId="3" applyFont="1" applyBorder="1"/>
    <xf numFmtId="2" fontId="2" fillId="0" borderId="31" xfId="3" applyNumberFormat="1" applyFont="1" applyBorder="1" applyAlignment="1">
      <alignment horizontal="center" vertical="center"/>
    </xf>
    <xf numFmtId="0" fontId="23" fillId="15" borderId="31" xfId="3" applyFill="1" applyBorder="1"/>
    <xf numFmtId="0" fontId="23" fillId="0" borderId="31" xfId="3" applyBorder="1"/>
    <xf numFmtId="0" fontId="5" fillId="0" borderId="33" xfId="3" applyFont="1" applyBorder="1"/>
    <xf numFmtId="2" fontId="2" fillId="0" borderId="34" xfId="3" applyNumberFormat="1" applyFont="1" applyBorder="1" applyAlignment="1">
      <alignment horizontal="center" vertical="center"/>
    </xf>
    <xf numFmtId="0" fontId="5" fillId="0" borderId="36" xfId="3" applyFont="1" applyBorder="1"/>
    <xf numFmtId="2" fontId="2" fillId="0" borderId="37" xfId="3" applyNumberFormat="1" applyFont="1" applyBorder="1" applyAlignment="1">
      <alignment vertical="center"/>
    </xf>
    <xf numFmtId="2" fontId="25" fillId="0" borderId="37" xfId="3" applyNumberFormat="1" applyFont="1" applyBorder="1" applyAlignment="1">
      <alignment vertical="center"/>
    </xf>
    <xf numFmtId="0" fontId="23" fillId="0" borderId="37" xfId="3" applyBorder="1" applyAlignment="1"/>
    <xf numFmtId="2" fontId="2" fillId="0" borderId="38" xfId="3" applyNumberFormat="1" applyFont="1" applyBorder="1" applyAlignment="1">
      <alignment vertical="center"/>
    </xf>
    <xf numFmtId="0" fontId="5" fillId="0" borderId="31" xfId="3" applyFont="1" applyBorder="1"/>
    <xf numFmtId="2" fontId="25" fillId="0" borderId="29" xfId="3" applyNumberFormat="1" applyFont="1" applyBorder="1" applyAlignment="1">
      <alignment vertical="center"/>
    </xf>
    <xf numFmtId="0" fontId="23" fillId="0" borderId="29" xfId="3" applyBorder="1" applyAlignment="1">
      <alignment horizontal="center"/>
    </xf>
    <xf numFmtId="2" fontId="2" fillId="0" borderId="29" xfId="3" applyNumberFormat="1" applyFont="1" applyBorder="1" applyAlignment="1">
      <alignment horizontal="center"/>
    </xf>
    <xf numFmtId="2" fontId="2" fillId="0" borderId="30" xfId="3" applyNumberFormat="1" applyFont="1" applyBorder="1" applyAlignment="1">
      <alignment horizontal="center"/>
    </xf>
    <xf numFmtId="2" fontId="2" fillId="0" borderId="0" xfId="3" applyNumberFormat="1" applyFont="1" applyBorder="1" applyAlignment="1">
      <alignment vertical="center"/>
    </xf>
    <xf numFmtId="2" fontId="25" fillId="0" borderId="0" xfId="3" applyNumberFormat="1" applyFont="1" applyBorder="1" applyAlignment="1">
      <alignment vertical="center"/>
    </xf>
    <xf numFmtId="0" fontId="23" fillId="0" borderId="0" xfId="3" applyBorder="1" applyAlignment="1">
      <alignment horizontal="center"/>
    </xf>
    <xf numFmtId="0" fontId="23" fillId="0" borderId="33" xfId="3" applyBorder="1"/>
    <xf numFmtId="0" fontId="23" fillId="16" borderId="28" xfId="3" applyFill="1" applyBorder="1" applyAlignment="1"/>
    <xf numFmtId="0" fontId="23" fillId="16" borderId="29" xfId="3" applyFill="1" applyBorder="1" applyAlignment="1"/>
    <xf numFmtId="0" fontId="23" fillId="16" borderId="30" xfId="3" applyFill="1" applyBorder="1" applyAlignment="1"/>
    <xf numFmtId="0" fontId="23" fillId="16" borderId="32" xfId="3" applyFill="1" applyBorder="1" applyAlignment="1"/>
    <xf numFmtId="0" fontId="23" fillId="16" borderId="0" xfId="3" applyFill="1" applyBorder="1" applyAlignment="1"/>
    <xf numFmtId="0" fontId="23" fillId="16" borderId="33" xfId="3" applyFill="1" applyBorder="1" applyAlignment="1"/>
    <xf numFmtId="0" fontId="23" fillId="3" borderId="31" xfId="3" applyFill="1" applyBorder="1" applyAlignment="1">
      <alignment horizontal="center"/>
    </xf>
    <xf numFmtId="0" fontId="23" fillId="3" borderId="31" xfId="3" applyFill="1" applyBorder="1"/>
    <xf numFmtId="0" fontId="23" fillId="16" borderId="40" xfId="3" applyFill="1" applyBorder="1" applyAlignment="1"/>
    <xf numFmtId="0" fontId="23" fillId="16" borderId="27" xfId="3" applyFill="1" applyBorder="1" applyAlignment="1"/>
    <xf numFmtId="0" fontId="23" fillId="16" borderId="41" xfId="3" applyFill="1" applyBorder="1" applyAlignment="1"/>
    <xf numFmtId="0" fontId="5" fillId="0" borderId="29" xfId="3" applyFont="1" applyBorder="1"/>
    <xf numFmtId="0" fontId="23" fillId="0" borderId="29" xfId="3" applyBorder="1" applyAlignment="1"/>
    <xf numFmtId="0" fontId="5" fillId="0" borderId="0" xfId="3" applyFont="1" applyBorder="1"/>
    <xf numFmtId="0" fontId="23" fillId="0" borderId="0" xfId="3" applyBorder="1" applyAlignment="1"/>
    <xf numFmtId="0" fontId="24" fillId="0" borderId="0" xfId="3" applyFont="1" applyAlignment="1">
      <alignment horizontal="left" vertical="center"/>
    </xf>
    <xf numFmtId="0" fontId="4" fillId="0" borderId="27" xfId="3" applyFont="1" applyBorder="1" applyAlignment="1"/>
    <xf numFmtId="0" fontId="4" fillId="0" borderId="0" xfId="3" applyFont="1" applyAlignment="1">
      <alignment vertical="center"/>
    </xf>
    <xf numFmtId="0" fontId="14" fillId="0" borderId="0" xfId="0" applyFont="1"/>
    <xf numFmtId="2" fontId="5" fillId="9" borderId="1" xfId="1" applyNumberFormat="1" applyFont="1" applyFill="1" applyBorder="1" applyAlignment="1" applyProtection="1">
      <alignment horizontal="center"/>
      <protection locked="0"/>
    </xf>
    <xf numFmtId="0" fontId="30" fillId="8" borderId="0" xfId="0" applyFont="1" applyFill="1"/>
    <xf numFmtId="0" fontId="22" fillId="0" borderId="0" xfId="0" applyFont="1"/>
    <xf numFmtId="0" fontId="31" fillId="0" borderId="0" xfId="0" applyFont="1" applyProtection="1"/>
    <xf numFmtId="0" fontId="32" fillId="0" borderId="0" xfId="4" applyFont="1" applyProtection="1"/>
    <xf numFmtId="0" fontId="32" fillId="0" borderId="0" xfId="4" applyFont="1"/>
    <xf numFmtId="0" fontId="30" fillId="0" borderId="0" xfId="0" applyFont="1"/>
    <xf numFmtId="0" fontId="31" fillId="0" borderId="42" xfId="0" applyFont="1" applyBorder="1" applyAlignment="1">
      <alignment horizontal="center"/>
    </xf>
    <xf numFmtId="0" fontId="31" fillId="0" borderId="43" xfId="0" applyFont="1" applyBorder="1" applyAlignment="1">
      <alignment horizontal="center"/>
    </xf>
    <xf numFmtId="0" fontId="2" fillId="0" borderId="20" xfId="0" applyFont="1" applyBorder="1" applyAlignment="1" applyProtection="1">
      <alignment horizontal="center"/>
    </xf>
    <xf numFmtId="0" fontId="2" fillId="0" borderId="21" xfId="0" applyFont="1" applyBorder="1" applyAlignment="1" applyProtection="1">
      <alignment horizontal="center"/>
    </xf>
    <xf numFmtId="0" fontId="2" fillId="0" borderId="22" xfId="0" applyFont="1" applyBorder="1" applyAlignment="1" applyProtection="1">
      <alignment horizontal="center"/>
    </xf>
    <xf numFmtId="0" fontId="2" fillId="0" borderId="2" xfId="0" applyFont="1" applyBorder="1" applyAlignment="1" applyProtection="1">
      <alignment horizontal="center"/>
    </xf>
    <xf numFmtId="0" fontId="2" fillId="0" borderId="23" xfId="0" applyFont="1" applyBorder="1" applyAlignment="1" applyProtection="1">
      <alignment horizontal="center"/>
    </xf>
    <xf numFmtId="0" fontId="2" fillId="0" borderId="25" xfId="0" applyFont="1" applyBorder="1" applyAlignment="1" applyProtection="1">
      <alignment horizontal="center"/>
    </xf>
    <xf numFmtId="0" fontId="2" fillId="0" borderId="26" xfId="0" applyFont="1" applyBorder="1" applyAlignment="1" applyProtection="1">
      <alignment horizontal="center"/>
    </xf>
    <xf numFmtId="0" fontId="31" fillId="0" borderId="44" xfId="0" applyFont="1" applyBorder="1" applyAlignment="1">
      <alignment horizontal="center"/>
    </xf>
    <xf numFmtId="0" fontId="31" fillId="0" borderId="45" xfId="0" applyFont="1" applyBorder="1" applyAlignment="1">
      <alignment horizontal="center"/>
    </xf>
    <xf numFmtId="0" fontId="33" fillId="0" borderId="46" xfId="4" applyFont="1" applyBorder="1" applyAlignment="1">
      <alignment horizontal="center"/>
    </xf>
    <xf numFmtId="0" fontId="33" fillId="0" borderId="47" xfId="4" applyFont="1" applyBorder="1" applyAlignment="1">
      <alignment horizontal="center"/>
    </xf>
    <xf numFmtId="0" fontId="1" fillId="3" borderId="2" xfId="0" applyFont="1" applyFill="1" applyBorder="1" applyAlignment="1" applyProtection="1">
      <alignment horizontal="center" vertical="center" readingOrder="2"/>
      <protection locked="0"/>
    </xf>
    <xf numFmtId="0" fontId="1" fillId="3" borderId="4" xfId="0" applyFont="1" applyFill="1" applyBorder="1" applyAlignment="1" applyProtection="1">
      <alignment horizontal="center" vertical="center" readingOrder="2"/>
      <protection locked="0"/>
    </xf>
    <xf numFmtId="0" fontId="1" fillId="3" borderId="3" xfId="0" applyFont="1" applyFill="1" applyBorder="1" applyAlignment="1" applyProtection="1">
      <alignment horizontal="center" vertical="center" readingOrder="2"/>
      <protection locked="0"/>
    </xf>
    <xf numFmtId="0" fontId="1" fillId="5" borderId="2" xfId="0" applyFont="1" applyFill="1" applyBorder="1" applyAlignment="1" applyProtection="1">
      <alignment horizontal="center" vertical="center" readingOrder="2"/>
    </xf>
    <xf numFmtId="0" fontId="1" fillId="5" borderId="4" xfId="0" applyFont="1" applyFill="1" applyBorder="1" applyAlignment="1" applyProtection="1">
      <alignment horizontal="center" vertical="center" readingOrder="2"/>
    </xf>
    <xf numFmtId="0" fontId="1" fillId="5" borderId="3" xfId="0" applyFont="1" applyFill="1" applyBorder="1" applyAlignment="1" applyProtection="1">
      <alignment horizontal="center" vertical="center" readingOrder="2"/>
    </xf>
    <xf numFmtId="0" fontId="1" fillId="5" borderId="2" xfId="0" applyFont="1" applyFill="1" applyBorder="1" applyAlignment="1" applyProtection="1">
      <alignment horizontal="center" vertical="center"/>
    </xf>
    <xf numFmtId="0" fontId="1" fillId="5" borderId="3" xfId="0" applyFont="1" applyFill="1" applyBorder="1" applyAlignment="1" applyProtection="1">
      <alignment horizontal="center" vertical="center"/>
    </xf>
    <xf numFmtId="0" fontId="1" fillId="3" borderId="2"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2" fillId="3" borderId="2" xfId="1" applyFont="1" applyFill="1" applyBorder="1" applyAlignment="1" applyProtection="1">
      <alignment horizontal="center"/>
      <protection locked="0"/>
    </xf>
    <xf numFmtId="0" fontId="2" fillId="3" borderId="4" xfId="1" applyFont="1" applyFill="1" applyBorder="1" applyAlignment="1" applyProtection="1">
      <alignment horizontal="center"/>
      <protection locked="0"/>
    </xf>
    <xf numFmtId="0" fontId="2" fillId="3" borderId="3" xfId="1" applyFont="1" applyFill="1" applyBorder="1" applyAlignment="1" applyProtection="1">
      <alignment horizontal="center"/>
      <protection locked="0"/>
    </xf>
    <xf numFmtId="0" fontId="3" fillId="3" borderId="2" xfId="1" applyFont="1" applyFill="1" applyBorder="1" applyAlignment="1" applyProtection="1">
      <alignment horizontal="center"/>
      <protection locked="0"/>
    </xf>
    <xf numFmtId="0" fontId="3" fillId="3" borderId="4" xfId="1" applyFont="1" applyFill="1" applyBorder="1" applyAlignment="1" applyProtection="1">
      <alignment horizontal="center"/>
      <protection locked="0"/>
    </xf>
    <xf numFmtId="0" fontId="12" fillId="0" borderId="2" xfId="1" applyFont="1" applyBorder="1" applyAlignment="1" applyProtection="1">
      <alignment horizontal="center"/>
      <protection locked="0"/>
    </xf>
    <xf numFmtId="0" fontId="12" fillId="0" borderId="4" xfId="1" applyFont="1" applyBorder="1" applyAlignment="1" applyProtection="1">
      <alignment horizontal="center"/>
      <protection locked="0"/>
    </xf>
    <xf numFmtId="0" fontId="12" fillId="0" borderId="3" xfId="1" applyFont="1" applyBorder="1" applyAlignment="1" applyProtection="1">
      <alignment horizontal="center"/>
      <protection locked="0"/>
    </xf>
    <xf numFmtId="0" fontId="2" fillId="5" borderId="1" xfId="1" applyFont="1" applyFill="1" applyBorder="1" applyAlignment="1" applyProtection="1">
      <alignment horizontal="center"/>
      <protection locked="0"/>
    </xf>
    <xf numFmtId="2" fontId="5" fillId="9" borderId="1" xfId="1" applyNumberFormat="1" applyFont="1" applyFill="1" applyBorder="1" applyAlignment="1" applyProtection="1">
      <alignment horizontal="center"/>
      <protection locked="0"/>
    </xf>
    <xf numFmtId="0" fontId="3" fillId="5" borderId="1" xfId="1" applyFont="1" applyFill="1" applyBorder="1" applyAlignment="1" applyProtection="1">
      <alignment horizontal="center" vertical="center"/>
      <protection locked="0"/>
    </xf>
    <xf numFmtId="0" fontId="11" fillId="0" borderId="12" xfId="1" applyFont="1" applyBorder="1" applyAlignment="1" applyProtection="1">
      <alignment horizontal="center"/>
      <protection locked="0"/>
    </xf>
    <xf numFmtId="0" fontId="11" fillId="0" borderId="0" xfId="1" applyFont="1" applyBorder="1" applyAlignment="1" applyProtection="1">
      <alignment horizontal="center"/>
      <protection locked="0"/>
    </xf>
    <xf numFmtId="0" fontId="2" fillId="2" borderId="4" xfId="1" applyFont="1" applyFill="1" applyBorder="1" applyAlignment="1" applyProtection="1">
      <alignment horizontal="right" vertical="center" wrapText="1"/>
      <protection locked="0"/>
    </xf>
    <xf numFmtId="0" fontId="2" fillId="2" borderId="3" xfId="1" applyFont="1" applyFill="1" applyBorder="1" applyAlignment="1" applyProtection="1">
      <alignment horizontal="right" vertical="center" wrapText="1"/>
      <protection locked="0"/>
    </xf>
    <xf numFmtId="0" fontId="2" fillId="5" borderId="2" xfId="1" applyFont="1" applyFill="1" applyBorder="1" applyAlignment="1" applyProtection="1">
      <alignment horizontal="center"/>
      <protection locked="0"/>
    </xf>
    <xf numFmtId="0" fontId="2" fillId="5" borderId="3" xfId="1" applyFont="1" applyFill="1" applyBorder="1" applyAlignment="1" applyProtection="1">
      <alignment horizontal="center"/>
      <protection locked="0"/>
    </xf>
    <xf numFmtId="0" fontId="2" fillId="5" borderId="4" xfId="1" applyFont="1" applyFill="1" applyBorder="1" applyAlignment="1" applyProtection="1">
      <alignment horizontal="center"/>
      <protection locked="0"/>
    </xf>
    <xf numFmtId="0" fontId="2" fillId="2" borderId="3" xfId="1" applyFont="1" applyFill="1" applyBorder="1" applyAlignment="1" applyProtection="1">
      <alignment horizontal="right"/>
      <protection locked="0"/>
    </xf>
    <xf numFmtId="0" fontId="2" fillId="2" borderId="1" xfId="1" applyFont="1" applyFill="1" applyBorder="1" applyAlignment="1" applyProtection="1">
      <alignment horizontal="right"/>
      <protection locked="0"/>
    </xf>
    <xf numFmtId="0" fontId="12" fillId="0" borderId="0" xfId="1" applyFont="1" applyBorder="1" applyAlignment="1" applyProtection="1">
      <alignment horizontal="center"/>
      <protection locked="0"/>
    </xf>
    <xf numFmtId="0" fontId="2" fillId="8" borderId="2" xfId="1" applyFont="1" applyFill="1" applyBorder="1" applyAlignment="1" applyProtection="1">
      <alignment horizontal="center"/>
      <protection locked="0"/>
    </xf>
    <xf numFmtId="0" fontId="2" fillId="8" borderId="4" xfId="1" applyFont="1" applyFill="1" applyBorder="1" applyAlignment="1" applyProtection="1">
      <alignment horizontal="center"/>
      <protection locked="0"/>
    </xf>
    <xf numFmtId="0" fontId="2" fillId="8" borderId="3" xfId="1" applyFont="1" applyFill="1" applyBorder="1" applyAlignment="1" applyProtection="1">
      <alignment horizontal="center"/>
      <protection locked="0"/>
    </xf>
    <xf numFmtId="0" fontId="2" fillId="9" borderId="2" xfId="1" applyFont="1" applyFill="1" applyBorder="1" applyAlignment="1" applyProtection="1">
      <alignment horizontal="center"/>
      <protection locked="0"/>
    </xf>
    <xf numFmtId="0" fontId="2" fillId="9" borderId="4" xfId="1" applyFont="1" applyFill="1" applyBorder="1" applyAlignment="1" applyProtection="1">
      <alignment horizontal="center"/>
      <protection locked="0"/>
    </xf>
    <xf numFmtId="0" fontId="2" fillId="9" borderId="3" xfId="1" applyFont="1" applyFill="1" applyBorder="1" applyAlignment="1" applyProtection="1">
      <alignment horizontal="center"/>
      <protection locked="0"/>
    </xf>
    <xf numFmtId="0" fontId="2" fillId="4" borderId="1" xfId="1" applyFont="1" applyFill="1" applyBorder="1" applyAlignment="1" applyProtection="1">
      <alignment horizontal="center"/>
      <protection locked="0"/>
    </xf>
    <xf numFmtId="0" fontId="3" fillId="0" borderId="1" xfId="1" applyFont="1" applyBorder="1" applyAlignment="1" applyProtection="1">
      <alignment horizontal="right"/>
      <protection locked="0"/>
    </xf>
    <xf numFmtId="0" fontId="2" fillId="11" borderId="1" xfId="1" applyFont="1" applyFill="1" applyBorder="1" applyAlignment="1" applyProtection="1">
      <alignment horizontal="center"/>
      <protection locked="0"/>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2" fillId="0" borderId="1" xfId="1" applyFont="1" applyBorder="1" applyAlignment="1" applyProtection="1">
      <alignment horizontal="right"/>
      <protection locked="0"/>
    </xf>
    <xf numFmtId="0" fontId="12" fillId="0" borderId="1" xfId="1" applyFont="1" applyBorder="1" applyAlignment="1" applyProtection="1">
      <alignment horizontal="center"/>
      <protection locked="0"/>
    </xf>
    <xf numFmtId="0" fontId="3" fillId="10" borderId="1" xfId="1" applyFont="1" applyFill="1" applyBorder="1" applyAlignment="1" applyProtection="1">
      <alignment horizontal="center"/>
      <protection locked="0"/>
    </xf>
    <xf numFmtId="0" fontId="3" fillId="3" borderId="3" xfId="1" applyFont="1" applyFill="1" applyBorder="1" applyAlignment="1" applyProtection="1">
      <alignment horizontal="center"/>
      <protection locked="0"/>
    </xf>
    <xf numFmtId="0" fontId="3" fillId="5" borderId="2" xfId="1" applyFont="1" applyFill="1" applyBorder="1" applyAlignment="1" applyProtection="1">
      <alignment horizontal="center"/>
      <protection locked="0"/>
    </xf>
    <xf numFmtId="0" fontId="3" fillId="5" borderId="3" xfId="1" applyFont="1" applyFill="1" applyBorder="1" applyAlignment="1" applyProtection="1">
      <alignment horizontal="center"/>
      <protection locked="0"/>
    </xf>
    <xf numFmtId="0" fontId="3" fillId="3" borderId="1" xfId="1" applyFont="1" applyFill="1" applyBorder="1" applyAlignment="1" applyProtection="1">
      <alignment horizontal="center"/>
      <protection locked="0"/>
    </xf>
    <xf numFmtId="0" fontId="3" fillId="8" borderId="1" xfId="1" applyFont="1" applyFill="1" applyBorder="1" applyAlignment="1" applyProtection="1">
      <alignment horizontal="center"/>
      <protection locked="0"/>
    </xf>
    <xf numFmtId="0" fontId="3" fillId="9" borderId="1" xfId="1" applyFont="1" applyFill="1" applyBorder="1" applyAlignment="1" applyProtection="1">
      <alignment horizontal="center"/>
      <protection locked="0"/>
    </xf>
    <xf numFmtId="0" fontId="3" fillId="11" borderId="2" xfId="1" applyFont="1" applyFill="1" applyBorder="1" applyAlignment="1" applyProtection="1">
      <alignment horizontal="center"/>
      <protection locked="0"/>
    </xf>
    <xf numFmtId="0" fontId="3" fillId="11" borderId="4" xfId="1" applyFont="1" applyFill="1" applyBorder="1" applyAlignment="1" applyProtection="1">
      <alignment horizontal="center"/>
      <protection locked="0"/>
    </xf>
    <xf numFmtId="0" fontId="3" fillId="11" borderId="3" xfId="1" applyFont="1" applyFill="1" applyBorder="1" applyAlignment="1" applyProtection="1">
      <alignment horizontal="center"/>
      <protection locked="0"/>
    </xf>
    <xf numFmtId="0" fontId="3" fillId="10" borderId="2" xfId="1" applyFont="1" applyFill="1" applyBorder="1" applyAlignment="1" applyProtection="1">
      <alignment horizontal="center"/>
      <protection locked="0"/>
    </xf>
    <xf numFmtId="0" fontId="3" fillId="10" borderId="4" xfId="1" applyFont="1" applyFill="1" applyBorder="1" applyAlignment="1" applyProtection="1">
      <alignment horizontal="center"/>
      <protection locked="0"/>
    </xf>
    <xf numFmtId="0" fontId="3" fillId="10" borderId="3" xfId="1" applyFont="1" applyFill="1" applyBorder="1" applyAlignment="1" applyProtection="1">
      <alignment horizontal="center"/>
      <protection locked="0"/>
    </xf>
    <xf numFmtId="0" fontId="2" fillId="5" borderId="1" xfId="1" applyFont="1" applyFill="1" applyBorder="1" applyAlignment="1" applyProtection="1">
      <alignment horizontal="center" vertical="center" textRotation="180"/>
      <protection locked="0"/>
    </xf>
    <xf numFmtId="0" fontId="2" fillId="2" borderId="2" xfId="1" applyFont="1" applyFill="1" applyBorder="1" applyAlignment="1" applyProtection="1">
      <alignment horizontal="right"/>
      <protection locked="0"/>
    </xf>
    <xf numFmtId="0" fontId="2" fillId="2" borderId="2" xfId="1" applyFont="1" applyFill="1" applyBorder="1" applyAlignment="1" applyProtection="1">
      <protection locked="0"/>
    </xf>
    <xf numFmtId="0" fontId="2" fillId="2" borderId="4" xfId="1" applyFont="1" applyFill="1" applyBorder="1" applyAlignment="1" applyProtection="1">
      <protection locked="0"/>
    </xf>
    <xf numFmtId="0" fontId="2" fillId="2" borderId="3" xfId="1" applyFont="1" applyFill="1" applyBorder="1" applyAlignment="1" applyProtection="1">
      <protection locked="0"/>
    </xf>
    <xf numFmtId="2" fontId="4" fillId="5" borderId="2" xfId="2" applyNumberFormat="1" applyFont="1" applyFill="1" applyBorder="1" applyAlignment="1">
      <alignment horizontal="center"/>
    </xf>
    <xf numFmtId="2" fontId="4" fillId="5" borderId="3" xfId="2" applyNumberFormat="1" applyFont="1" applyFill="1" applyBorder="1" applyAlignment="1">
      <alignment horizontal="center"/>
    </xf>
    <xf numFmtId="0" fontId="18" fillId="0" borderId="16" xfId="2" applyFont="1" applyBorder="1" applyAlignment="1">
      <alignment horizontal="center"/>
    </xf>
    <xf numFmtId="0" fontId="18" fillId="0" borderId="0" xfId="2" applyFont="1" applyBorder="1" applyAlignment="1">
      <alignment horizontal="center"/>
    </xf>
    <xf numFmtId="0" fontId="6" fillId="0" borderId="12" xfId="2" applyFont="1" applyBorder="1" applyAlignment="1">
      <alignment horizontal="center"/>
    </xf>
    <xf numFmtId="0" fontId="6" fillId="0" borderId="14" xfId="2" applyFont="1" applyBorder="1" applyAlignment="1">
      <alignment horizontal="center"/>
    </xf>
    <xf numFmtId="0" fontId="6" fillId="0" borderId="12" xfId="2" applyFont="1" applyBorder="1" applyAlignment="1">
      <alignment horizontal="center" readingOrder="2"/>
    </xf>
    <xf numFmtId="0" fontId="6" fillId="0" borderId="14" xfId="2" applyFont="1" applyBorder="1" applyAlignment="1">
      <alignment horizontal="center" readingOrder="2"/>
    </xf>
    <xf numFmtId="0" fontId="6" fillId="0" borderId="2" xfId="2" applyFont="1" applyBorder="1" applyAlignment="1">
      <alignment horizontal="center"/>
    </xf>
    <xf numFmtId="0" fontId="6" fillId="0" borderId="3" xfId="2" applyFont="1" applyBorder="1" applyAlignment="1">
      <alignment horizontal="center"/>
    </xf>
    <xf numFmtId="0" fontId="19" fillId="0" borderId="0" xfId="2" applyFont="1" applyAlignment="1">
      <alignment horizontal="center"/>
    </xf>
    <xf numFmtId="0" fontId="4" fillId="5" borderId="2" xfId="2" applyFont="1" applyFill="1" applyBorder="1" applyAlignment="1">
      <alignment horizontal="center"/>
    </xf>
    <xf numFmtId="0" fontId="4" fillId="5" borderId="3" xfId="2" applyFont="1" applyFill="1" applyBorder="1" applyAlignment="1">
      <alignment horizontal="center"/>
    </xf>
    <xf numFmtId="0" fontId="27" fillId="14" borderId="31" xfId="3" applyFont="1" applyFill="1" applyBorder="1" applyAlignment="1">
      <alignment horizontal="center" vertical="center" readingOrder="2"/>
    </xf>
    <xf numFmtId="0" fontId="23" fillId="14" borderId="36" xfId="3" applyFill="1" applyBorder="1" applyAlignment="1">
      <alignment horizontal="center"/>
    </xf>
    <xf numFmtId="0" fontId="23" fillId="14" borderId="37" xfId="3" applyFill="1" applyBorder="1" applyAlignment="1">
      <alignment horizontal="center"/>
    </xf>
    <xf numFmtId="0" fontId="23" fillId="14" borderId="38" xfId="3" applyFill="1" applyBorder="1" applyAlignment="1">
      <alignment horizontal="center"/>
    </xf>
    <xf numFmtId="0" fontId="19" fillId="14" borderId="0" xfId="3" applyFont="1" applyFill="1" applyAlignment="1">
      <alignment horizontal="center"/>
    </xf>
    <xf numFmtId="0" fontId="23" fillId="0" borderId="31" xfId="3" applyBorder="1" applyAlignment="1">
      <alignment horizontal="center"/>
    </xf>
    <xf numFmtId="2" fontId="25" fillId="0" borderId="31" xfId="3" applyNumberFormat="1" applyFont="1" applyBorder="1" applyAlignment="1">
      <alignment horizontal="center" vertical="center"/>
    </xf>
    <xf numFmtId="2" fontId="25" fillId="0" borderId="34" xfId="3" applyNumberFormat="1" applyFont="1" applyBorder="1" applyAlignment="1">
      <alignment horizontal="center" vertical="center"/>
    </xf>
    <xf numFmtId="0" fontId="23" fillId="0" borderId="34" xfId="3" applyBorder="1" applyAlignment="1">
      <alignment horizontal="center"/>
    </xf>
    <xf numFmtId="0" fontId="23" fillId="0" borderId="35" xfId="3" applyBorder="1" applyAlignment="1">
      <alignment horizontal="center"/>
    </xf>
    <xf numFmtId="2" fontId="26" fillId="0" borderId="31" xfId="3" applyNumberFormat="1" applyFont="1" applyBorder="1" applyAlignment="1">
      <alignment horizontal="center" vertical="center"/>
    </xf>
    <xf numFmtId="2" fontId="11" fillId="0" borderId="31" xfId="3" applyNumberFormat="1" applyFont="1" applyBorder="1" applyAlignment="1">
      <alignment horizontal="center" vertical="center"/>
    </xf>
    <xf numFmtId="2" fontId="26" fillId="14" borderId="31" xfId="3" applyNumberFormat="1" applyFont="1" applyFill="1" applyBorder="1" applyAlignment="1">
      <alignment horizontal="center" vertical="center"/>
    </xf>
    <xf numFmtId="0" fontId="1" fillId="16" borderId="32" xfId="3" applyFont="1" applyFill="1" applyBorder="1" applyAlignment="1">
      <alignment horizontal="center"/>
    </xf>
    <xf numFmtId="0" fontId="1" fillId="16" borderId="0" xfId="3" applyFont="1" applyFill="1" applyBorder="1" applyAlignment="1">
      <alignment horizontal="center"/>
    </xf>
    <xf numFmtId="0" fontId="1" fillId="16" borderId="33" xfId="3" applyFont="1" applyFill="1" applyBorder="1" applyAlignment="1">
      <alignment horizontal="center"/>
    </xf>
    <xf numFmtId="0" fontId="28" fillId="0" borderId="31" xfId="3" applyFont="1" applyBorder="1" applyAlignment="1">
      <alignment horizontal="center" vertical="center"/>
    </xf>
    <xf numFmtId="0" fontId="5" fillId="0" borderId="34" xfId="3" applyFont="1" applyBorder="1" applyAlignment="1">
      <alignment horizontal="center"/>
    </xf>
    <xf numFmtId="0" fontId="5" fillId="0" borderId="39" xfId="3" applyFont="1" applyBorder="1" applyAlignment="1">
      <alignment horizontal="center"/>
    </xf>
    <xf numFmtId="2" fontId="25" fillId="0" borderId="35" xfId="3" applyNumberFormat="1" applyFont="1" applyBorder="1" applyAlignment="1">
      <alignment horizontal="center" vertical="center"/>
    </xf>
    <xf numFmtId="2" fontId="25" fillId="0" borderId="39" xfId="3" applyNumberFormat="1" applyFont="1" applyBorder="1" applyAlignment="1">
      <alignment horizontal="center" vertical="center"/>
    </xf>
    <xf numFmtId="0" fontId="23" fillId="0" borderId="39" xfId="3" applyBorder="1" applyAlignment="1">
      <alignment horizontal="center"/>
    </xf>
    <xf numFmtId="0" fontId="23" fillId="3" borderId="36" xfId="3" applyFill="1" applyBorder="1" applyAlignment="1">
      <alignment horizontal="center"/>
    </xf>
    <xf numFmtId="0" fontId="23" fillId="3" borderId="38" xfId="3" applyFill="1" applyBorder="1" applyAlignment="1">
      <alignment horizontal="center"/>
    </xf>
    <xf numFmtId="0" fontId="5" fillId="0" borderId="35" xfId="3" applyFont="1" applyBorder="1" applyAlignment="1">
      <alignment horizontal="center"/>
    </xf>
    <xf numFmtId="2" fontId="2" fillId="0" borderId="31" xfId="3" applyNumberFormat="1" applyFont="1" applyBorder="1" applyAlignment="1">
      <alignment horizontal="center" vertical="center"/>
    </xf>
    <xf numFmtId="2" fontId="2" fillId="0" borderId="34" xfId="3" applyNumberFormat="1" applyFont="1" applyBorder="1" applyAlignment="1">
      <alignment horizontal="center" vertical="center"/>
    </xf>
    <xf numFmtId="2" fontId="2" fillId="0" borderId="39" xfId="3" applyNumberFormat="1" applyFont="1" applyBorder="1" applyAlignment="1">
      <alignment horizontal="center" vertical="center"/>
    </xf>
    <xf numFmtId="0" fontId="5" fillId="0" borderId="28" xfId="3" applyFont="1" applyBorder="1" applyAlignment="1">
      <alignment horizontal="center"/>
    </xf>
    <xf numFmtId="0" fontId="5" fillId="0" borderId="29" xfId="3" applyFont="1" applyBorder="1" applyAlignment="1">
      <alignment horizontal="center"/>
    </xf>
    <xf numFmtId="0" fontId="5" fillId="0" borderId="30" xfId="3" applyFont="1" applyBorder="1" applyAlignment="1">
      <alignment horizontal="center"/>
    </xf>
    <xf numFmtId="0" fontId="5" fillId="0" borderId="32" xfId="3" applyFont="1" applyBorder="1" applyAlignment="1">
      <alignment horizontal="center"/>
    </xf>
    <xf numFmtId="0" fontId="5" fillId="0" borderId="0" xfId="3" applyFont="1" applyBorder="1" applyAlignment="1">
      <alignment horizontal="center"/>
    </xf>
    <xf numFmtId="0" fontId="5" fillId="0" borderId="33" xfId="3" applyFont="1" applyBorder="1" applyAlignment="1">
      <alignment horizontal="center"/>
    </xf>
    <xf numFmtId="0" fontId="23" fillId="0" borderId="34" xfId="3" applyBorder="1" applyAlignment="1">
      <alignment horizontal="center" vertical="center"/>
    </xf>
    <xf numFmtId="0" fontId="23" fillId="0" borderId="35" xfId="3" applyBorder="1" applyAlignment="1">
      <alignment horizontal="center" vertical="center"/>
    </xf>
    <xf numFmtId="0" fontId="23" fillId="0" borderId="39" xfId="3" applyBorder="1" applyAlignment="1">
      <alignment horizontal="center" vertical="center"/>
    </xf>
    <xf numFmtId="0" fontId="2" fillId="3" borderId="1" xfId="1" applyFont="1" applyFill="1" applyBorder="1" applyAlignment="1" applyProtection="1">
      <alignment horizontal="center"/>
      <protection locked="0"/>
    </xf>
    <xf numFmtId="0" fontId="3" fillId="5" borderId="1" xfId="1" applyFont="1" applyFill="1" applyBorder="1" applyAlignment="1" applyProtection="1">
      <alignment horizontal="center"/>
      <protection locked="0"/>
    </xf>
    <xf numFmtId="0" fontId="2" fillId="8" borderId="1" xfId="0" applyFont="1" applyFill="1" applyBorder="1" applyAlignment="1" applyProtection="1">
      <alignment horizontal="center"/>
      <protection locked="0"/>
    </xf>
    <xf numFmtId="0" fontId="11" fillId="0" borderId="2" xfId="1" applyFont="1" applyBorder="1" applyAlignment="1" applyProtection="1">
      <alignment horizontal="center"/>
      <protection locked="0"/>
    </xf>
    <xf numFmtId="0" fontId="11" fillId="0" borderId="4" xfId="1" applyFont="1" applyBorder="1" applyAlignment="1" applyProtection="1">
      <alignment horizontal="center"/>
      <protection locked="0"/>
    </xf>
    <xf numFmtId="0" fontId="11" fillId="0" borderId="3" xfId="1" applyFont="1" applyBorder="1" applyAlignment="1" applyProtection="1">
      <alignment horizontal="center"/>
      <protection locked="0"/>
    </xf>
    <xf numFmtId="0" fontId="2" fillId="3" borderId="11" xfId="1" applyFont="1" applyFill="1" applyBorder="1" applyAlignment="1" applyProtection="1">
      <alignment horizontal="center"/>
      <protection locked="0"/>
    </xf>
    <xf numFmtId="2" fontId="5" fillId="9" borderId="2" xfId="1" applyNumberFormat="1" applyFont="1" applyFill="1" applyBorder="1" applyAlignment="1" applyProtection="1">
      <alignment horizontal="center"/>
      <protection locked="0"/>
    </xf>
    <xf numFmtId="2" fontId="5" fillId="9" borderId="3" xfId="1" applyNumberFormat="1" applyFont="1" applyFill="1" applyBorder="1" applyAlignment="1" applyProtection="1">
      <alignment horizontal="center"/>
      <protection locked="0"/>
    </xf>
    <xf numFmtId="0" fontId="3" fillId="5" borderId="2" xfId="1" applyFont="1" applyFill="1" applyBorder="1" applyAlignment="1" applyProtection="1">
      <alignment horizontal="center" vertical="center"/>
      <protection locked="0"/>
    </xf>
    <xf numFmtId="0" fontId="3" fillId="5" borderId="3" xfId="1" applyFont="1" applyFill="1" applyBorder="1" applyAlignment="1" applyProtection="1">
      <alignment horizontal="center" vertical="center"/>
      <protection locked="0"/>
    </xf>
    <xf numFmtId="0" fontId="3" fillId="0" borderId="2" xfId="1" applyFont="1" applyBorder="1" applyAlignment="1" applyProtection="1">
      <alignment horizontal="right"/>
      <protection locked="0"/>
    </xf>
    <xf numFmtId="0" fontId="3" fillId="0" borderId="3" xfId="1" applyFont="1" applyBorder="1" applyAlignment="1" applyProtection="1">
      <alignment horizontal="right"/>
      <protection locked="0"/>
    </xf>
    <xf numFmtId="0" fontId="2" fillId="0" borderId="2" xfId="1" applyFont="1" applyBorder="1" applyAlignment="1" applyProtection="1">
      <alignment horizontal="right"/>
      <protection locked="0"/>
    </xf>
    <xf numFmtId="0" fontId="2" fillId="0" borderId="3" xfId="1" applyFont="1" applyBorder="1" applyAlignment="1" applyProtection="1">
      <alignment horizontal="right"/>
      <protection locked="0"/>
    </xf>
    <xf numFmtId="0" fontId="2" fillId="0" borderId="23" xfId="1" applyFont="1" applyBorder="1" applyAlignment="1" applyProtection="1">
      <alignment horizontal="center" vertical="center"/>
      <protection locked="0"/>
    </xf>
    <xf numFmtId="0" fontId="2" fillId="4" borderId="2" xfId="1" applyFont="1" applyFill="1" applyBorder="1" applyAlignment="1" applyProtection="1">
      <alignment horizontal="center"/>
      <protection locked="0"/>
    </xf>
    <xf numFmtId="0" fontId="2" fillId="4" borderId="4" xfId="1" applyFont="1" applyFill="1" applyBorder="1" applyAlignment="1" applyProtection="1">
      <alignment horizontal="center"/>
      <protection locked="0"/>
    </xf>
    <xf numFmtId="0" fontId="2" fillId="4" borderId="3" xfId="1" applyFont="1" applyFill="1" applyBorder="1" applyAlignment="1" applyProtection="1">
      <alignment horizontal="center"/>
      <protection locked="0"/>
    </xf>
    <xf numFmtId="0" fontId="2" fillId="11" borderId="2" xfId="1" applyFont="1" applyFill="1" applyBorder="1" applyAlignment="1" applyProtection="1">
      <alignment horizontal="center"/>
      <protection locked="0"/>
    </xf>
    <xf numFmtId="0" fontId="2" fillId="11" borderId="4" xfId="1" applyFont="1" applyFill="1" applyBorder="1" applyAlignment="1" applyProtection="1">
      <alignment horizontal="center"/>
      <protection locked="0"/>
    </xf>
    <xf numFmtId="0" fontId="2" fillId="11" borderId="3" xfId="1" applyFont="1" applyFill="1" applyBorder="1" applyAlignment="1" applyProtection="1">
      <alignment horizontal="center"/>
      <protection locked="0"/>
    </xf>
    <xf numFmtId="0" fontId="2" fillId="5" borderId="11" xfId="1" applyFont="1" applyFill="1" applyBorder="1" applyAlignment="1" applyProtection="1">
      <alignment horizontal="center"/>
      <protection locked="0"/>
    </xf>
    <xf numFmtId="0" fontId="6" fillId="0" borderId="1" xfId="0" applyFont="1" applyBorder="1" applyAlignment="1">
      <alignment horizontal="center"/>
    </xf>
    <xf numFmtId="0" fontId="19" fillId="0" borderId="0" xfId="0" applyFont="1" applyAlignment="1">
      <alignment horizontal="center"/>
    </xf>
    <xf numFmtId="0" fontId="18" fillId="0" borderId="1" xfId="0" applyFont="1" applyBorder="1" applyAlignment="1">
      <alignment horizontal="center"/>
    </xf>
  </cellXfs>
  <cellStyles count="5">
    <cellStyle name="Lien hypertexte" xfId="4" builtinId="8"/>
    <cellStyle name="Normal" xfId="0" builtinId="0"/>
    <cellStyle name="Normal 2" xfId="1"/>
    <cellStyle name="Normal 3" xfId="2"/>
    <cellStyle name="Normal 4" xfId="3"/>
  </cellStyles>
  <dxfs count="212">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rgb="FFFFFF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6" tint="0.39994506668294322"/>
        </patternFill>
      </fill>
    </dxf>
    <dxf>
      <fill>
        <patternFill>
          <bgColor rgb="FFFF0000"/>
        </patternFill>
      </fill>
    </dxf>
    <dxf>
      <fill>
        <patternFill>
          <bgColor theme="5"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78.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79.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75"/>
      <c:rotY val="0"/>
      <c:rAngAx val="0"/>
      <c:perspective val="0"/>
    </c:view3D>
    <c:floor>
      <c:thickness val="0"/>
    </c:floor>
    <c:sideWall>
      <c:thickness val="0"/>
    </c:sideWall>
    <c:backWall>
      <c:thickness val="0"/>
    </c:backWall>
    <c:plotArea>
      <c:layout>
        <c:manualLayout>
          <c:layoutTarget val="inner"/>
          <c:xMode val="edge"/>
          <c:yMode val="edge"/>
          <c:x val="9.8684077533786538E-2"/>
          <c:y val="8.0517840675321001E-2"/>
          <c:w val="0.72375101362092187"/>
          <c:h val="0.77590125558629497"/>
        </c:manualLayout>
      </c:layout>
      <c:pie3DChart>
        <c:varyColors val="1"/>
        <c:ser>
          <c:idx val="0"/>
          <c:order val="0"/>
          <c:explosion val="4"/>
          <c:dPt>
            <c:idx val="0"/>
            <c:bubble3D val="0"/>
            <c:extLst>
              <c:ext xmlns:c16="http://schemas.microsoft.com/office/drawing/2014/chart" uri="{C3380CC4-5D6E-409C-BE32-E72D297353CC}">
                <c16:uniqueId val="{00000000-F34B-47C1-AAC2-A78FEECF15C5}"/>
              </c:ext>
            </c:extLst>
          </c:dPt>
          <c:dPt>
            <c:idx val="1"/>
            <c:bubble3D val="0"/>
            <c:extLst>
              <c:ext xmlns:c16="http://schemas.microsoft.com/office/drawing/2014/chart" uri="{C3380CC4-5D6E-409C-BE32-E72D297353CC}">
                <c16:uniqueId val="{00000001-F34B-47C1-AAC2-A78FEECF15C5}"/>
              </c:ext>
            </c:extLst>
          </c:dPt>
          <c:dLbls>
            <c:spPr>
              <a:noFill/>
              <a:ln w="25400">
                <a:noFill/>
              </a:ln>
            </c:spPr>
            <c:txPr>
              <a:bodyPr/>
              <a:lstStyle/>
              <a:p>
                <a:pPr>
                  <a:defRPr sz="1600" b="1"/>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المدخلات!$I$8:$J$8</c:f>
              <c:strCache>
                <c:ptCount val="2"/>
                <c:pt idx="0">
                  <c:v>ذكر</c:v>
                </c:pt>
                <c:pt idx="1">
                  <c:v>أنثى</c:v>
                </c:pt>
              </c:strCache>
            </c:strRef>
          </c:cat>
          <c:val>
            <c:numRef>
              <c:f>المدخلات!$I$9:$J$9</c:f>
              <c:numCache>
                <c:formatCode>General</c:formatCode>
                <c:ptCount val="2"/>
                <c:pt idx="0">
                  <c:v>0</c:v>
                </c:pt>
                <c:pt idx="1">
                  <c:v>0</c:v>
                </c:pt>
              </c:numCache>
            </c:numRef>
          </c:val>
          <c:extLst>
            <c:ext xmlns:c16="http://schemas.microsoft.com/office/drawing/2014/chart" uri="{C3380CC4-5D6E-409C-BE32-E72D297353CC}">
              <c16:uniqueId val="{00000002-F34B-47C1-AAC2-A78FEECF15C5}"/>
            </c:ext>
          </c:extLst>
        </c:ser>
        <c:dLbls>
          <c:showLegendKey val="0"/>
          <c:showVal val="0"/>
          <c:showCatName val="0"/>
          <c:showSerName val="0"/>
          <c:showPercent val="0"/>
          <c:showBubbleSize val="0"/>
          <c:showLeaderLines val="1"/>
        </c:dLbls>
      </c:pie3DChart>
      <c:spPr>
        <a:noFill/>
        <a:ln w="25400">
          <a:noFill/>
        </a:ln>
      </c:spPr>
    </c:plotArea>
    <c:legend>
      <c:legendPos val="r"/>
      <c:overlay val="0"/>
    </c:legend>
    <c:plotVisOnly val="1"/>
    <c:dispBlanksAs val="zero"/>
    <c:showDLblsOverMax val="0"/>
  </c:chart>
  <c:printSettings>
    <c:headerFooter/>
    <c:pageMargins b="0.75" l="0.7" r="0.7" t="0.75" header="0.3" footer="0.3"/>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BB37-4F91-9D22-03F480A3F15D}"/>
              </c:ext>
            </c:extLst>
          </c:dPt>
          <c:dPt>
            <c:idx val="1"/>
            <c:bubble3D val="0"/>
            <c:extLst>
              <c:ext xmlns:c16="http://schemas.microsoft.com/office/drawing/2014/chart" uri="{C3380CC4-5D6E-409C-BE32-E72D297353CC}">
                <c16:uniqueId val="{00000001-BB37-4F91-9D22-03F480A3F15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ثلاثي1!$Q$173:$R$173</c:f>
              <c:numCache>
                <c:formatCode>General</c:formatCode>
                <c:ptCount val="2"/>
                <c:pt idx="0">
                  <c:v>0</c:v>
                </c:pt>
                <c:pt idx="1">
                  <c:v>0</c:v>
                </c:pt>
              </c:numCache>
            </c:numRef>
          </c:val>
          <c:extLst>
            <c:ext xmlns:c16="http://schemas.microsoft.com/office/drawing/2014/chart" uri="{C3380CC4-5D6E-409C-BE32-E72D297353CC}">
              <c16:uniqueId val="{00000002-BB37-4F91-9D22-03F480A3F15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ثلاثي1!$C$174</c:f>
              <c:strCache>
                <c:ptCount val="1"/>
                <c:pt idx="0">
                  <c:v>مجموع</c:v>
                </c:pt>
              </c:strCache>
            </c:strRef>
          </c:tx>
          <c:dPt>
            <c:idx val="0"/>
            <c:bubble3D val="0"/>
            <c:explosion val="10"/>
            <c:extLst>
              <c:ext xmlns:c16="http://schemas.microsoft.com/office/drawing/2014/chart" uri="{C3380CC4-5D6E-409C-BE32-E72D297353CC}">
                <c16:uniqueId val="{00000000-6100-45A5-ADB0-1D53D11C68F1}"/>
              </c:ext>
            </c:extLst>
          </c:dPt>
          <c:dPt>
            <c:idx val="1"/>
            <c:bubble3D val="0"/>
            <c:extLst>
              <c:ext xmlns:c16="http://schemas.microsoft.com/office/drawing/2014/chart" uri="{C3380CC4-5D6E-409C-BE32-E72D297353CC}">
                <c16:uniqueId val="{00000001-6100-45A5-ADB0-1D53D11C68F1}"/>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ثلاثي1!$D$174:$E$174</c:f>
              <c:numCache>
                <c:formatCode>General</c:formatCode>
                <c:ptCount val="2"/>
                <c:pt idx="0">
                  <c:v>0</c:v>
                </c:pt>
                <c:pt idx="1">
                  <c:v>0</c:v>
                </c:pt>
              </c:numCache>
            </c:numRef>
          </c:val>
          <c:extLst>
            <c:ext xmlns:c16="http://schemas.microsoft.com/office/drawing/2014/chart" uri="{C3380CC4-5D6E-409C-BE32-E72D297353CC}">
              <c16:uniqueId val="{00000002-6100-45A5-ADB0-1D53D11C68F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ثلاثي1!$H$174</c:f>
              <c:strCache>
                <c:ptCount val="1"/>
                <c:pt idx="0">
                  <c:v>مجموع</c:v>
                </c:pt>
              </c:strCache>
            </c:strRef>
          </c:tx>
          <c:dPt>
            <c:idx val="0"/>
            <c:bubble3D val="0"/>
            <c:explosion val="11"/>
            <c:extLst>
              <c:ext xmlns:c16="http://schemas.microsoft.com/office/drawing/2014/chart" uri="{C3380CC4-5D6E-409C-BE32-E72D297353CC}">
                <c16:uniqueId val="{00000000-0C23-48C9-BF82-5EE77439E7A2}"/>
              </c:ext>
            </c:extLst>
          </c:dPt>
          <c:dPt>
            <c:idx val="1"/>
            <c:bubble3D val="0"/>
            <c:extLst>
              <c:ext xmlns:c16="http://schemas.microsoft.com/office/drawing/2014/chart" uri="{C3380CC4-5D6E-409C-BE32-E72D297353CC}">
                <c16:uniqueId val="{00000001-0C23-48C9-BF82-5EE77439E7A2}"/>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ثلاثي1!$I$174:$J$174</c:f>
              <c:numCache>
                <c:formatCode>General</c:formatCode>
                <c:ptCount val="2"/>
                <c:pt idx="0">
                  <c:v>0</c:v>
                </c:pt>
                <c:pt idx="1">
                  <c:v>0</c:v>
                </c:pt>
              </c:numCache>
            </c:numRef>
          </c:val>
          <c:extLst>
            <c:ext xmlns:c16="http://schemas.microsoft.com/office/drawing/2014/chart" uri="{C3380CC4-5D6E-409C-BE32-E72D297353CC}">
              <c16:uniqueId val="{00000002-0C23-48C9-BF82-5EE77439E7A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1FA8-43A0-906D-9B34F64CB133}"/>
              </c:ext>
            </c:extLst>
          </c:dPt>
          <c:dPt>
            <c:idx val="1"/>
            <c:bubble3D val="0"/>
            <c:extLst>
              <c:ext xmlns:c16="http://schemas.microsoft.com/office/drawing/2014/chart" uri="{C3380CC4-5D6E-409C-BE32-E72D297353CC}">
                <c16:uniqueId val="{00000001-1FA8-43A0-906D-9B34F64CB133}"/>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ثلاثي1!$Q$174:$R$174</c:f>
              <c:numCache>
                <c:formatCode>General</c:formatCode>
                <c:ptCount val="2"/>
                <c:pt idx="0">
                  <c:v>0</c:v>
                </c:pt>
                <c:pt idx="1">
                  <c:v>0</c:v>
                </c:pt>
              </c:numCache>
            </c:numRef>
          </c:val>
          <c:extLst>
            <c:ext xmlns:c16="http://schemas.microsoft.com/office/drawing/2014/chart" uri="{C3380CC4-5D6E-409C-BE32-E72D297353CC}">
              <c16:uniqueId val="{00000002-1FA8-43A0-906D-9B34F64CB13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3506-41F7-A4BA-B34F75FD6902}"/>
              </c:ext>
            </c:extLst>
          </c:dPt>
          <c:dPt>
            <c:idx val="1"/>
            <c:bubble3D val="0"/>
            <c:extLst>
              <c:ext xmlns:c16="http://schemas.microsoft.com/office/drawing/2014/chart" uri="{C3380CC4-5D6E-409C-BE32-E72D297353CC}">
                <c16:uniqueId val="{00000001-3506-41F7-A4BA-B34F75FD690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ثلاثي1!$B$68:$B$69</c:f>
              <c:strCache>
                <c:ptCount val="2"/>
                <c:pt idx="0">
                  <c:v>التلاميذ الذين لهم معدل أقل من 10</c:v>
                </c:pt>
                <c:pt idx="1">
                  <c:v>التلاميذ الذين لهم معدل يساوي أو يفوق 10</c:v>
                </c:pt>
              </c:strCache>
            </c:strRef>
          </c:cat>
          <c:val>
            <c:numRef>
              <c:f>ثلاثي1!$G$68:$G$69</c:f>
              <c:numCache>
                <c:formatCode>General</c:formatCode>
                <c:ptCount val="2"/>
                <c:pt idx="0">
                  <c:v>45</c:v>
                </c:pt>
                <c:pt idx="1">
                  <c:v>0</c:v>
                </c:pt>
              </c:numCache>
            </c:numRef>
          </c:val>
          <c:extLst>
            <c:ext xmlns:c16="http://schemas.microsoft.com/office/drawing/2014/chart" uri="{C3380CC4-5D6E-409C-BE32-E72D297353CC}">
              <c16:uniqueId val="{00000002-3506-41F7-A4BA-B34F75FD690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223B-4C76-B983-134EF8A8F727}"/>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223B-4C76-B983-134EF8A8F727}"/>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223B-4C76-B983-134EF8A8F727}"/>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223B-4C76-B983-134EF8A8F727}"/>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ثلاثي1!$N$67:$N$70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ثلاثي1!$S$67:$S$70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223B-4C76-B983-134EF8A8F727}"/>
            </c:ext>
          </c:extLst>
        </c:ser>
        <c:dLbls>
          <c:showLegendKey val="0"/>
          <c:showVal val="0"/>
          <c:showCatName val="0"/>
          <c:showSerName val="0"/>
          <c:showPercent val="0"/>
          <c:showBubbleSize val="0"/>
        </c:dLbls>
        <c:gapWidth val="150"/>
        <c:axId val="454528464"/>
        <c:axId val="454534344"/>
      </c:barChart>
      <c:catAx>
        <c:axId val="454528464"/>
        <c:scaling>
          <c:orientation val="minMax"/>
        </c:scaling>
        <c:delete val="0"/>
        <c:axPos val="b"/>
        <c:numFmt formatCode="General" sourceLinked="1"/>
        <c:majorTickMark val="out"/>
        <c:minorTickMark val="none"/>
        <c:tickLblPos val="nextTo"/>
        <c:crossAx val="454534344"/>
        <c:crosses val="autoZero"/>
        <c:auto val="1"/>
        <c:lblAlgn val="ctr"/>
        <c:lblOffset val="100"/>
        <c:noMultiLvlLbl val="0"/>
      </c:catAx>
      <c:valAx>
        <c:axId val="454534344"/>
        <c:scaling>
          <c:orientation val="minMax"/>
          <c:max val="20"/>
        </c:scaling>
        <c:delete val="0"/>
        <c:axPos val="l"/>
        <c:majorGridlines/>
        <c:numFmt formatCode="0.00" sourceLinked="1"/>
        <c:majorTickMark val="out"/>
        <c:minorTickMark val="none"/>
        <c:tickLblPos val="nextTo"/>
        <c:crossAx val="454528464"/>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0933-4706-9DAD-B60D5C3B13E5}"/>
              </c:ext>
            </c:extLst>
          </c:dPt>
          <c:dPt>
            <c:idx val="1"/>
            <c:bubble3D val="0"/>
            <c:extLst>
              <c:ext xmlns:c16="http://schemas.microsoft.com/office/drawing/2014/chart" uri="{C3380CC4-5D6E-409C-BE32-E72D297353CC}">
                <c16:uniqueId val="{00000001-0933-4706-9DAD-B60D5C3B13E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ثلاثي1!$W$172:$X$172</c:f>
              <c:numCache>
                <c:formatCode>General</c:formatCode>
                <c:ptCount val="2"/>
                <c:pt idx="0">
                  <c:v>0</c:v>
                </c:pt>
                <c:pt idx="1">
                  <c:v>0</c:v>
                </c:pt>
              </c:numCache>
            </c:numRef>
          </c:val>
          <c:extLst>
            <c:ext xmlns:c16="http://schemas.microsoft.com/office/drawing/2014/chart" uri="{C3380CC4-5D6E-409C-BE32-E72D297353CC}">
              <c16:uniqueId val="{00000002-0933-4706-9DAD-B60D5C3B13E5}"/>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0719-4282-AF95-0FF08ADD0637}"/>
              </c:ext>
            </c:extLst>
          </c:dPt>
          <c:dPt>
            <c:idx val="1"/>
            <c:bubble3D val="0"/>
            <c:extLst>
              <c:ext xmlns:c16="http://schemas.microsoft.com/office/drawing/2014/chart" uri="{C3380CC4-5D6E-409C-BE32-E72D297353CC}">
                <c16:uniqueId val="{00000001-0719-4282-AF95-0FF08ADD063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ثلاثي1!$W$173:$X$173</c:f>
              <c:numCache>
                <c:formatCode>General</c:formatCode>
                <c:ptCount val="2"/>
                <c:pt idx="0">
                  <c:v>0</c:v>
                </c:pt>
                <c:pt idx="1">
                  <c:v>0</c:v>
                </c:pt>
              </c:numCache>
            </c:numRef>
          </c:val>
          <c:extLst>
            <c:ext xmlns:c16="http://schemas.microsoft.com/office/drawing/2014/chart" uri="{C3380CC4-5D6E-409C-BE32-E72D297353CC}">
              <c16:uniqueId val="{00000002-0719-4282-AF95-0FF08ADD063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1C5D-4865-9865-0CD97BB5339D}"/>
              </c:ext>
            </c:extLst>
          </c:dPt>
          <c:dPt>
            <c:idx val="1"/>
            <c:bubble3D val="0"/>
            <c:extLst>
              <c:ext xmlns:c16="http://schemas.microsoft.com/office/drawing/2014/chart" uri="{C3380CC4-5D6E-409C-BE32-E72D297353CC}">
                <c16:uniqueId val="{00000001-1C5D-4865-9865-0CD97BB5339D}"/>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ثلاثي1!$W$174:$X$174</c:f>
              <c:numCache>
                <c:formatCode>General</c:formatCode>
                <c:ptCount val="2"/>
                <c:pt idx="0">
                  <c:v>0</c:v>
                </c:pt>
                <c:pt idx="1">
                  <c:v>0</c:v>
                </c:pt>
              </c:numCache>
            </c:numRef>
          </c:val>
          <c:extLst>
            <c:ext xmlns:c16="http://schemas.microsoft.com/office/drawing/2014/chart" uri="{C3380CC4-5D6E-409C-BE32-E72D297353CC}">
              <c16:uniqueId val="{00000002-1C5D-4865-9865-0CD97BB5339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ثلاثي2!$B$132</c:f>
              <c:strCache>
                <c:ptCount val="1"/>
                <c:pt idx="0">
                  <c:v>ذكور</c:v>
                </c:pt>
              </c:strCache>
            </c:strRef>
          </c:tx>
          <c:dPt>
            <c:idx val="0"/>
            <c:bubble3D val="0"/>
            <c:explosion val="7"/>
            <c:extLst>
              <c:ext xmlns:c16="http://schemas.microsoft.com/office/drawing/2014/chart" uri="{C3380CC4-5D6E-409C-BE32-E72D297353CC}">
                <c16:uniqueId val="{00000000-6817-4953-8412-96650B607E38}"/>
              </c:ext>
            </c:extLst>
          </c:dPt>
          <c:dPt>
            <c:idx val="1"/>
            <c:bubble3D val="0"/>
            <c:extLst>
              <c:ext xmlns:c16="http://schemas.microsoft.com/office/drawing/2014/chart" uri="{C3380CC4-5D6E-409C-BE32-E72D297353CC}">
                <c16:uniqueId val="{00000001-6817-4953-8412-96650B607E3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ثلاثي2!$C$132:$D$132</c:f>
              <c:numCache>
                <c:formatCode>General</c:formatCode>
                <c:ptCount val="2"/>
                <c:pt idx="0">
                  <c:v>0</c:v>
                </c:pt>
                <c:pt idx="1">
                  <c:v>0</c:v>
                </c:pt>
              </c:numCache>
            </c:numRef>
          </c:val>
          <c:extLst>
            <c:ext xmlns:c16="http://schemas.microsoft.com/office/drawing/2014/chart" uri="{C3380CC4-5D6E-409C-BE32-E72D297353CC}">
              <c16:uniqueId val="{00000002-6817-4953-8412-96650B607E38}"/>
            </c:ext>
          </c:extLst>
        </c:ser>
        <c:ser>
          <c:idx val="1"/>
          <c:order val="1"/>
          <c:tx>
            <c:strRef>
              <c:f>ثلاثي2!$B$131</c:f>
              <c:strCache>
                <c:ptCount val="1"/>
                <c:pt idx="0">
                  <c:v>إناث</c:v>
                </c:pt>
              </c:strCache>
            </c:strRef>
          </c:tx>
          <c:dPt>
            <c:idx val="0"/>
            <c:bubble3D val="0"/>
            <c:extLst>
              <c:ext xmlns:c16="http://schemas.microsoft.com/office/drawing/2014/chart" uri="{C3380CC4-5D6E-409C-BE32-E72D297353CC}">
                <c16:uniqueId val="{00000003-6817-4953-8412-96650B607E38}"/>
              </c:ext>
            </c:extLst>
          </c:dPt>
          <c:dPt>
            <c:idx val="1"/>
            <c:bubble3D val="0"/>
            <c:extLst>
              <c:ext xmlns:c16="http://schemas.microsoft.com/office/drawing/2014/chart" uri="{C3380CC4-5D6E-409C-BE32-E72D297353CC}">
                <c16:uniqueId val="{00000004-6817-4953-8412-96650B607E38}"/>
              </c:ext>
            </c:extLst>
          </c:dPt>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5-6817-4953-8412-96650B607E3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ثلاثي1!$B$132</c:f>
              <c:strCache>
                <c:ptCount val="1"/>
                <c:pt idx="0">
                  <c:v>ذكور</c:v>
                </c:pt>
              </c:strCache>
            </c:strRef>
          </c:tx>
          <c:explosion val="13"/>
          <c:dPt>
            <c:idx val="0"/>
            <c:bubble3D val="0"/>
            <c:extLst>
              <c:ext xmlns:c16="http://schemas.microsoft.com/office/drawing/2014/chart" uri="{C3380CC4-5D6E-409C-BE32-E72D297353CC}">
                <c16:uniqueId val="{00000000-2585-48F6-91A5-39F57157D811}"/>
              </c:ext>
            </c:extLst>
          </c:dPt>
          <c:dPt>
            <c:idx val="1"/>
            <c:bubble3D val="0"/>
            <c:extLst>
              <c:ext xmlns:c16="http://schemas.microsoft.com/office/drawing/2014/chart" uri="{C3380CC4-5D6E-409C-BE32-E72D297353CC}">
                <c16:uniqueId val="{00000001-2585-48F6-91A5-39F57157D81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ثلاثي1!$C$132:$D$132</c:f>
              <c:numCache>
                <c:formatCode>General</c:formatCode>
                <c:ptCount val="2"/>
                <c:pt idx="0">
                  <c:v>0</c:v>
                </c:pt>
                <c:pt idx="1">
                  <c:v>0</c:v>
                </c:pt>
              </c:numCache>
            </c:numRef>
          </c:val>
          <c:extLst>
            <c:ext xmlns:c16="http://schemas.microsoft.com/office/drawing/2014/chart" uri="{C3380CC4-5D6E-409C-BE32-E72D297353CC}">
              <c16:uniqueId val="{00000002-2585-48F6-91A5-39F57157D811}"/>
            </c:ext>
          </c:extLst>
        </c:ser>
        <c:ser>
          <c:idx val="1"/>
          <c:order val="1"/>
          <c:tx>
            <c:strRef>
              <c:f>ثلاثي1!$B$131</c:f>
              <c:strCache>
                <c:ptCount val="1"/>
                <c:pt idx="0">
                  <c:v>إناث</c:v>
                </c:pt>
              </c:strCache>
            </c:strRef>
          </c:tx>
          <c:dPt>
            <c:idx val="0"/>
            <c:bubble3D val="0"/>
            <c:extLst>
              <c:ext xmlns:c16="http://schemas.microsoft.com/office/drawing/2014/chart" uri="{C3380CC4-5D6E-409C-BE32-E72D297353CC}">
                <c16:uniqueId val="{00000003-2585-48F6-91A5-39F57157D811}"/>
              </c:ext>
            </c:extLst>
          </c:dPt>
          <c:dPt>
            <c:idx val="1"/>
            <c:bubble3D val="0"/>
            <c:extLst>
              <c:ext xmlns:c16="http://schemas.microsoft.com/office/drawing/2014/chart" uri="{C3380CC4-5D6E-409C-BE32-E72D297353CC}">
                <c16:uniqueId val="{00000004-2585-48F6-91A5-39F57157D811}"/>
              </c:ext>
            </c:extLst>
          </c:dPt>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5-2585-48F6-91A5-39F57157D81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ثلاثي2!$B$131</c:f>
              <c:strCache>
                <c:ptCount val="1"/>
                <c:pt idx="0">
                  <c:v>إناث</c:v>
                </c:pt>
              </c:strCache>
            </c:strRef>
          </c:tx>
          <c:dPt>
            <c:idx val="0"/>
            <c:bubble3D val="0"/>
            <c:explosion val="6"/>
            <c:extLst>
              <c:ext xmlns:c16="http://schemas.microsoft.com/office/drawing/2014/chart" uri="{C3380CC4-5D6E-409C-BE32-E72D297353CC}">
                <c16:uniqueId val="{00000000-8DEA-4220-8D44-B4ED585F19C9}"/>
              </c:ext>
            </c:extLst>
          </c:dPt>
          <c:dPt>
            <c:idx val="1"/>
            <c:bubble3D val="0"/>
            <c:extLst>
              <c:ext xmlns:c16="http://schemas.microsoft.com/office/drawing/2014/chart" uri="{C3380CC4-5D6E-409C-BE32-E72D297353CC}">
                <c16:uniqueId val="{00000001-8DEA-4220-8D44-B4ED585F19C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ثلاثي2!$C$131:$D$131</c:f>
              <c:numCache>
                <c:formatCode>General</c:formatCode>
                <c:ptCount val="2"/>
                <c:pt idx="0">
                  <c:v>0</c:v>
                </c:pt>
                <c:pt idx="1">
                  <c:v>0</c:v>
                </c:pt>
              </c:numCache>
            </c:numRef>
          </c:val>
          <c:extLst>
            <c:ext xmlns:c16="http://schemas.microsoft.com/office/drawing/2014/chart" uri="{C3380CC4-5D6E-409C-BE32-E72D297353CC}">
              <c16:uniqueId val="{00000002-8DEA-4220-8D44-B4ED585F19C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ثلاثي2!$B$133</c:f>
              <c:strCache>
                <c:ptCount val="1"/>
                <c:pt idx="0">
                  <c:v>مجموع</c:v>
                </c:pt>
              </c:strCache>
            </c:strRef>
          </c:tx>
          <c:dPt>
            <c:idx val="0"/>
            <c:bubble3D val="0"/>
            <c:explosion val="7"/>
            <c:extLst>
              <c:ext xmlns:c16="http://schemas.microsoft.com/office/drawing/2014/chart" uri="{C3380CC4-5D6E-409C-BE32-E72D297353CC}">
                <c16:uniqueId val="{00000000-2588-4E00-B593-1EEC4581B7C6}"/>
              </c:ext>
            </c:extLst>
          </c:dPt>
          <c:dPt>
            <c:idx val="1"/>
            <c:bubble3D val="0"/>
            <c:extLst>
              <c:ext xmlns:c16="http://schemas.microsoft.com/office/drawing/2014/chart" uri="{C3380CC4-5D6E-409C-BE32-E72D297353CC}">
                <c16:uniqueId val="{00000001-2588-4E00-B593-1EEC4581B7C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ثلاثي2!$C$130:$D$130</c:f>
              <c:strCache>
                <c:ptCount val="2"/>
                <c:pt idx="0">
                  <c:v>أقل من 10</c:v>
                </c:pt>
                <c:pt idx="1">
                  <c:v>&gt;=10</c:v>
                </c:pt>
              </c:strCache>
            </c:strRef>
          </c:cat>
          <c:val>
            <c:numRef>
              <c:f>ثلاثي2!$C$133:$D$133</c:f>
              <c:numCache>
                <c:formatCode>General</c:formatCode>
                <c:ptCount val="2"/>
                <c:pt idx="0">
                  <c:v>0</c:v>
                </c:pt>
                <c:pt idx="1">
                  <c:v>0</c:v>
                </c:pt>
              </c:numCache>
            </c:numRef>
          </c:val>
          <c:extLst>
            <c:ext xmlns:c16="http://schemas.microsoft.com/office/drawing/2014/chart" uri="{C3380CC4-5D6E-409C-BE32-E72D297353CC}">
              <c16:uniqueId val="{00000002-2588-4E00-B593-1EEC4581B7C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ثلاثي2!$C$172</c:f>
              <c:strCache>
                <c:ptCount val="1"/>
                <c:pt idx="0">
                  <c:v>إناث</c:v>
                </c:pt>
              </c:strCache>
            </c:strRef>
          </c:tx>
          <c:dPt>
            <c:idx val="0"/>
            <c:bubble3D val="0"/>
            <c:extLst>
              <c:ext xmlns:c16="http://schemas.microsoft.com/office/drawing/2014/chart" uri="{C3380CC4-5D6E-409C-BE32-E72D297353CC}">
                <c16:uniqueId val="{00000000-3B0D-40CA-9103-A24A59F8FA99}"/>
              </c:ext>
            </c:extLst>
          </c:dPt>
          <c:dPt>
            <c:idx val="1"/>
            <c:bubble3D val="0"/>
            <c:explosion val="10"/>
            <c:extLst>
              <c:ext xmlns:c16="http://schemas.microsoft.com/office/drawing/2014/chart" uri="{C3380CC4-5D6E-409C-BE32-E72D297353CC}">
                <c16:uniqueId val="{00000001-3B0D-40CA-9103-A24A59F8FA9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ثلاثي2!$D$172:$E$172</c:f>
              <c:numCache>
                <c:formatCode>General</c:formatCode>
                <c:ptCount val="2"/>
                <c:pt idx="0">
                  <c:v>0</c:v>
                </c:pt>
                <c:pt idx="1">
                  <c:v>0</c:v>
                </c:pt>
              </c:numCache>
            </c:numRef>
          </c:val>
          <c:extLst>
            <c:ext xmlns:c16="http://schemas.microsoft.com/office/drawing/2014/chart" uri="{C3380CC4-5D6E-409C-BE32-E72D297353CC}">
              <c16:uniqueId val="{00000002-3B0D-40CA-9103-A24A59F8FA9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ثلاثي2!$H$172</c:f>
              <c:strCache>
                <c:ptCount val="1"/>
                <c:pt idx="0">
                  <c:v>إناث</c:v>
                </c:pt>
              </c:strCache>
            </c:strRef>
          </c:tx>
          <c:dPt>
            <c:idx val="0"/>
            <c:bubble3D val="0"/>
            <c:explosion val="9"/>
            <c:extLst>
              <c:ext xmlns:c16="http://schemas.microsoft.com/office/drawing/2014/chart" uri="{C3380CC4-5D6E-409C-BE32-E72D297353CC}">
                <c16:uniqueId val="{00000000-BD5D-4260-94C5-B34304ABACEA}"/>
              </c:ext>
            </c:extLst>
          </c:dPt>
          <c:dPt>
            <c:idx val="1"/>
            <c:bubble3D val="0"/>
            <c:extLst>
              <c:ext xmlns:c16="http://schemas.microsoft.com/office/drawing/2014/chart" uri="{C3380CC4-5D6E-409C-BE32-E72D297353CC}">
                <c16:uniqueId val="{00000001-BD5D-4260-94C5-B34304ABACE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ثلاثي2!$I$172:$J$172</c:f>
              <c:numCache>
                <c:formatCode>General</c:formatCode>
                <c:ptCount val="2"/>
                <c:pt idx="0">
                  <c:v>0</c:v>
                </c:pt>
                <c:pt idx="1">
                  <c:v>0</c:v>
                </c:pt>
              </c:numCache>
            </c:numRef>
          </c:val>
          <c:extLst>
            <c:ext xmlns:c16="http://schemas.microsoft.com/office/drawing/2014/chart" uri="{C3380CC4-5D6E-409C-BE32-E72D297353CC}">
              <c16:uniqueId val="{00000002-BD5D-4260-94C5-B34304ABACE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D0B7-47EA-AE2D-9A63B75A0DC4}"/>
              </c:ext>
            </c:extLst>
          </c:dPt>
          <c:dPt>
            <c:idx val="1"/>
            <c:bubble3D val="0"/>
            <c:extLst>
              <c:ext xmlns:c16="http://schemas.microsoft.com/office/drawing/2014/chart" uri="{C3380CC4-5D6E-409C-BE32-E72D297353CC}">
                <c16:uniqueId val="{00000001-D0B7-47EA-AE2D-9A63B75A0DC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ثلاثي2!$Q$172:$R$172</c:f>
              <c:numCache>
                <c:formatCode>General</c:formatCode>
                <c:ptCount val="2"/>
                <c:pt idx="0">
                  <c:v>0</c:v>
                </c:pt>
                <c:pt idx="1">
                  <c:v>0</c:v>
                </c:pt>
              </c:numCache>
            </c:numRef>
          </c:val>
          <c:extLst>
            <c:ext xmlns:c16="http://schemas.microsoft.com/office/drawing/2014/chart" uri="{C3380CC4-5D6E-409C-BE32-E72D297353CC}">
              <c16:uniqueId val="{00000002-D0B7-47EA-AE2D-9A63B75A0DC4}"/>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ثلاثي2!$C$173</c:f>
              <c:strCache>
                <c:ptCount val="1"/>
                <c:pt idx="0">
                  <c:v>ذكور</c:v>
                </c:pt>
              </c:strCache>
            </c:strRef>
          </c:tx>
          <c:dPt>
            <c:idx val="0"/>
            <c:bubble3D val="0"/>
            <c:explosion val="15"/>
            <c:extLst>
              <c:ext xmlns:c16="http://schemas.microsoft.com/office/drawing/2014/chart" uri="{C3380CC4-5D6E-409C-BE32-E72D297353CC}">
                <c16:uniqueId val="{00000000-251B-463F-8535-549DAAF53B68}"/>
              </c:ext>
            </c:extLst>
          </c:dPt>
          <c:dPt>
            <c:idx val="1"/>
            <c:bubble3D val="0"/>
            <c:extLst>
              <c:ext xmlns:c16="http://schemas.microsoft.com/office/drawing/2014/chart" uri="{C3380CC4-5D6E-409C-BE32-E72D297353CC}">
                <c16:uniqueId val="{00000001-251B-463F-8535-549DAAF53B6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ثلاثي2!$D$173:$E$173</c:f>
              <c:numCache>
                <c:formatCode>General</c:formatCode>
                <c:ptCount val="2"/>
                <c:pt idx="0">
                  <c:v>0</c:v>
                </c:pt>
                <c:pt idx="1">
                  <c:v>0</c:v>
                </c:pt>
              </c:numCache>
            </c:numRef>
          </c:val>
          <c:extLst>
            <c:ext xmlns:c16="http://schemas.microsoft.com/office/drawing/2014/chart" uri="{C3380CC4-5D6E-409C-BE32-E72D297353CC}">
              <c16:uniqueId val="{00000002-251B-463F-8535-549DAAF53B6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ثلاثي2!$H$173</c:f>
              <c:strCache>
                <c:ptCount val="1"/>
                <c:pt idx="0">
                  <c:v>ذكور</c:v>
                </c:pt>
              </c:strCache>
            </c:strRef>
          </c:tx>
          <c:dPt>
            <c:idx val="0"/>
            <c:bubble3D val="0"/>
            <c:explosion val="9"/>
            <c:extLst>
              <c:ext xmlns:c16="http://schemas.microsoft.com/office/drawing/2014/chart" uri="{C3380CC4-5D6E-409C-BE32-E72D297353CC}">
                <c16:uniqueId val="{00000000-B5BE-4267-B5ED-02150807BF75}"/>
              </c:ext>
            </c:extLst>
          </c:dPt>
          <c:dPt>
            <c:idx val="1"/>
            <c:bubble3D val="0"/>
            <c:extLst>
              <c:ext xmlns:c16="http://schemas.microsoft.com/office/drawing/2014/chart" uri="{C3380CC4-5D6E-409C-BE32-E72D297353CC}">
                <c16:uniqueId val="{00000001-B5BE-4267-B5ED-02150807BF75}"/>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ثلاثي2!$I$173:$J$173</c:f>
              <c:numCache>
                <c:formatCode>General</c:formatCode>
                <c:ptCount val="2"/>
                <c:pt idx="0">
                  <c:v>0</c:v>
                </c:pt>
                <c:pt idx="1">
                  <c:v>0</c:v>
                </c:pt>
              </c:numCache>
            </c:numRef>
          </c:val>
          <c:extLst>
            <c:ext xmlns:c16="http://schemas.microsoft.com/office/drawing/2014/chart" uri="{C3380CC4-5D6E-409C-BE32-E72D297353CC}">
              <c16:uniqueId val="{00000002-B5BE-4267-B5ED-02150807BF75}"/>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6288-4D9B-A679-31D06BBF2827}"/>
              </c:ext>
            </c:extLst>
          </c:dPt>
          <c:dPt>
            <c:idx val="1"/>
            <c:bubble3D val="0"/>
            <c:extLst>
              <c:ext xmlns:c16="http://schemas.microsoft.com/office/drawing/2014/chart" uri="{C3380CC4-5D6E-409C-BE32-E72D297353CC}">
                <c16:uniqueId val="{00000001-6288-4D9B-A679-31D06BBF282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ثلاثي2!$Q$173:$R$173</c:f>
              <c:numCache>
                <c:formatCode>General</c:formatCode>
                <c:ptCount val="2"/>
                <c:pt idx="0">
                  <c:v>0</c:v>
                </c:pt>
                <c:pt idx="1">
                  <c:v>0</c:v>
                </c:pt>
              </c:numCache>
            </c:numRef>
          </c:val>
          <c:extLst>
            <c:ext xmlns:c16="http://schemas.microsoft.com/office/drawing/2014/chart" uri="{C3380CC4-5D6E-409C-BE32-E72D297353CC}">
              <c16:uniqueId val="{00000002-6288-4D9B-A679-31D06BBF282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ثلاثي2!$C$174</c:f>
              <c:strCache>
                <c:ptCount val="1"/>
                <c:pt idx="0">
                  <c:v>مجموع</c:v>
                </c:pt>
              </c:strCache>
            </c:strRef>
          </c:tx>
          <c:dPt>
            <c:idx val="0"/>
            <c:bubble3D val="0"/>
            <c:explosion val="10"/>
            <c:extLst>
              <c:ext xmlns:c16="http://schemas.microsoft.com/office/drawing/2014/chart" uri="{C3380CC4-5D6E-409C-BE32-E72D297353CC}">
                <c16:uniqueId val="{00000000-48C4-4C22-8D2D-2667A5B32F01}"/>
              </c:ext>
            </c:extLst>
          </c:dPt>
          <c:dPt>
            <c:idx val="1"/>
            <c:bubble3D val="0"/>
            <c:extLst>
              <c:ext xmlns:c16="http://schemas.microsoft.com/office/drawing/2014/chart" uri="{C3380CC4-5D6E-409C-BE32-E72D297353CC}">
                <c16:uniqueId val="{00000001-48C4-4C22-8D2D-2667A5B32F01}"/>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ثلاثي2!$D$171:$E$171</c:f>
              <c:strCache>
                <c:ptCount val="2"/>
                <c:pt idx="0">
                  <c:v>أقل من 10</c:v>
                </c:pt>
                <c:pt idx="1">
                  <c:v>&gt;=10</c:v>
                </c:pt>
              </c:strCache>
            </c:strRef>
          </c:cat>
          <c:val>
            <c:numRef>
              <c:f>ثلاثي2!$D$174:$E$174</c:f>
              <c:numCache>
                <c:formatCode>General</c:formatCode>
                <c:ptCount val="2"/>
                <c:pt idx="0">
                  <c:v>0</c:v>
                </c:pt>
                <c:pt idx="1">
                  <c:v>0</c:v>
                </c:pt>
              </c:numCache>
            </c:numRef>
          </c:val>
          <c:extLst>
            <c:ext xmlns:c16="http://schemas.microsoft.com/office/drawing/2014/chart" uri="{C3380CC4-5D6E-409C-BE32-E72D297353CC}">
              <c16:uniqueId val="{00000002-48C4-4C22-8D2D-2667A5B32F0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ثلاثي2!$H$174</c:f>
              <c:strCache>
                <c:ptCount val="1"/>
                <c:pt idx="0">
                  <c:v>مجموع</c:v>
                </c:pt>
              </c:strCache>
            </c:strRef>
          </c:tx>
          <c:dPt>
            <c:idx val="0"/>
            <c:bubble3D val="0"/>
            <c:explosion val="11"/>
            <c:extLst>
              <c:ext xmlns:c16="http://schemas.microsoft.com/office/drawing/2014/chart" uri="{C3380CC4-5D6E-409C-BE32-E72D297353CC}">
                <c16:uniqueId val="{00000000-309B-46E0-8780-A06C282280B1}"/>
              </c:ext>
            </c:extLst>
          </c:dPt>
          <c:dPt>
            <c:idx val="1"/>
            <c:bubble3D val="0"/>
            <c:extLst>
              <c:ext xmlns:c16="http://schemas.microsoft.com/office/drawing/2014/chart" uri="{C3380CC4-5D6E-409C-BE32-E72D297353CC}">
                <c16:uniqueId val="{00000001-309B-46E0-8780-A06C282280B1}"/>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ثلاثي2!$I$171:$J$171</c:f>
              <c:strCache>
                <c:ptCount val="2"/>
                <c:pt idx="0">
                  <c:v>أقل من 10</c:v>
                </c:pt>
                <c:pt idx="1">
                  <c:v>&gt;=10</c:v>
                </c:pt>
              </c:strCache>
            </c:strRef>
          </c:cat>
          <c:val>
            <c:numRef>
              <c:f>ثلاثي2!$I$174:$J$174</c:f>
              <c:numCache>
                <c:formatCode>General</c:formatCode>
                <c:ptCount val="2"/>
                <c:pt idx="0">
                  <c:v>0</c:v>
                </c:pt>
                <c:pt idx="1">
                  <c:v>0</c:v>
                </c:pt>
              </c:numCache>
            </c:numRef>
          </c:val>
          <c:extLst>
            <c:ext xmlns:c16="http://schemas.microsoft.com/office/drawing/2014/chart" uri="{C3380CC4-5D6E-409C-BE32-E72D297353CC}">
              <c16:uniqueId val="{00000002-309B-46E0-8780-A06C282280B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ثلاثي1!$B$131</c:f>
              <c:strCache>
                <c:ptCount val="1"/>
                <c:pt idx="0">
                  <c:v>إناث</c:v>
                </c:pt>
              </c:strCache>
            </c:strRef>
          </c:tx>
          <c:dPt>
            <c:idx val="0"/>
            <c:bubble3D val="0"/>
            <c:explosion val="6"/>
            <c:extLst>
              <c:ext xmlns:c16="http://schemas.microsoft.com/office/drawing/2014/chart" uri="{C3380CC4-5D6E-409C-BE32-E72D297353CC}">
                <c16:uniqueId val="{00000000-EBB0-4BBA-8717-D854B3E3619B}"/>
              </c:ext>
            </c:extLst>
          </c:dPt>
          <c:dPt>
            <c:idx val="1"/>
            <c:bubble3D val="0"/>
            <c:explosion val="15"/>
            <c:extLst>
              <c:ext xmlns:c16="http://schemas.microsoft.com/office/drawing/2014/chart" uri="{C3380CC4-5D6E-409C-BE32-E72D297353CC}">
                <c16:uniqueId val="{00000001-EBB0-4BBA-8717-D854B3E3619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2-EBB0-4BBA-8717-D854B3E3619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1ACD-4315-B493-CE2AEED2A90A}"/>
              </c:ext>
            </c:extLst>
          </c:dPt>
          <c:dPt>
            <c:idx val="1"/>
            <c:bubble3D val="0"/>
            <c:extLst>
              <c:ext xmlns:c16="http://schemas.microsoft.com/office/drawing/2014/chart" uri="{C3380CC4-5D6E-409C-BE32-E72D297353CC}">
                <c16:uniqueId val="{00000001-1ACD-4315-B493-CE2AEED2A90A}"/>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ثلاثي2!$Q$171:$R$171</c:f>
              <c:strCache>
                <c:ptCount val="2"/>
                <c:pt idx="0">
                  <c:v>أقل من 10</c:v>
                </c:pt>
                <c:pt idx="1">
                  <c:v>&gt;=10</c:v>
                </c:pt>
              </c:strCache>
            </c:strRef>
          </c:cat>
          <c:val>
            <c:numRef>
              <c:f>ثلاثي2!$Q$174:$R$174</c:f>
              <c:numCache>
                <c:formatCode>General</c:formatCode>
                <c:ptCount val="2"/>
                <c:pt idx="0">
                  <c:v>0</c:v>
                </c:pt>
                <c:pt idx="1">
                  <c:v>0</c:v>
                </c:pt>
              </c:numCache>
            </c:numRef>
          </c:val>
          <c:extLst>
            <c:ext xmlns:c16="http://schemas.microsoft.com/office/drawing/2014/chart" uri="{C3380CC4-5D6E-409C-BE32-E72D297353CC}">
              <c16:uniqueId val="{00000002-1ACD-4315-B493-CE2AEED2A90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E40A-48E9-98F9-D3B23ABFB016}"/>
              </c:ext>
            </c:extLst>
          </c:dPt>
          <c:dPt>
            <c:idx val="1"/>
            <c:bubble3D val="0"/>
            <c:extLst>
              <c:ext xmlns:c16="http://schemas.microsoft.com/office/drawing/2014/chart" uri="{C3380CC4-5D6E-409C-BE32-E72D297353CC}">
                <c16:uniqueId val="{00000001-E40A-48E9-98F9-D3B23ABFB01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ثلاثي2!$B$68:$B$69</c:f>
              <c:strCache>
                <c:ptCount val="2"/>
                <c:pt idx="0">
                  <c:v>التلاميذ الذين لهم معدل أقل من 10</c:v>
                </c:pt>
                <c:pt idx="1">
                  <c:v>التلاميذ الذين لهم معدل يساوي أو يفوق 10</c:v>
                </c:pt>
              </c:strCache>
            </c:strRef>
          </c:cat>
          <c:val>
            <c:numRef>
              <c:f>ثلاثي2!$G$68:$G$69</c:f>
              <c:numCache>
                <c:formatCode>General</c:formatCode>
                <c:ptCount val="2"/>
                <c:pt idx="0">
                  <c:v>45</c:v>
                </c:pt>
                <c:pt idx="1">
                  <c:v>0</c:v>
                </c:pt>
              </c:numCache>
            </c:numRef>
          </c:val>
          <c:extLst>
            <c:ext xmlns:c16="http://schemas.microsoft.com/office/drawing/2014/chart" uri="{C3380CC4-5D6E-409C-BE32-E72D297353CC}">
              <c16:uniqueId val="{00000002-E40A-48E9-98F9-D3B23ABFB01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DD23-41AD-8AA4-975F4E6BB937}"/>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DD23-41AD-8AA4-975F4E6BB937}"/>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DD23-41AD-8AA4-975F4E6BB937}"/>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DD23-41AD-8AA4-975F4E6BB937}"/>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ثلاثي2!$N$67:$N$70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ثلاثي2!$S$67:$S$70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DD23-41AD-8AA4-975F4E6BB937}"/>
            </c:ext>
          </c:extLst>
        </c:ser>
        <c:dLbls>
          <c:showLegendKey val="0"/>
          <c:showVal val="0"/>
          <c:showCatName val="0"/>
          <c:showSerName val="0"/>
          <c:showPercent val="0"/>
          <c:showBubbleSize val="0"/>
        </c:dLbls>
        <c:gapWidth val="150"/>
        <c:axId val="457153488"/>
        <c:axId val="457151920"/>
      </c:barChart>
      <c:catAx>
        <c:axId val="457153488"/>
        <c:scaling>
          <c:orientation val="minMax"/>
        </c:scaling>
        <c:delete val="0"/>
        <c:axPos val="b"/>
        <c:numFmt formatCode="General" sourceLinked="1"/>
        <c:majorTickMark val="out"/>
        <c:minorTickMark val="none"/>
        <c:tickLblPos val="nextTo"/>
        <c:crossAx val="457151920"/>
        <c:crosses val="autoZero"/>
        <c:auto val="1"/>
        <c:lblAlgn val="ctr"/>
        <c:lblOffset val="100"/>
        <c:noMultiLvlLbl val="0"/>
      </c:catAx>
      <c:valAx>
        <c:axId val="457151920"/>
        <c:scaling>
          <c:orientation val="minMax"/>
          <c:max val="20"/>
        </c:scaling>
        <c:delete val="0"/>
        <c:axPos val="l"/>
        <c:majorGridlines/>
        <c:numFmt formatCode="0.00" sourceLinked="1"/>
        <c:majorTickMark val="out"/>
        <c:minorTickMark val="none"/>
        <c:tickLblPos val="nextTo"/>
        <c:crossAx val="457153488"/>
        <c:crosses val="autoZero"/>
        <c:crossBetween val="between"/>
      </c:valAx>
    </c:plotArea>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ثلاثي2!$P$172</c:f>
              <c:strCache>
                <c:ptCount val="1"/>
                <c:pt idx="0">
                  <c:v>إناث</c:v>
                </c:pt>
              </c:strCache>
            </c:strRef>
          </c:tx>
          <c:dPt>
            <c:idx val="0"/>
            <c:bubble3D val="0"/>
            <c:explosion val="12"/>
            <c:extLst>
              <c:ext xmlns:c16="http://schemas.microsoft.com/office/drawing/2014/chart" uri="{C3380CC4-5D6E-409C-BE32-E72D297353CC}">
                <c16:uniqueId val="{00000000-8C48-41F3-B541-E950EBFCB060}"/>
              </c:ext>
            </c:extLst>
          </c:dPt>
          <c:dPt>
            <c:idx val="1"/>
            <c:bubble3D val="0"/>
            <c:extLst>
              <c:ext xmlns:c16="http://schemas.microsoft.com/office/drawing/2014/chart" uri="{C3380CC4-5D6E-409C-BE32-E72D297353CC}">
                <c16:uniqueId val="{00000001-8C48-41F3-B541-E950EBFCB06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ثلاثي2!$W$172:$X$172</c:f>
              <c:numCache>
                <c:formatCode>General</c:formatCode>
                <c:ptCount val="2"/>
                <c:pt idx="0">
                  <c:v>0</c:v>
                </c:pt>
                <c:pt idx="1">
                  <c:v>0</c:v>
                </c:pt>
              </c:numCache>
            </c:numRef>
          </c:val>
          <c:extLst>
            <c:ext xmlns:c16="http://schemas.microsoft.com/office/drawing/2014/chart" uri="{C3380CC4-5D6E-409C-BE32-E72D297353CC}">
              <c16:uniqueId val="{00000002-8C48-41F3-B541-E950EBFCB060}"/>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ثلاثي2!$P$173</c:f>
              <c:strCache>
                <c:ptCount val="1"/>
                <c:pt idx="0">
                  <c:v>ذكور</c:v>
                </c:pt>
              </c:strCache>
            </c:strRef>
          </c:tx>
          <c:dPt>
            <c:idx val="0"/>
            <c:bubble3D val="0"/>
            <c:explosion val="12"/>
            <c:extLst>
              <c:ext xmlns:c16="http://schemas.microsoft.com/office/drawing/2014/chart" uri="{C3380CC4-5D6E-409C-BE32-E72D297353CC}">
                <c16:uniqueId val="{00000000-6E7D-458E-AF19-1A0086FD9952}"/>
              </c:ext>
            </c:extLst>
          </c:dPt>
          <c:dPt>
            <c:idx val="1"/>
            <c:bubble3D val="0"/>
            <c:extLst>
              <c:ext xmlns:c16="http://schemas.microsoft.com/office/drawing/2014/chart" uri="{C3380CC4-5D6E-409C-BE32-E72D297353CC}">
                <c16:uniqueId val="{00000001-6E7D-458E-AF19-1A0086FD995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ثلاثي2!$W$173:$X$173</c:f>
              <c:numCache>
                <c:formatCode>General</c:formatCode>
                <c:ptCount val="2"/>
                <c:pt idx="0">
                  <c:v>0</c:v>
                </c:pt>
                <c:pt idx="1">
                  <c:v>0</c:v>
                </c:pt>
              </c:numCache>
            </c:numRef>
          </c:val>
          <c:extLst>
            <c:ext xmlns:c16="http://schemas.microsoft.com/office/drawing/2014/chart" uri="{C3380CC4-5D6E-409C-BE32-E72D297353CC}">
              <c16:uniqueId val="{00000002-6E7D-458E-AF19-1A0086FD995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ثلاثي2!$P$174</c:f>
              <c:strCache>
                <c:ptCount val="1"/>
                <c:pt idx="0">
                  <c:v>مجموع</c:v>
                </c:pt>
              </c:strCache>
            </c:strRef>
          </c:tx>
          <c:dPt>
            <c:idx val="0"/>
            <c:bubble3D val="0"/>
            <c:explosion val="13"/>
            <c:extLst>
              <c:ext xmlns:c16="http://schemas.microsoft.com/office/drawing/2014/chart" uri="{C3380CC4-5D6E-409C-BE32-E72D297353CC}">
                <c16:uniqueId val="{00000000-DB0A-41EE-AD64-C5D9BB326104}"/>
              </c:ext>
            </c:extLst>
          </c:dPt>
          <c:dPt>
            <c:idx val="1"/>
            <c:bubble3D val="0"/>
            <c:extLst>
              <c:ext xmlns:c16="http://schemas.microsoft.com/office/drawing/2014/chart" uri="{C3380CC4-5D6E-409C-BE32-E72D297353CC}">
                <c16:uniqueId val="{00000001-DB0A-41EE-AD64-C5D9BB32610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ثلاثي2!$W$171:$X$171</c:f>
              <c:strCache>
                <c:ptCount val="2"/>
                <c:pt idx="0">
                  <c:v>أقل من 10</c:v>
                </c:pt>
                <c:pt idx="1">
                  <c:v>&gt;=10</c:v>
                </c:pt>
              </c:strCache>
            </c:strRef>
          </c:cat>
          <c:val>
            <c:numRef>
              <c:f>ثلاثي2!$W$174:$X$174</c:f>
              <c:numCache>
                <c:formatCode>General</c:formatCode>
                <c:ptCount val="2"/>
                <c:pt idx="0">
                  <c:v>0</c:v>
                </c:pt>
                <c:pt idx="1">
                  <c:v>0</c:v>
                </c:pt>
              </c:numCache>
            </c:numRef>
          </c:val>
          <c:extLst>
            <c:ext xmlns:c16="http://schemas.microsoft.com/office/drawing/2014/chart" uri="{C3380CC4-5D6E-409C-BE32-E72D297353CC}">
              <c16:uniqueId val="{00000002-DB0A-41EE-AD64-C5D9BB32610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ثلاثي1!$B$132</c:f>
              <c:strCache>
                <c:ptCount val="1"/>
                <c:pt idx="0">
                  <c:v>ذكور</c:v>
                </c:pt>
              </c:strCache>
            </c:strRef>
          </c:tx>
          <c:explosion val="13"/>
          <c:dPt>
            <c:idx val="0"/>
            <c:bubble3D val="0"/>
            <c:extLst>
              <c:ext xmlns:c16="http://schemas.microsoft.com/office/drawing/2014/chart" uri="{C3380CC4-5D6E-409C-BE32-E72D297353CC}">
                <c16:uniqueId val="{00000000-E1D1-491D-8B8E-52D765341579}"/>
              </c:ext>
            </c:extLst>
          </c:dPt>
          <c:dPt>
            <c:idx val="1"/>
            <c:bubble3D val="0"/>
            <c:extLst>
              <c:ext xmlns:c16="http://schemas.microsoft.com/office/drawing/2014/chart" uri="{C3380CC4-5D6E-409C-BE32-E72D297353CC}">
                <c16:uniqueId val="{00000001-E1D1-491D-8B8E-52D76534157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ثلاثي1!$C$132:$D$132</c:f>
              <c:numCache>
                <c:formatCode>General</c:formatCode>
                <c:ptCount val="2"/>
                <c:pt idx="0">
                  <c:v>0</c:v>
                </c:pt>
                <c:pt idx="1">
                  <c:v>0</c:v>
                </c:pt>
              </c:numCache>
            </c:numRef>
          </c:val>
          <c:extLst>
            <c:ext xmlns:c16="http://schemas.microsoft.com/office/drawing/2014/chart" uri="{C3380CC4-5D6E-409C-BE32-E72D297353CC}">
              <c16:uniqueId val="{00000002-E1D1-491D-8B8E-52D765341579}"/>
            </c:ext>
          </c:extLst>
        </c:ser>
        <c:ser>
          <c:idx val="1"/>
          <c:order val="1"/>
          <c:tx>
            <c:strRef>
              <c:f>ثلاثي1!$B$131</c:f>
              <c:strCache>
                <c:ptCount val="1"/>
                <c:pt idx="0">
                  <c:v>إناث</c:v>
                </c:pt>
              </c:strCache>
            </c:strRef>
          </c:tx>
          <c:dPt>
            <c:idx val="0"/>
            <c:bubble3D val="0"/>
            <c:extLst>
              <c:ext xmlns:c16="http://schemas.microsoft.com/office/drawing/2014/chart" uri="{C3380CC4-5D6E-409C-BE32-E72D297353CC}">
                <c16:uniqueId val="{00000003-E1D1-491D-8B8E-52D765341579}"/>
              </c:ext>
            </c:extLst>
          </c:dPt>
          <c:dPt>
            <c:idx val="1"/>
            <c:bubble3D val="0"/>
            <c:extLst>
              <c:ext xmlns:c16="http://schemas.microsoft.com/office/drawing/2014/chart" uri="{C3380CC4-5D6E-409C-BE32-E72D297353CC}">
                <c16:uniqueId val="{00000004-E1D1-491D-8B8E-52D765341579}"/>
              </c:ext>
            </c:extLst>
          </c:dPt>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5-E1D1-491D-8B8E-52D76534157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ثلاثي1!$B$131</c:f>
              <c:strCache>
                <c:ptCount val="1"/>
                <c:pt idx="0">
                  <c:v>إناث</c:v>
                </c:pt>
              </c:strCache>
            </c:strRef>
          </c:tx>
          <c:dPt>
            <c:idx val="0"/>
            <c:bubble3D val="0"/>
            <c:explosion val="6"/>
            <c:extLst>
              <c:ext xmlns:c16="http://schemas.microsoft.com/office/drawing/2014/chart" uri="{C3380CC4-5D6E-409C-BE32-E72D297353CC}">
                <c16:uniqueId val="{00000000-23E1-4813-AA96-4BDFC0398919}"/>
              </c:ext>
            </c:extLst>
          </c:dPt>
          <c:dPt>
            <c:idx val="1"/>
            <c:bubble3D val="0"/>
            <c:explosion val="15"/>
            <c:extLst>
              <c:ext xmlns:c16="http://schemas.microsoft.com/office/drawing/2014/chart" uri="{C3380CC4-5D6E-409C-BE32-E72D297353CC}">
                <c16:uniqueId val="{00000001-23E1-4813-AA96-4BDFC039891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ثلاثي1!$C$131:$D$131</c:f>
              <c:numCache>
                <c:formatCode>General</c:formatCode>
                <c:ptCount val="2"/>
                <c:pt idx="0">
                  <c:v>0</c:v>
                </c:pt>
                <c:pt idx="1">
                  <c:v>0</c:v>
                </c:pt>
              </c:numCache>
            </c:numRef>
          </c:val>
          <c:extLst>
            <c:ext xmlns:c16="http://schemas.microsoft.com/office/drawing/2014/chart" uri="{C3380CC4-5D6E-409C-BE32-E72D297353CC}">
              <c16:uniqueId val="{00000002-23E1-4813-AA96-4BDFC039891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ثلاثي1!$B$133</c:f>
              <c:strCache>
                <c:ptCount val="1"/>
                <c:pt idx="0">
                  <c:v>مجموع</c:v>
                </c:pt>
              </c:strCache>
            </c:strRef>
          </c:tx>
          <c:explosion val="12"/>
          <c:dPt>
            <c:idx val="0"/>
            <c:bubble3D val="0"/>
            <c:extLst>
              <c:ext xmlns:c16="http://schemas.microsoft.com/office/drawing/2014/chart" uri="{C3380CC4-5D6E-409C-BE32-E72D297353CC}">
                <c16:uniqueId val="{00000000-9D97-4DC1-8939-E62C81469B2C}"/>
              </c:ext>
            </c:extLst>
          </c:dPt>
          <c:dPt>
            <c:idx val="1"/>
            <c:bubble3D val="0"/>
            <c:extLst>
              <c:ext xmlns:c16="http://schemas.microsoft.com/office/drawing/2014/chart" uri="{C3380CC4-5D6E-409C-BE32-E72D297353CC}">
                <c16:uniqueId val="{00000001-9D97-4DC1-8939-E62C81469B2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ثلاثي1!$C$133:$D$133</c:f>
              <c:numCache>
                <c:formatCode>General</c:formatCode>
                <c:ptCount val="2"/>
                <c:pt idx="0">
                  <c:v>0</c:v>
                </c:pt>
                <c:pt idx="1">
                  <c:v>0</c:v>
                </c:pt>
              </c:numCache>
            </c:numRef>
          </c:val>
          <c:extLst>
            <c:ext xmlns:c16="http://schemas.microsoft.com/office/drawing/2014/chart" uri="{C3380CC4-5D6E-409C-BE32-E72D297353CC}">
              <c16:uniqueId val="{00000002-9D97-4DC1-8939-E62C81469B2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ثلاثي1!$C$172</c:f>
              <c:strCache>
                <c:ptCount val="1"/>
                <c:pt idx="0">
                  <c:v>إناث</c:v>
                </c:pt>
              </c:strCache>
            </c:strRef>
          </c:tx>
          <c:dPt>
            <c:idx val="0"/>
            <c:bubble3D val="0"/>
            <c:extLst>
              <c:ext xmlns:c16="http://schemas.microsoft.com/office/drawing/2014/chart" uri="{C3380CC4-5D6E-409C-BE32-E72D297353CC}">
                <c16:uniqueId val="{00000000-8811-4FFC-9F6F-66D0C1E90111}"/>
              </c:ext>
            </c:extLst>
          </c:dPt>
          <c:dPt>
            <c:idx val="1"/>
            <c:bubble3D val="0"/>
            <c:explosion val="10"/>
            <c:extLst>
              <c:ext xmlns:c16="http://schemas.microsoft.com/office/drawing/2014/chart" uri="{C3380CC4-5D6E-409C-BE32-E72D297353CC}">
                <c16:uniqueId val="{00000001-8811-4FFC-9F6F-66D0C1E9011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ثلاثي1!$D$172:$E$172</c:f>
              <c:numCache>
                <c:formatCode>General</c:formatCode>
                <c:ptCount val="2"/>
                <c:pt idx="0">
                  <c:v>0</c:v>
                </c:pt>
                <c:pt idx="1">
                  <c:v>0</c:v>
                </c:pt>
              </c:numCache>
            </c:numRef>
          </c:val>
          <c:extLst>
            <c:ext xmlns:c16="http://schemas.microsoft.com/office/drawing/2014/chart" uri="{C3380CC4-5D6E-409C-BE32-E72D297353CC}">
              <c16:uniqueId val="{00000002-8811-4FFC-9F6F-66D0C1E9011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ثلاثي1!$B$133</c:f>
              <c:strCache>
                <c:ptCount val="1"/>
                <c:pt idx="0">
                  <c:v>مجموع</c:v>
                </c:pt>
              </c:strCache>
            </c:strRef>
          </c:tx>
          <c:explosion val="12"/>
          <c:dPt>
            <c:idx val="0"/>
            <c:bubble3D val="0"/>
            <c:extLst>
              <c:ext xmlns:c16="http://schemas.microsoft.com/office/drawing/2014/chart" uri="{C3380CC4-5D6E-409C-BE32-E72D297353CC}">
                <c16:uniqueId val="{00000000-61FD-4ACB-ACB4-DEFB4F943FF3}"/>
              </c:ext>
            </c:extLst>
          </c:dPt>
          <c:dPt>
            <c:idx val="1"/>
            <c:bubble3D val="0"/>
            <c:extLst>
              <c:ext xmlns:c16="http://schemas.microsoft.com/office/drawing/2014/chart" uri="{C3380CC4-5D6E-409C-BE32-E72D297353CC}">
                <c16:uniqueId val="{00000001-61FD-4ACB-ACB4-DEFB4F943FF3}"/>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ثلاثي1!$C$130:$D$130</c:f>
              <c:strCache>
                <c:ptCount val="2"/>
                <c:pt idx="0">
                  <c:v>أقل من 10</c:v>
                </c:pt>
                <c:pt idx="1">
                  <c:v>&gt;=10</c:v>
                </c:pt>
              </c:strCache>
            </c:strRef>
          </c:cat>
          <c:val>
            <c:numRef>
              <c:f>ثلاثي1!$C$133:$D$133</c:f>
              <c:numCache>
                <c:formatCode>General</c:formatCode>
                <c:ptCount val="2"/>
                <c:pt idx="0">
                  <c:v>0</c:v>
                </c:pt>
                <c:pt idx="1">
                  <c:v>0</c:v>
                </c:pt>
              </c:numCache>
            </c:numRef>
          </c:val>
          <c:extLst>
            <c:ext xmlns:c16="http://schemas.microsoft.com/office/drawing/2014/chart" uri="{C3380CC4-5D6E-409C-BE32-E72D297353CC}">
              <c16:uniqueId val="{00000002-61FD-4ACB-ACB4-DEFB4F943FF3}"/>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ثلاثي1!$H$172</c:f>
              <c:strCache>
                <c:ptCount val="1"/>
                <c:pt idx="0">
                  <c:v>إناث</c:v>
                </c:pt>
              </c:strCache>
            </c:strRef>
          </c:tx>
          <c:dPt>
            <c:idx val="0"/>
            <c:bubble3D val="0"/>
            <c:explosion val="9"/>
            <c:extLst>
              <c:ext xmlns:c16="http://schemas.microsoft.com/office/drawing/2014/chart" uri="{C3380CC4-5D6E-409C-BE32-E72D297353CC}">
                <c16:uniqueId val="{00000000-F8CF-4EB6-8BCD-3735B6FD9532}"/>
              </c:ext>
            </c:extLst>
          </c:dPt>
          <c:dPt>
            <c:idx val="1"/>
            <c:bubble3D val="0"/>
            <c:extLst>
              <c:ext xmlns:c16="http://schemas.microsoft.com/office/drawing/2014/chart" uri="{C3380CC4-5D6E-409C-BE32-E72D297353CC}">
                <c16:uniqueId val="{00000001-F8CF-4EB6-8BCD-3735B6FD953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ثلاثي1!$I$172:$J$172</c:f>
              <c:numCache>
                <c:formatCode>General</c:formatCode>
                <c:ptCount val="2"/>
                <c:pt idx="0">
                  <c:v>0</c:v>
                </c:pt>
                <c:pt idx="1">
                  <c:v>0</c:v>
                </c:pt>
              </c:numCache>
            </c:numRef>
          </c:val>
          <c:extLst>
            <c:ext xmlns:c16="http://schemas.microsoft.com/office/drawing/2014/chart" uri="{C3380CC4-5D6E-409C-BE32-E72D297353CC}">
              <c16:uniqueId val="{00000002-F8CF-4EB6-8BCD-3735B6FD9532}"/>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DE5F-416A-9E19-1CA3E483B89E}"/>
              </c:ext>
            </c:extLst>
          </c:dPt>
          <c:dPt>
            <c:idx val="1"/>
            <c:bubble3D val="0"/>
            <c:extLst>
              <c:ext xmlns:c16="http://schemas.microsoft.com/office/drawing/2014/chart" uri="{C3380CC4-5D6E-409C-BE32-E72D297353CC}">
                <c16:uniqueId val="{00000001-DE5F-416A-9E19-1CA3E483B89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ثلاثي1!$Q$172:$R$172</c:f>
              <c:numCache>
                <c:formatCode>General</c:formatCode>
                <c:ptCount val="2"/>
                <c:pt idx="0">
                  <c:v>0</c:v>
                </c:pt>
                <c:pt idx="1">
                  <c:v>0</c:v>
                </c:pt>
              </c:numCache>
            </c:numRef>
          </c:val>
          <c:extLst>
            <c:ext xmlns:c16="http://schemas.microsoft.com/office/drawing/2014/chart" uri="{C3380CC4-5D6E-409C-BE32-E72D297353CC}">
              <c16:uniqueId val="{00000002-DE5F-416A-9E19-1CA3E483B89E}"/>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ثلاثي1!$C$173</c:f>
              <c:strCache>
                <c:ptCount val="1"/>
                <c:pt idx="0">
                  <c:v>ذكور</c:v>
                </c:pt>
              </c:strCache>
            </c:strRef>
          </c:tx>
          <c:dPt>
            <c:idx val="0"/>
            <c:bubble3D val="0"/>
            <c:explosion val="15"/>
            <c:extLst>
              <c:ext xmlns:c16="http://schemas.microsoft.com/office/drawing/2014/chart" uri="{C3380CC4-5D6E-409C-BE32-E72D297353CC}">
                <c16:uniqueId val="{00000000-2CD5-41BD-B6F5-E8330ADA60AC}"/>
              </c:ext>
            </c:extLst>
          </c:dPt>
          <c:dPt>
            <c:idx val="1"/>
            <c:bubble3D val="0"/>
            <c:extLst>
              <c:ext xmlns:c16="http://schemas.microsoft.com/office/drawing/2014/chart" uri="{C3380CC4-5D6E-409C-BE32-E72D297353CC}">
                <c16:uniqueId val="{00000001-2CD5-41BD-B6F5-E8330ADA60A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ثلاثي1!$D$173:$E$173</c:f>
              <c:numCache>
                <c:formatCode>General</c:formatCode>
                <c:ptCount val="2"/>
                <c:pt idx="0">
                  <c:v>0</c:v>
                </c:pt>
                <c:pt idx="1">
                  <c:v>0</c:v>
                </c:pt>
              </c:numCache>
            </c:numRef>
          </c:val>
          <c:extLst>
            <c:ext xmlns:c16="http://schemas.microsoft.com/office/drawing/2014/chart" uri="{C3380CC4-5D6E-409C-BE32-E72D297353CC}">
              <c16:uniqueId val="{00000002-2CD5-41BD-B6F5-E8330ADA60A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ثلاثي1!$H$173</c:f>
              <c:strCache>
                <c:ptCount val="1"/>
                <c:pt idx="0">
                  <c:v>ذكور</c:v>
                </c:pt>
              </c:strCache>
            </c:strRef>
          </c:tx>
          <c:dPt>
            <c:idx val="0"/>
            <c:bubble3D val="0"/>
            <c:explosion val="9"/>
            <c:extLst>
              <c:ext xmlns:c16="http://schemas.microsoft.com/office/drawing/2014/chart" uri="{C3380CC4-5D6E-409C-BE32-E72D297353CC}">
                <c16:uniqueId val="{00000000-F35A-424A-8E9A-6A1EDB122D6F}"/>
              </c:ext>
            </c:extLst>
          </c:dPt>
          <c:dPt>
            <c:idx val="1"/>
            <c:bubble3D val="0"/>
            <c:extLst>
              <c:ext xmlns:c16="http://schemas.microsoft.com/office/drawing/2014/chart" uri="{C3380CC4-5D6E-409C-BE32-E72D297353CC}">
                <c16:uniqueId val="{00000001-F35A-424A-8E9A-6A1EDB122D6F}"/>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ثلاثي1!$I$173:$J$173</c:f>
              <c:numCache>
                <c:formatCode>General</c:formatCode>
                <c:ptCount val="2"/>
                <c:pt idx="0">
                  <c:v>0</c:v>
                </c:pt>
                <c:pt idx="1">
                  <c:v>0</c:v>
                </c:pt>
              </c:numCache>
            </c:numRef>
          </c:val>
          <c:extLst>
            <c:ext xmlns:c16="http://schemas.microsoft.com/office/drawing/2014/chart" uri="{C3380CC4-5D6E-409C-BE32-E72D297353CC}">
              <c16:uniqueId val="{00000002-F35A-424A-8E9A-6A1EDB122D6F}"/>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3C19-4BCF-AE2D-377CE0217FF8}"/>
              </c:ext>
            </c:extLst>
          </c:dPt>
          <c:dPt>
            <c:idx val="1"/>
            <c:bubble3D val="0"/>
            <c:extLst>
              <c:ext xmlns:c16="http://schemas.microsoft.com/office/drawing/2014/chart" uri="{C3380CC4-5D6E-409C-BE32-E72D297353CC}">
                <c16:uniqueId val="{00000001-3C19-4BCF-AE2D-377CE0217FF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ثلاثي1!$Q$173:$R$173</c:f>
              <c:numCache>
                <c:formatCode>General</c:formatCode>
                <c:ptCount val="2"/>
                <c:pt idx="0">
                  <c:v>0</c:v>
                </c:pt>
                <c:pt idx="1">
                  <c:v>0</c:v>
                </c:pt>
              </c:numCache>
            </c:numRef>
          </c:val>
          <c:extLst>
            <c:ext xmlns:c16="http://schemas.microsoft.com/office/drawing/2014/chart" uri="{C3380CC4-5D6E-409C-BE32-E72D297353CC}">
              <c16:uniqueId val="{00000002-3C19-4BCF-AE2D-377CE0217FF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ثلاثي1!$C$174</c:f>
              <c:strCache>
                <c:ptCount val="1"/>
                <c:pt idx="0">
                  <c:v>مجموع</c:v>
                </c:pt>
              </c:strCache>
            </c:strRef>
          </c:tx>
          <c:dPt>
            <c:idx val="0"/>
            <c:bubble3D val="0"/>
            <c:explosion val="10"/>
            <c:extLst>
              <c:ext xmlns:c16="http://schemas.microsoft.com/office/drawing/2014/chart" uri="{C3380CC4-5D6E-409C-BE32-E72D297353CC}">
                <c16:uniqueId val="{00000000-5C5E-40AC-831D-60A9A201A024}"/>
              </c:ext>
            </c:extLst>
          </c:dPt>
          <c:dPt>
            <c:idx val="1"/>
            <c:bubble3D val="0"/>
            <c:extLst>
              <c:ext xmlns:c16="http://schemas.microsoft.com/office/drawing/2014/chart" uri="{C3380CC4-5D6E-409C-BE32-E72D297353CC}">
                <c16:uniqueId val="{00000001-5C5E-40AC-831D-60A9A201A02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ثلاثي1!$D$174:$E$174</c:f>
              <c:numCache>
                <c:formatCode>General</c:formatCode>
                <c:ptCount val="2"/>
                <c:pt idx="0">
                  <c:v>0</c:v>
                </c:pt>
                <c:pt idx="1">
                  <c:v>0</c:v>
                </c:pt>
              </c:numCache>
            </c:numRef>
          </c:val>
          <c:extLst>
            <c:ext xmlns:c16="http://schemas.microsoft.com/office/drawing/2014/chart" uri="{C3380CC4-5D6E-409C-BE32-E72D297353CC}">
              <c16:uniqueId val="{00000002-5C5E-40AC-831D-60A9A201A02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ثلاثي1!$H$174</c:f>
              <c:strCache>
                <c:ptCount val="1"/>
                <c:pt idx="0">
                  <c:v>مجموع</c:v>
                </c:pt>
              </c:strCache>
            </c:strRef>
          </c:tx>
          <c:dPt>
            <c:idx val="0"/>
            <c:bubble3D val="0"/>
            <c:explosion val="11"/>
            <c:extLst>
              <c:ext xmlns:c16="http://schemas.microsoft.com/office/drawing/2014/chart" uri="{C3380CC4-5D6E-409C-BE32-E72D297353CC}">
                <c16:uniqueId val="{00000000-1DBC-415B-86F8-C14EC9275F01}"/>
              </c:ext>
            </c:extLst>
          </c:dPt>
          <c:dPt>
            <c:idx val="1"/>
            <c:bubble3D val="0"/>
            <c:extLst>
              <c:ext xmlns:c16="http://schemas.microsoft.com/office/drawing/2014/chart" uri="{C3380CC4-5D6E-409C-BE32-E72D297353CC}">
                <c16:uniqueId val="{00000001-1DBC-415B-86F8-C14EC9275F01}"/>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ثلاثي1!$I$174:$J$174</c:f>
              <c:numCache>
                <c:formatCode>General</c:formatCode>
                <c:ptCount val="2"/>
                <c:pt idx="0">
                  <c:v>0</c:v>
                </c:pt>
                <c:pt idx="1">
                  <c:v>0</c:v>
                </c:pt>
              </c:numCache>
            </c:numRef>
          </c:val>
          <c:extLst>
            <c:ext xmlns:c16="http://schemas.microsoft.com/office/drawing/2014/chart" uri="{C3380CC4-5D6E-409C-BE32-E72D297353CC}">
              <c16:uniqueId val="{00000002-1DBC-415B-86F8-C14EC9275F0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EA5E-4217-847E-2AFEBD4F914C}"/>
              </c:ext>
            </c:extLst>
          </c:dPt>
          <c:dPt>
            <c:idx val="1"/>
            <c:bubble3D val="0"/>
            <c:extLst>
              <c:ext xmlns:c16="http://schemas.microsoft.com/office/drawing/2014/chart" uri="{C3380CC4-5D6E-409C-BE32-E72D297353CC}">
                <c16:uniqueId val="{00000001-EA5E-4217-847E-2AFEBD4F914C}"/>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ثلاثي1!$Q$174:$R$174</c:f>
              <c:numCache>
                <c:formatCode>General</c:formatCode>
                <c:ptCount val="2"/>
                <c:pt idx="0">
                  <c:v>0</c:v>
                </c:pt>
                <c:pt idx="1">
                  <c:v>0</c:v>
                </c:pt>
              </c:numCache>
            </c:numRef>
          </c:val>
          <c:extLst>
            <c:ext xmlns:c16="http://schemas.microsoft.com/office/drawing/2014/chart" uri="{C3380CC4-5D6E-409C-BE32-E72D297353CC}">
              <c16:uniqueId val="{00000002-EA5E-4217-847E-2AFEBD4F914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ECE2-46B8-8B4B-4DDB8CE87B5E}"/>
              </c:ext>
            </c:extLst>
          </c:dPt>
          <c:dPt>
            <c:idx val="1"/>
            <c:bubble3D val="0"/>
            <c:extLst>
              <c:ext xmlns:c16="http://schemas.microsoft.com/office/drawing/2014/chart" uri="{C3380CC4-5D6E-409C-BE32-E72D297353CC}">
                <c16:uniqueId val="{00000001-ECE2-46B8-8B4B-4DDB8CE87B5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ثلاثي1!$B$68:$B$69</c:f>
              <c:strCache>
                <c:ptCount val="2"/>
                <c:pt idx="0">
                  <c:v>التلاميذ الذين لهم معدل أقل من 10</c:v>
                </c:pt>
                <c:pt idx="1">
                  <c:v>التلاميذ الذين لهم معدل يساوي أو يفوق 10</c:v>
                </c:pt>
              </c:strCache>
            </c:strRef>
          </c:cat>
          <c:val>
            <c:numRef>
              <c:f>ثلاثي1!$G$68:$G$69</c:f>
              <c:numCache>
                <c:formatCode>General</c:formatCode>
                <c:ptCount val="2"/>
                <c:pt idx="0">
                  <c:v>45</c:v>
                </c:pt>
                <c:pt idx="1">
                  <c:v>0</c:v>
                </c:pt>
              </c:numCache>
            </c:numRef>
          </c:val>
          <c:extLst>
            <c:ext xmlns:c16="http://schemas.microsoft.com/office/drawing/2014/chart" uri="{C3380CC4-5D6E-409C-BE32-E72D297353CC}">
              <c16:uniqueId val="{00000002-ECE2-46B8-8B4B-4DDB8CE87B5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E1FB-4F86-80F8-A2CDC3919547}"/>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E1FB-4F86-80F8-A2CDC3919547}"/>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E1FB-4F86-80F8-A2CDC3919547}"/>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E1FB-4F86-80F8-A2CDC3919547}"/>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ثلاثي1!$N$67:$N$70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ثلاثي1!$S$67:$S$70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E1FB-4F86-80F8-A2CDC3919547}"/>
            </c:ext>
          </c:extLst>
        </c:ser>
        <c:dLbls>
          <c:showLegendKey val="0"/>
          <c:showVal val="0"/>
          <c:showCatName val="0"/>
          <c:showSerName val="0"/>
          <c:showPercent val="0"/>
          <c:showBubbleSize val="0"/>
        </c:dLbls>
        <c:gapWidth val="150"/>
        <c:axId val="457855344"/>
        <c:axId val="457860048"/>
      </c:barChart>
      <c:catAx>
        <c:axId val="457855344"/>
        <c:scaling>
          <c:orientation val="minMax"/>
        </c:scaling>
        <c:delete val="0"/>
        <c:axPos val="b"/>
        <c:numFmt formatCode="General" sourceLinked="1"/>
        <c:majorTickMark val="out"/>
        <c:minorTickMark val="none"/>
        <c:tickLblPos val="nextTo"/>
        <c:crossAx val="457860048"/>
        <c:crosses val="autoZero"/>
        <c:auto val="1"/>
        <c:lblAlgn val="ctr"/>
        <c:lblOffset val="100"/>
        <c:noMultiLvlLbl val="0"/>
      </c:catAx>
      <c:valAx>
        <c:axId val="457860048"/>
        <c:scaling>
          <c:orientation val="minMax"/>
          <c:max val="20"/>
        </c:scaling>
        <c:delete val="0"/>
        <c:axPos val="l"/>
        <c:majorGridlines/>
        <c:numFmt formatCode="0.00" sourceLinked="1"/>
        <c:majorTickMark val="out"/>
        <c:minorTickMark val="none"/>
        <c:tickLblPos val="nextTo"/>
        <c:crossAx val="457855344"/>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ثلاثي1!$C$172</c:f>
              <c:strCache>
                <c:ptCount val="1"/>
                <c:pt idx="0">
                  <c:v>إناث</c:v>
                </c:pt>
              </c:strCache>
            </c:strRef>
          </c:tx>
          <c:dPt>
            <c:idx val="0"/>
            <c:bubble3D val="0"/>
            <c:extLst>
              <c:ext xmlns:c16="http://schemas.microsoft.com/office/drawing/2014/chart" uri="{C3380CC4-5D6E-409C-BE32-E72D297353CC}">
                <c16:uniqueId val="{00000000-D3E2-4418-B743-D78C75B5B4C9}"/>
              </c:ext>
            </c:extLst>
          </c:dPt>
          <c:dPt>
            <c:idx val="1"/>
            <c:bubble3D val="0"/>
            <c:explosion val="10"/>
            <c:extLst>
              <c:ext xmlns:c16="http://schemas.microsoft.com/office/drawing/2014/chart" uri="{C3380CC4-5D6E-409C-BE32-E72D297353CC}">
                <c16:uniqueId val="{00000001-D3E2-4418-B743-D78C75B5B4C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ثلاثي1!$D$172:$E$172</c:f>
              <c:numCache>
                <c:formatCode>General</c:formatCode>
                <c:ptCount val="2"/>
                <c:pt idx="0">
                  <c:v>0</c:v>
                </c:pt>
                <c:pt idx="1">
                  <c:v>0</c:v>
                </c:pt>
              </c:numCache>
            </c:numRef>
          </c:val>
          <c:extLst>
            <c:ext xmlns:c16="http://schemas.microsoft.com/office/drawing/2014/chart" uri="{C3380CC4-5D6E-409C-BE32-E72D297353CC}">
              <c16:uniqueId val="{00000002-D3E2-4418-B743-D78C75B5B4C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07C3-4E3F-A036-70EA4213FCEC}"/>
              </c:ext>
            </c:extLst>
          </c:dPt>
          <c:dPt>
            <c:idx val="1"/>
            <c:bubble3D val="0"/>
            <c:extLst>
              <c:ext xmlns:c16="http://schemas.microsoft.com/office/drawing/2014/chart" uri="{C3380CC4-5D6E-409C-BE32-E72D297353CC}">
                <c16:uniqueId val="{00000001-07C3-4E3F-A036-70EA4213FCE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ثلاثي1!$W$172:$X$172</c:f>
              <c:numCache>
                <c:formatCode>General</c:formatCode>
                <c:ptCount val="2"/>
                <c:pt idx="0">
                  <c:v>0</c:v>
                </c:pt>
                <c:pt idx="1">
                  <c:v>0</c:v>
                </c:pt>
              </c:numCache>
            </c:numRef>
          </c:val>
          <c:extLst>
            <c:ext xmlns:c16="http://schemas.microsoft.com/office/drawing/2014/chart" uri="{C3380CC4-5D6E-409C-BE32-E72D297353CC}">
              <c16:uniqueId val="{00000002-07C3-4E3F-A036-70EA4213FCEC}"/>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ثلاثي1!$P$173</c:f>
              <c:strCache>
                <c:ptCount val="1"/>
                <c:pt idx="0">
                  <c:v>ذكور</c:v>
                </c:pt>
              </c:strCache>
            </c:strRef>
          </c:tx>
          <c:dPt>
            <c:idx val="0"/>
            <c:bubble3D val="0"/>
            <c:explosion val="12"/>
            <c:extLst>
              <c:ext xmlns:c16="http://schemas.microsoft.com/office/drawing/2014/chart" uri="{C3380CC4-5D6E-409C-BE32-E72D297353CC}">
                <c16:uniqueId val="{00000000-8281-450F-B3C3-8BA242DC227D}"/>
              </c:ext>
            </c:extLst>
          </c:dPt>
          <c:dPt>
            <c:idx val="1"/>
            <c:bubble3D val="0"/>
            <c:extLst>
              <c:ext xmlns:c16="http://schemas.microsoft.com/office/drawing/2014/chart" uri="{C3380CC4-5D6E-409C-BE32-E72D297353CC}">
                <c16:uniqueId val="{00000001-8281-450F-B3C3-8BA242DC227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ثلاثي1!$W$173:$X$173</c:f>
              <c:numCache>
                <c:formatCode>General</c:formatCode>
                <c:ptCount val="2"/>
                <c:pt idx="0">
                  <c:v>0</c:v>
                </c:pt>
                <c:pt idx="1">
                  <c:v>0</c:v>
                </c:pt>
              </c:numCache>
            </c:numRef>
          </c:val>
          <c:extLst>
            <c:ext xmlns:c16="http://schemas.microsoft.com/office/drawing/2014/chart" uri="{C3380CC4-5D6E-409C-BE32-E72D297353CC}">
              <c16:uniqueId val="{00000002-8281-450F-B3C3-8BA242DC227D}"/>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ثلاثي1!$P$174</c:f>
              <c:strCache>
                <c:ptCount val="1"/>
                <c:pt idx="0">
                  <c:v>مجموع</c:v>
                </c:pt>
              </c:strCache>
            </c:strRef>
          </c:tx>
          <c:dPt>
            <c:idx val="0"/>
            <c:bubble3D val="0"/>
            <c:explosion val="13"/>
            <c:extLst>
              <c:ext xmlns:c16="http://schemas.microsoft.com/office/drawing/2014/chart" uri="{C3380CC4-5D6E-409C-BE32-E72D297353CC}">
                <c16:uniqueId val="{00000000-E9D1-4E5E-A441-1D4B53464F04}"/>
              </c:ext>
            </c:extLst>
          </c:dPt>
          <c:dPt>
            <c:idx val="1"/>
            <c:bubble3D val="0"/>
            <c:extLst>
              <c:ext xmlns:c16="http://schemas.microsoft.com/office/drawing/2014/chart" uri="{C3380CC4-5D6E-409C-BE32-E72D297353CC}">
                <c16:uniqueId val="{00000001-E9D1-4E5E-A441-1D4B53464F04}"/>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ثلاثي1!$W$171:$X$171</c:f>
              <c:strCache>
                <c:ptCount val="2"/>
                <c:pt idx="0">
                  <c:v>أقل من 10</c:v>
                </c:pt>
                <c:pt idx="1">
                  <c:v>&gt;=10</c:v>
                </c:pt>
              </c:strCache>
            </c:strRef>
          </c:cat>
          <c:val>
            <c:numRef>
              <c:f>ثلاثي1!$W$174:$X$174</c:f>
              <c:numCache>
                <c:formatCode>General</c:formatCode>
                <c:ptCount val="2"/>
                <c:pt idx="0">
                  <c:v>0</c:v>
                </c:pt>
                <c:pt idx="1">
                  <c:v>0</c:v>
                </c:pt>
              </c:numCache>
            </c:numRef>
          </c:val>
          <c:extLst>
            <c:ext xmlns:c16="http://schemas.microsoft.com/office/drawing/2014/chart" uri="{C3380CC4-5D6E-409C-BE32-E72D297353CC}">
              <c16:uniqueId val="{00000002-E9D1-4E5E-A441-1D4B53464F0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ثلاثي3!$B$133</c:f>
              <c:strCache>
                <c:ptCount val="1"/>
                <c:pt idx="0">
                  <c:v>ذكور</c:v>
                </c:pt>
              </c:strCache>
            </c:strRef>
          </c:tx>
          <c:dPt>
            <c:idx val="0"/>
            <c:bubble3D val="0"/>
            <c:explosion val="7"/>
            <c:extLst>
              <c:ext xmlns:c16="http://schemas.microsoft.com/office/drawing/2014/chart" uri="{C3380CC4-5D6E-409C-BE32-E72D297353CC}">
                <c16:uniqueId val="{00000000-1972-4EB0-9DD1-CF59FA25A21A}"/>
              </c:ext>
            </c:extLst>
          </c:dPt>
          <c:dPt>
            <c:idx val="1"/>
            <c:bubble3D val="0"/>
            <c:extLst>
              <c:ext xmlns:c16="http://schemas.microsoft.com/office/drawing/2014/chart" uri="{C3380CC4-5D6E-409C-BE32-E72D297353CC}">
                <c16:uniqueId val="{00000001-1972-4EB0-9DD1-CF59FA25A21A}"/>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ثلاثي3!$C$133:$D$133</c:f>
              <c:numCache>
                <c:formatCode>General</c:formatCode>
                <c:ptCount val="2"/>
                <c:pt idx="0">
                  <c:v>0</c:v>
                </c:pt>
                <c:pt idx="1">
                  <c:v>0</c:v>
                </c:pt>
              </c:numCache>
            </c:numRef>
          </c:val>
          <c:extLst>
            <c:ext xmlns:c16="http://schemas.microsoft.com/office/drawing/2014/chart" uri="{C3380CC4-5D6E-409C-BE32-E72D297353CC}">
              <c16:uniqueId val="{00000002-1972-4EB0-9DD1-CF59FA25A21A}"/>
            </c:ext>
          </c:extLst>
        </c:ser>
        <c:ser>
          <c:idx val="1"/>
          <c:order val="1"/>
          <c:tx>
            <c:strRef>
              <c:f>ثلاثي3!$B$132</c:f>
              <c:strCache>
                <c:ptCount val="1"/>
                <c:pt idx="0">
                  <c:v>إناث</c:v>
                </c:pt>
              </c:strCache>
            </c:strRef>
          </c:tx>
          <c:dPt>
            <c:idx val="0"/>
            <c:bubble3D val="0"/>
            <c:extLst>
              <c:ext xmlns:c16="http://schemas.microsoft.com/office/drawing/2014/chart" uri="{C3380CC4-5D6E-409C-BE32-E72D297353CC}">
                <c16:uniqueId val="{00000003-1972-4EB0-9DD1-CF59FA25A21A}"/>
              </c:ext>
            </c:extLst>
          </c:dPt>
          <c:dPt>
            <c:idx val="1"/>
            <c:bubble3D val="0"/>
            <c:extLst>
              <c:ext xmlns:c16="http://schemas.microsoft.com/office/drawing/2014/chart" uri="{C3380CC4-5D6E-409C-BE32-E72D297353CC}">
                <c16:uniqueId val="{00000004-1972-4EB0-9DD1-CF59FA25A21A}"/>
              </c:ext>
            </c:extLst>
          </c:dPt>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5-1972-4EB0-9DD1-CF59FA25A21A}"/>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ثلاثي3!$B$132</c:f>
              <c:strCache>
                <c:ptCount val="1"/>
                <c:pt idx="0">
                  <c:v>إناث</c:v>
                </c:pt>
              </c:strCache>
            </c:strRef>
          </c:tx>
          <c:dPt>
            <c:idx val="0"/>
            <c:bubble3D val="0"/>
            <c:explosion val="6"/>
            <c:extLst>
              <c:ext xmlns:c16="http://schemas.microsoft.com/office/drawing/2014/chart" uri="{C3380CC4-5D6E-409C-BE32-E72D297353CC}">
                <c16:uniqueId val="{00000000-D2F0-4661-8191-255B77C9EEC1}"/>
              </c:ext>
            </c:extLst>
          </c:dPt>
          <c:dPt>
            <c:idx val="1"/>
            <c:bubble3D val="0"/>
            <c:extLst>
              <c:ext xmlns:c16="http://schemas.microsoft.com/office/drawing/2014/chart" uri="{C3380CC4-5D6E-409C-BE32-E72D297353CC}">
                <c16:uniqueId val="{00000001-D2F0-4661-8191-255B77C9EEC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ثلاثي3!$C$132:$D$132</c:f>
              <c:numCache>
                <c:formatCode>General</c:formatCode>
                <c:ptCount val="2"/>
                <c:pt idx="0">
                  <c:v>0</c:v>
                </c:pt>
                <c:pt idx="1">
                  <c:v>0</c:v>
                </c:pt>
              </c:numCache>
            </c:numRef>
          </c:val>
          <c:extLst>
            <c:ext xmlns:c16="http://schemas.microsoft.com/office/drawing/2014/chart" uri="{C3380CC4-5D6E-409C-BE32-E72D297353CC}">
              <c16:uniqueId val="{00000002-D2F0-4661-8191-255B77C9EEC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a:pPr>
          <a:endParaRPr lang="fr-FR"/>
        </a:p>
      </c:txPr>
    </c:title>
    <c:autoTitleDeleted val="0"/>
    <c:plotArea>
      <c:layout/>
      <c:pieChart>
        <c:varyColors val="1"/>
        <c:ser>
          <c:idx val="0"/>
          <c:order val="0"/>
          <c:tx>
            <c:strRef>
              <c:f>ثلاثي3!$B$134</c:f>
              <c:strCache>
                <c:ptCount val="1"/>
                <c:pt idx="0">
                  <c:v>مجموع</c:v>
                </c:pt>
              </c:strCache>
            </c:strRef>
          </c:tx>
          <c:dPt>
            <c:idx val="0"/>
            <c:bubble3D val="0"/>
            <c:explosion val="7"/>
            <c:extLst>
              <c:ext xmlns:c16="http://schemas.microsoft.com/office/drawing/2014/chart" uri="{C3380CC4-5D6E-409C-BE32-E72D297353CC}">
                <c16:uniqueId val="{00000000-33F7-4A57-A20E-7754E7D5A8C0}"/>
              </c:ext>
            </c:extLst>
          </c:dPt>
          <c:dPt>
            <c:idx val="1"/>
            <c:bubble3D val="0"/>
            <c:extLst>
              <c:ext xmlns:c16="http://schemas.microsoft.com/office/drawing/2014/chart" uri="{C3380CC4-5D6E-409C-BE32-E72D297353CC}">
                <c16:uniqueId val="{00000001-33F7-4A57-A20E-7754E7D5A8C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ثلاثي3!$C$131:$D$131</c:f>
              <c:strCache>
                <c:ptCount val="2"/>
                <c:pt idx="0">
                  <c:v>أقل من 10</c:v>
                </c:pt>
                <c:pt idx="1">
                  <c:v>&gt;=10</c:v>
                </c:pt>
              </c:strCache>
            </c:strRef>
          </c:cat>
          <c:val>
            <c:numRef>
              <c:f>ثلاثي3!$C$134:$D$134</c:f>
              <c:numCache>
                <c:formatCode>General</c:formatCode>
                <c:ptCount val="2"/>
                <c:pt idx="0">
                  <c:v>0</c:v>
                </c:pt>
                <c:pt idx="1">
                  <c:v>0</c:v>
                </c:pt>
              </c:numCache>
            </c:numRef>
          </c:val>
          <c:extLst>
            <c:ext xmlns:c16="http://schemas.microsoft.com/office/drawing/2014/chart" uri="{C3380CC4-5D6E-409C-BE32-E72D297353CC}">
              <c16:uniqueId val="{00000002-33F7-4A57-A20E-7754E7D5A8C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اللغة العربية</a:t>
            </a:r>
            <a:r>
              <a:rPr lang="fr-FR" sz="1000"/>
              <a:t> </a:t>
            </a:r>
            <a:r>
              <a:rPr lang="ar-TN" sz="1000" baseline="0"/>
              <a:t> : </a:t>
            </a:r>
            <a:r>
              <a:rPr lang="ar-TN" sz="1000"/>
              <a:t>إناث</a:t>
            </a:r>
          </a:p>
        </c:rich>
      </c:tx>
      <c:overlay val="0"/>
    </c:title>
    <c:autoTitleDeleted val="0"/>
    <c:plotArea>
      <c:layout/>
      <c:pieChart>
        <c:varyColors val="1"/>
        <c:ser>
          <c:idx val="0"/>
          <c:order val="0"/>
          <c:tx>
            <c:strRef>
              <c:f>ثلاثي3!$C$173</c:f>
              <c:strCache>
                <c:ptCount val="1"/>
                <c:pt idx="0">
                  <c:v>إناث</c:v>
                </c:pt>
              </c:strCache>
            </c:strRef>
          </c:tx>
          <c:dPt>
            <c:idx val="0"/>
            <c:bubble3D val="0"/>
            <c:extLst>
              <c:ext xmlns:c16="http://schemas.microsoft.com/office/drawing/2014/chart" uri="{C3380CC4-5D6E-409C-BE32-E72D297353CC}">
                <c16:uniqueId val="{00000000-4202-4710-8770-6BC4315CA329}"/>
              </c:ext>
            </c:extLst>
          </c:dPt>
          <c:dPt>
            <c:idx val="1"/>
            <c:bubble3D val="0"/>
            <c:explosion val="10"/>
            <c:extLst>
              <c:ext xmlns:c16="http://schemas.microsoft.com/office/drawing/2014/chart" uri="{C3380CC4-5D6E-409C-BE32-E72D297353CC}">
                <c16:uniqueId val="{00000001-4202-4710-8770-6BC4315CA329}"/>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ثلاثي3!$D$173:$E$173</c:f>
              <c:numCache>
                <c:formatCode>General</c:formatCode>
                <c:ptCount val="2"/>
                <c:pt idx="0">
                  <c:v>0</c:v>
                </c:pt>
                <c:pt idx="1">
                  <c:v>0</c:v>
                </c:pt>
              </c:numCache>
            </c:numRef>
          </c:val>
          <c:extLst>
            <c:ext xmlns:c16="http://schemas.microsoft.com/office/drawing/2014/chart" uri="{C3380CC4-5D6E-409C-BE32-E72D297353CC}">
              <c16:uniqueId val="{00000002-4202-4710-8770-6BC4315CA329}"/>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ثلاثي3!$H$173</c:f>
              <c:strCache>
                <c:ptCount val="1"/>
                <c:pt idx="0">
                  <c:v>إناث</c:v>
                </c:pt>
              </c:strCache>
            </c:strRef>
          </c:tx>
          <c:dPt>
            <c:idx val="0"/>
            <c:bubble3D val="0"/>
            <c:explosion val="9"/>
            <c:extLst>
              <c:ext xmlns:c16="http://schemas.microsoft.com/office/drawing/2014/chart" uri="{C3380CC4-5D6E-409C-BE32-E72D297353CC}">
                <c16:uniqueId val="{00000000-0726-4831-AB99-5F2BD95E254E}"/>
              </c:ext>
            </c:extLst>
          </c:dPt>
          <c:dPt>
            <c:idx val="1"/>
            <c:bubble3D val="0"/>
            <c:extLst>
              <c:ext xmlns:c16="http://schemas.microsoft.com/office/drawing/2014/chart" uri="{C3380CC4-5D6E-409C-BE32-E72D297353CC}">
                <c16:uniqueId val="{00000001-0726-4831-AB99-5F2BD95E254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ثلاثي3!$I$173:$J$173</c:f>
              <c:numCache>
                <c:formatCode>General</c:formatCode>
                <c:ptCount val="2"/>
                <c:pt idx="0">
                  <c:v>0</c:v>
                </c:pt>
                <c:pt idx="1">
                  <c:v>0</c:v>
                </c:pt>
              </c:numCache>
            </c:numRef>
          </c:val>
          <c:extLst>
            <c:ext xmlns:c16="http://schemas.microsoft.com/office/drawing/2014/chart" uri="{C3380CC4-5D6E-409C-BE32-E72D297353CC}">
              <c16:uniqueId val="{00000002-0726-4831-AB99-5F2BD95E254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ثلاثي3!$P$173</c:f>
              <c:strCache>
                <c:ptCount val="1"/>
                <c:pt idx="0">
                  <c:v>إناث</c:v>
                </c:pt>
              </c:strCache>
            </c:strRef>
          </c:tx>
          <c:dPt>
            <c:idx val="0"/>
            <c:bubble3D val="0"/>
            <c:explosion val="12"/>
            <c:extLst>
              <c:ext xmlns:c16="http://schemas.microsoft.com/office/drawing/2014/chart" uri="{C3380CC4-5D6E-409C-BE32-E72D297353CC}">
                <c16:uniqueId val="{00000000-63BE-4768-AD03-9785762B79D2}"/>
              </c:ext>
            </c:extLst>
          </c:dPt>
          <c:dPt>
            <c:idx val="1"/>
            <c:bubble3D val="0"/>
            <c:extLst>
              <c:ext xmlns:c16="http://schemas.microsoft.com/office/drawing/2014/chart" uri="{C3380CC4-5D6E-409C-BE32-E72D297353CC}">
                <c16:uniqueId val="{00000001-63BE-4768-AD03-9785762B79D2}"/>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ثلاثي3!$Q$173:$R$173</c:f>
              <c:numCache>
                <c:formatCode>General</c:formatCode>
                <c:ptCount val="2"/>
                <c:pt idx="0">
                  <c:v>0</c:v>
                </c:pt>
                <c:pt idx="1">
                  <c:v>0</c:v>
                </c:pt>
              </c:numCache>
            </c:numRef>
          </c:val>
          <c:extLst>
            <c:ext xmlns:c16="http://schemas.microsoft.com/office/drawing/2014/chart" uri="{C3380CC4-5D6E-409C-BE32-E72D297353CC}">
              <c16:uniqueId val="{00000002-63BE-4768-AD03-9785762B79D2}"/>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ثلاثي3!$C$174</c:f>
              <c:strCache>
                <c:ptCount val="1"/>
                <c:pt idx="0">
                  <c:v>ذكور</c:v>
                </c:pt>
              </c:strCache>
            </c:strRef>
          </c:tx>
          <c:dPt>
            <c:idx val="0"/>
            <c:bubble3D val="0"/>
            <c:explosion val="15"/>
            <c:extLst>
              <c:ext xmlns:c16="http://schemas.microsoft.com/office/drawing/2014/chart" uri="{C3380CC4-5D6E-409C-BE32-E72D297353CC}">
                <c16:uniqueId val="{00000000-CE75-4023-A0DD-AFC6D43A04FB}"/>
              </c:ext>
            </c:extLst>
          </c:dPt>
          <c:dPt>
            <c:idx val="1"/>
            <c:bubble3D val="0"/>
            <c:extLst>
              <c:ext xmlns:c16="http://schemas.microsoft.com/office/drawing/2014/chart" uri="{C3380CC4-5D6E-409C-BE32-E72D297353CC}">
                <c16:uniqueId val="{00000001-CE75-4023-A0DD-AFC6D43A04F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ثلاثي3!$D$174:$E$174</c:f>
              <c:numCache>
                <c:formatCode>General</c:formatCode>
                <c:ptCount val="2"/>
                <c:pt idx="0">
                  <c:v>0</c:v>
                </c:pt>
                <c:pt idx="1">
                  <c:v>0</c:v>
                </c:pt>
              </c:numCache>
            </c:numRef>
          </c:val>
          <c:extLst>
            <c:ext xmlns:c16="http://schemas.microsoft.com/office/drawing/2014/chart" uri="{C3380CC4-5D6E-409C-BE32-E72D297353CC}">
              <c16:uniqueId val="{00000002-CE75-4023-A0DD-AFC6D43A04F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العلوم</a:t>
            </a:r>
            <a:r>
              <a:rPr lang="ar-TN" sz="1000" baseline="0"/>
              <a:t> : </a:t>
            </a:r>
            <a:r>
              <a:rPr lang="ar-TN" sz="1000"/>
              <a:t>إناث</a:t>
            </a:r>
          </a:p>
        </c:rich>
      </c:tx>
      <c:overlay val="0"/>
    </c:title>
    <c:autoTitleDeleted val="0"/>
    <c:plotArea>
      <c:layout/>
      <c:pieChart>
        <c:varyColors val="1"/>
        <c:ser>
          <c:idx val="0"/>
          <c:order val="0"/>
          <c:tx>
            <c:strRef>
              <c:f>ثلاثي1!$H$172</c:f>
              <c:strCache>
                <c:ptCount val="1"/>
                <c:pt idx="0">
                  <c:v>إناث</c:v>
                </c:pt>
              </c:strCache>
            </c:strRef>
          </c:tx>
          <c:dPt>
            <c:idx val="0"/>
            <c:bubble3D val="0"/>
            <c:explosion val="9"/>
            <c:extLst>
              <c:ext xmlns:c16="http://schemas.microsoft.com/office/drawing/2014/chart" uri="{C3380CC4-5D6E-409C-BE32-E72D297353CC}">
                <c16:uniqueId val="{00000000-7A81-4269-B156-9D32F2ED8700}"/>
              </c:ext>
            </c:extLst>
          </c:dPt>
          <c:dPt>
            <c:idx val="1"/>
            <c:bubble3D val="0"/>
            <c:extLst>
              <c:ext xmlns:c16="http://schemas.microsoft.com/office/drawing/2014/chart" uri="{C3380CC4-5D6E-409C-BE32-E72D297353CC}">
                <c16:uniqueId val="{00000001-7A81-4269-B156-9D32F2ED8700}"/>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ثلاثي1!$I$172:$J$172</c:f>
              <c:numCache>
                <c:formatCode>General</c:formatCode>
                <c:ptCount val="2"/>
                <c:pt idx="0">
                  <c:v>0</c:v>
                </c:pt>
                <c:pt idx="1">
                  <c:v>0</c:v>
                </c:pt>
              </c:numCache>
            </c:numRef>
          </c:val>
          <c:extLst>
            <c:ext xmlns:c16="http://schemas.microsoft.com/office/drawing/2014/chart" uri="{C3380CC4-5D6E-409C-BE32-E72D297353CC}">
              <c16:uniqueId val="{00000002-7A81-4269-B156-9D32F2ED8700}"/>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ثلاثي3!$H$174</c:f>
              <c:strCache>
                <c:ptCount val="1"/>
                <c:pt idx="0">
                  <c:v>ذكور</c:v>
                </c:pt>
              </c:strCache>
            </c:strRef>
          </c:tx>
          <c:dPt>
            <c:idx val="0"/>
            <c:bubble3D val="0"/>
            <c:explosion val="9"/>
            <c:extLst>
              <c:ext xmlns:c16="http://schemas.microsoft.com/office/drawing/2014/chart" uri="{C3380CC4-5D6E-409C-BE32-E72D297353CC}">
                <c16:uniqueId val="{00000000-712F-4225-AE50-A250B42CEA5E}"/>
              </c:ext>
            </c:extLst>
          </c:dPt>
          <c:dPt>
            <c:idx val="1"/>
            <c:bubble3D val="0"/>
            <c:extLst>
              <c:ext xmlns:c16="http://schemas.microsoft.com/office/drawing/2014/chart" uri="{C3380CC4-5D6E-409C-BE32-E72D297353CC}">
                <c16:uniqueId val="{00000001-712F-4225-AE50-A250B42CEA5E}"/>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ثلاثي3!$I$174:$J$174</c:f>
              <c:numCache>
                <c:formatCode>General</c:formatCode>
                <c:ptCount val="2"/>
                <c:pt idx="0">
                  <c:v>0</c:v>
                </c:pt>
                <c:pt idx="1">
                  <c:v>0</c:v>
                </c:pt>
              </c:numCache>
            </c:numRef>
          </c:val>
          <c:extLst>
            <c:ext xmlns:c16="http://schemas.microsoft.com/office/drawing/2014/chart" uri="{C3380CC4-5D6E-409C-BE32-E72D297353CC}">
              <c16:uniqueId val="{00000002-712F-4225-AE50-A250B42CEA5E}"/>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التنشئة : </a:t>
            </a:r>
            <a:r>
              <a:rPr lang="ar-TN" sz="1000"/>
              <a:t>ذكور</a:t>
            </a:r>
          </a:p>
        </c:rich>
      </c:tx>
      <c:overlay val="0"/>
    </c:title>
    <c:autoTitleDeleted val="0"/>
    <c:plotArea>
      <c:layout/>
      <c:pieChart>
        <c:varyColors val="1"/>
        <c:ser>
          <c:idx val="0"/>
          <c:order val="0"/>
          <c:tx>
            <c:strRef>
              <c:f>ثلاثي3!$P$174</c:f>
              <c:strCache>
                <c:ptCount val="1"/>
                <c:pt idx="0">
                  <c:v>ذكور</c:v>
                </c:pt>
              </c:strCache>
            </c:strRef>
          </c:tx>
          <c:dPt>
            <c:idx val="0"/>
            <c:bubble3D val="0"/>
            <c:explosion val="12"/>
            <c:extLst>
              <c:ext xmlns:c16="http://schemas.microsoft.com/office/drawing/2014/chart" uri="{C3380CC4-5D6E-409C-BE32-E72D297353CC}">
                <c16:uniqueId val="{00000000-AFF8-496A-918E-1DD9717A41EC}"/>
              </c:ext>
            </c:extLst>
          </c:dPt>
          <c:dPt>
            <c:idx val="1"/>
            <c:bubble3D val="0"/>
            <c:extLst>
              <c:ext xmlns:c16="http://schemas.microsoft.com/office/drawing/2014/chart" uri="{C3380CC4-5D6E-409C-BE32-E72D297353CC}">
                <c16:uniqueId val="{00000001-AFF8-496A-918E-1DD9717A41EC}"/>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ثلاثي3!$Q$174:$R$174</c:f>
              <c:numCache>
                <c:formatCode>General</c:formatCode>
                <c:ptCount val="2"/>
                <c:pt idx="0">
                  <c:v>0</c:v>
                </c:pt>
                <c:pt idx="1">
                  <c:v>0</c:v>
                </c:pt>
              </c:numCache>
            </c:numRef>
          </c:val>
          <c:extLst>
            <c:ext xmlns:c16="http://schemas.microsoft.com/office/drawing/2014/chart" uri="{C3380CC4-5D6E-409C-BE32-E72D297353CC}">
              <c16:uniqueId val="{00000002-AFF8-496A-918E-1DD9717A41E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اللغة العربية</a:t>
            </a:r>
            <a:r>
              <a:rPr lang="fr-FR" sz="1000">
                <a:solidFill>
                  <a:sysClr val="windowText" lastClr="000000"/>
                </a:solidFill>
              </a:rPr>
              <a:t> </a:t>
            </a:r>
            <a:r>
              <a:rPr lang="ar-TN" sz="1000">
                <a:solidFill>
                  <a:sysClr val="windowText" lastClr="000000"/>
                </a:solidFill>
              </a:rPr>
              <a:t> : مجموع</a:t>
            </a:r>
          </a:p>
        </c:rich>
      </c:tx>
      <c:overlay val="0"/>
    </c:title>
    <c:autoTitleDeleted val="0"/>
    <c:plotArea>
      <c:layout/>
      <c:pieChart>
        <c:varyColors val="1"/>
        <c:ser>
          <c:idx val="0"/>
          <c:order val="0"/>
          <c:tx>
            <c:strRef>
              <c:f>ثلاثي3!$C$175</c:f>
              <c:strCache>
                <c:ptCount val="1"/>
                <c:pt idx="0">
                  <c:v>مجموع</c:v>
                </c:pt>
              </c:strCache>
            </c:strRef>
          </c:tx>
          <c:dPt>
            <c:idx val="0"/>
            <c:bubble3D val="0"/>
            <c:explosion val="10"/>
            <c:extLst>
              <c:ext xmlns:c16="http://schemas.microsoft.com/office/drawing/2014/chart" uri="{C3380CC4-5D6E-409C-BE32-E72D297353CC}">
                <c16:uniqueId val="{00000000-9B90-49C5-B873-F03802CE3F06}"/>
              </c:ext>
            </c:extLst>
          </c:dPt>
          <c:dPt>
            <c:idx val="1"/>
            <c:bubble3D val="0"/>
            <c:extLst>
              <c:ext xmlns:c16="http://schemas.microsoft.com/office/drawing/2014/chart" uri="{C3380CC4-5D6E-409C-BE32-E72D297353CC}">
                <c16:uniqueId val="{00000001-9B90-49C5-B873-F03802CE3F06}"/>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ثلاثي3!$D$172:$E$172</c:f>
              <c:strCache>
                <c:ptCount val="2"/>
                <c:pt idx="0">
                  <c:v>أقل من 10</c:v>
                </c:pt>
                <c:pt idx="1">
                  <c:v>&gt;=10</c:v>
                </c:pt>
              </c:strCache>
            </c:strRef>
          </c:cat>
          <c:val>
            <c:numRef>
              <c:f>ثلاثي3!$D$175:$E$175</c:f>
              <c:numCache>
                <c:formatCode>General</c:formatCode>
                <c:ptCount val="2"/>
                <c:pt idx="0">
                  <c:v>0</c:v>
                </c:pt>
                <c:pt idx="1">
                  <c:v>0</c:v>
                </c:pt>
              </c:numCache>
            </c:numRef>
          </c:val>
          <c:extLst>
            <c:ext xmlns:c16="http://schemas.microsoft.com/office/drawing/2014/chart" uri="{C3380CC4-5D6E-409C-BE32-E72D297353CC}">
              <c16:uniqueId val="{00000002-9B90-49C5-B873-F03802CE3F0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rgbClr val="FFFF00"/>
    </a:solidFill>
  </c:sp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العلوم : مجموع</a:t>
            </a:r>
          </a:p>
        </c:rich>
      </c:tx>
      <c:overlay val="0"/>
    </c:title>
    <c:autoTitleDeleted val="0"/>
    <c:plotArea>
      <c:layout/>
      <c:pieChart>
        <c:varyColors val="1"/>
        <c:ser>
          <c:idx val="0"/>
          <c:order val="0"/>
          <c:tx>
            <c:strRef>
              <c:f>ثلاثي3!$H$175</c:f>
              <c:strCache>
                <c:ptCount val="1"/>
                <c:pt idx="0">
                  <c:v>مجموع</c:v>
                </c:pt>
              </c:strCache>
            </c:strRef>
          </c:tx>
          <c:dPt>
            <c:idx val="0"/>
            <c:bubble3D val="0"/>
            <c:explosion val="11"/>
            <c:extLst>
              <c:ext xmlns:c16="http://schemas.microsoft.com/office/drawing/2014/chart" uri="{C3380CC4-5D6E-409C-BE32-E72D297353CC}">
                <c16:uniqueId val="{00000000-972D-4760-B2D2-B5CAA52054B6}"/>
              </c:ext>
            </c:extLst>
          </c:dPt>
          <c:dPt>
            <c:idx val="1"/>
            <c:bubble3D val="0"/>
            <c:extLst>
              <c:ext xmlns:c16="http://schemas.microsoft.com/office/drawing/2014/chart" uri="{C3380CC4-5D6E-409C-BE32-E72D297353CC}">
                <c16:uniqueId val="{00000001-972D-4760-B2D2-B5CAA52054B6}"/>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ثلاثي3!$I$172:$J$172</c:f>
              <c:strCache>
                <c:ptCount val="2"/>
                <c:pt idx="0">
                  <c:v>أقل من 10</c:v>
                </c:pt>
                <c:pt idx="1">
                  <c:v>&gt;=10</c:v>
                </c:pt>
              </c:strCache>
            </c:strRef>
          </c:cat>
          <c:val>
            <c:numRef>
              <c:f>ثلاثي3!$I$175:$J$175</c:f>
              <c:numCache>
                <c:formatCode>General</c:formatCode>
                <c:ptCount val="2"/>
                <c:pt idx="0">
                  <c:v>0</c:v>
                </c:pt>
                <c:pt idx="1">
                  <c:v>0</c:v>
                </c:pt>
              </c:numCache>
            </c:numRef>
          </c:val>
          <c:extLst>
            <c:ext xmlns:c16="http://schemas.microsoft.com/office/drawing/2014/chart" uri="{C3380CC4-5D6E-409C-BE32-E72D297353CC}">
              <c16:uniqueId val="{00000002-972D-4760-B2D2-B5CAA52054B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900">
              <a:solidFill>
                <a:sysClr val="windowText" lastClr="000000"/>
              </a:solidFill>
            </a:defRPr>
          </a:pPr>
          <a:endParaRPr lang="fr-FR"/>
        </a:p>
      </c:txPr>
    </c:legend>
    <c:plotVisOnly val="1"/>
    <c:dispBlanksAs val="zero"/>
    <c:showDLblsOverMax val="0"/>
  </c:chart>
  <c:spPr>
    <a:solidFill>
      <a:schemeClr val="accent3">
        <a:lumMod val="40000"/>
        <a:lumOff val="60000"/>
      </a:schemeClr>
    </a:solidFill>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a:solidFill>
                  <a:sysClr val="windowText" lastClr="000000"/>
                </a:solidFill>
              </a:rPr>
              <a:t>التنشئة : مجموع</a:t>
            </a:r>
          </a:p>
        </c:rich>
      </c:tx>
      <c:overlay val="0"/>
      <c:spPr>
        <a:solidFill>
          <a:schemeClr val="accent6">
            <a:lumMod val="20000"/>
            <a:lumOff val="80000"/>
          </a:schemeClr>
        </a:solidFill>
      </c:spPr>
    </c:title>
    <c:autoTitleDeleted val="0"/>
    <c:plotArea>
      <c:layout/>
      <c:pieChart>
        <c:varyColors val="1"/>
        <c:ser>
          <c:idx val="0"/>
          <c:order val="0"/>
          <c:tx>
            <c:strRef>
              <c:f>ثلاثي3!$P$175</c:f>
              <c:strCache>
                <c:ptCount val="1"/>
                <c:pt idx="0">
                  <c:v>مجموع</c:v>
                </c:pt>
              </c:strCache>
            </c:strRef>
          </c:tx>
          <c:dPt>
            <c:idx val="0"/>
            <c:bubble3D val="0"/>
            <c:explosion val="13"/>
            <c:extLst>
              <c:ext xmlns:c16="http://schemas.microsoft.com/office/drawing/2014/chart" uri="{C3380CC4-5D6E-409C-BE32-E72D297353CC}">
                <c16:uniqueId val="{00000000-9D03-48C1-8EF8-DF2E18B8CA3C}"/>
              </c:ext>
            </c:extLst>
          </c:dPt>
          <c:dPt>
            <c:idx val="1"/>
            <c:bubble3D val="0"/>
            <c:extLst>
              <c:ext xmlns:c16="http://schemas.microsoft.com/office/drawing/2014/chart" uri="{C3380CC4-5D6E-409C-BE32-E72D297353CC}">
                <c16:uniqueId val="{00000001-9D03-48C1-8EF8-DF2E18B8CA3C}"/>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ثلاثي3!$Q$172:$R$172</c:f>
              <c:strCache>
                <c:ptCount val="2"/>
                <c:pt idx="0">
                  <c:v>أقل من 10</c:v>
                </c:pt>
                <c:pt idx="1">
                  <c:v>&gt;=10</c:v>
                </c:pt>
              </c:strCache>
            </c:strRef>
          </c:cat>
          <c:val>
            <c:numRef>
              <c:f>ثلاثي3!$Q$175:$R$175</c:f>
              <c:numCache>
                <c:formatCode>General</c:formatCode>
                <c:ptCount val="2"/>
                <c:pt idx="0">
                  <c:v>0</c:v>
                </c:pt>
                <c:pt idx="1">
                  <c:v>0</c:v>
                </c:pt>
              </c:numCache>
            </c:numRef>
          </c:val>
          <c:extLst>
            <c:ext xmlns:c16="http://schemas.microsoft.com/office/drawing/2014/chart" uri="{C3380CC4-5D6E-409C-BE32-E72D297353CC}">
              <c16:uniqueId val="{00000002-9D03-48C1-8EF8-DF2E18B8CA3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accent6">
        <a:lumMod val="20000"/>
        <a:lumOff val="80000"/>
      </a:schemeClr>
    </a:solidFill>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explosion val="2"/>
          <c:dPt>
            <c:idx val="0"/>
            <c:bubble3D val="0"/>
            <c:extLst>
              <c:ext xmlns:c16="http://schemas.microsoft.com/office/drawing/2014/chart" uri="{C3380CC4-5D6E-409C-BE32-E72D297353CC}">
                <c16:uniqueId val="{00000000-1050-4769-A9EA-DE6C8D73A061}"/>
              </c:ext>
            </c:extLst>
          </c:dPt>
          <c:dPt>
            <c:idx val="1"/>
            <c:bubble3D val="0"/>
            <c:extLst>
              <c:ext xmlns:c16="http://schemas.microsoft.com/office/drawing/2014/chart" uri="{C3380CC4-5D6E-409C-BE32-E72D297353CC}">
                <c16:uniqueId val="{00000001-1050-4769-A9EA-DE6C8D73A06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ثلاثي3!$B$68:$B$69</c:f>
              <c:strCache>
                <c:ptCount val="2"/>
                <c:pt idx="0">
                  <c:v>التلاميذ الذين لهم معدل أقل من 10</c:v>
                </c:pt>
                <c:pt idx="1">
                  <c:v>التلاميذ الذين لهم معدل يساوي أو يفوق 10</c:v>
                </c:pt>
              </c:strCache>
            </c:strRef>
          </c:cat>
          <c:val>
            <c:numRef>
              <c:f>ثلاثي3!$G$68:$G$69</c:f>
              <c:numCache>
                <c:formatCode>General</c:formatCode>
                <c:ptCount val="2"/>
                <c:pt idx="0">
                  <c:v>45</c:v>
                </c:pt>
                <c:pt idx="1">
                  <c:v>0</c:v>
                </c:pt>
              </c:numCache>
            </c:numRef>
          </c:val>
          <c:extLst>
            <c:ext xmlns:c16="http://schemas.microsoft.com/office/drawing/2014/chart" uri="{C3380CC4-5D6E-409C-BE32-E72D297353CC}">
              <c16:uniqueId val="{00000002-1050-4769-A9EA-DE6C8D73A061}"/>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legend>
    <c:plotVisOnly val="1"/>
    <c:dispBlanksAs val="zero"/>
    <c:showDLblsOverMax val="0"/>
  </c:chart>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dPt>
            <c:idx val="0"/>
            <c:invertIfNegative val="0"/>
            <c:bubble3D val="0"/>
            <c:spPr>
              <a:solidFill>
                <a:srgbClr val="FFFF00"/>
              </a:solidFill>
            </c:spPr>
            <c:extLst>
              <c:ext xmlns:c16="http://schemas.microsoft.com/office/drawing/2014/chart" uri="{C3380CC4-5D6E-409C-BE32-E72D297353CC}">
                <c16:uniqueId val="{00000001-60E1-4605-96FB-BE8B721DFC69}"/>
              </c:ext>
            </c:extLst>
          </c:dPt>
          <c:dPt>
            <c:idx val="1"/>
            <c:invertIfNegative val="0"/>
            <c:bubble3D val="0"/>
            <c:spPr>
              <a:solidFill>
                <a:schemeClr val="accent3">
                  <a:lumMod val="40000"/>
                  <a:lumOff val="60000"/>
                </a:schemeClr>
              </a:solidFill>
            </c:spPr>
            <c:extLst>
              <c:ext xmlns:c16="http://schemas.microsoft.com/office/drawing/2014/chart" uri="{C3380CC4-5D6E-409C-BE32-E72D297353CC}">
                <c16:uniqueId val="{00000003-60E1-4605-96FB-BE8B721DFC69}"/>
              </c:ext>
            </c:extLst>
          </c:dPt>
          <c:dPt>
            <c:idx val="2"/>
            <c:invertIfNegative val="0"/>
            <c:bubble3D val="0"/>
            <c:spPr>
              <a:solidFill>
                <a:schemeClr val="accent6">
                  <a:lumMod val="20000"/>
                  <a:lumOff val="80000"/>
                </a:schemeClr>
              </a:solidFill>
            </c:spPr>
            <c:extLst>
              <c:ext xmlns:c16="http://schemas.microsoft.com/office/drawing/2014/chart" uri="{C3380CC4-5D6E-409C-BE32-E72D297353CC}">
                <c16:uniqueId val="{00000005-60E1-4605-96FB-BE8B721DFC69}"/>
              </c:ext>
            </c:extLst>
          </c:dPt>
          <c:dPt>
            <c:idx val="3"/>
            <c:invertIfNegative val="0"/>
            <c:bubble3D val="0"/>
            <c:spPr>
              <a:solidFill>
                <a:schemeClr val="tx2">
                  <a:lumMod val="20000"/>
                  <a:lumOff val="80000"/>
                </a:schemeClr>
              </a:solidFill>
            </c:spPr>
            <c:extLst>
              <c:ext xmlns:c16="http://schemas.microsoft.com/office/drawing/2014/chart" uri="{C3380CC4-5D6E-409C-BE32-E72D297353CC}">
                <c16:uniqueId val="{00000007-60E1-4605-96FB-BE8B721DFC69}"/>
              </c:ext>
            </c:extLst>
          </c:dPt>
          <c:dLbls>
            <c:spPr>
              <a:noFill/>
              <a:ln w="25400">
                <a:noFill/>
              </a:ln>
            </c:spPr>
            <c:txPr>
              <a:bodyPr wrap="square" lIns="38100" tIns="19050" rIns="38100" bIns="19050" anchor="ctr">
                <a:spAutoFit/>
              </a:bodyPr>
              <a:lstStyle/>
              <a:p>
                <a:pPr>
                  <a:defRPr b="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ثلاثي3!$N$67:$N$70</c:f>
              <c:strCache>
                <c:ptCount val="4"/>
                <c:pt idx="0">
                  <c:v>مجال اللغة العربية</c:v>
                </c:pt>
                <c:pt idx="1">
                  <c:v>مجال العلوم والتكنولوجيا</c:v>
                </c:pt>
                <c:pt idx="2">
                  <c:v>مجال التنشئة</c:v>
                </c:pt>
                <c:pt idx="3">
                  <c:v>مجال اللغة الفرنسية</c:v>
                </c:pt>
              </c:strCache>
            </c:strRef>
          </c:cat>
          <c:val>
            <c:numRef>
              <c:f>ثلاثي3!$S$67:$S$70</c:f>
              <c:numCache>
                <c:formatCode>0.00</c:formatCode>
                <c:ptCount val="4"/>
                <c:pt idx="0">
                  <c:v>0</c:v>
                </c:pt>
                <c:pt idx="1">
                  <c:v>0</c:v>
                </c:pt>
                <c:pt idx="2">
                  <c:v>0</c:v>
                </c:pt>
                <c:pt idx="3">
                  <c:v>0</c:v>
                </c:pt>
              </c:numCache>
            </c:numRef>
          </c:val>
          <c:extLst>
            <c:ext xmlns:c16="http://schemas.microsoft.com/office/drawing/2014/chart" uri="{C3380CC4-5D6E-409C-BE32-E72D297353CC}">
              <c16:uniqueId val="{00000008-60E1-4605-96FB-BE8B721DFC69}"/>
            </c:ext>
          </c:extLst>
        </c:ser>
        <c:dLbls>
          <c:showLegendKey val="0"/>
          <c:showVal val="0"/>
          <c:showCatName val="0"/>
          <c:showSerName val="0"/>
          <c:showPercent val="0"/>
          <c:showBubbleSize val="0"/>
        </c:dLbls>
        <c:gapWidth val="150"/>
        <c:axId val="460154832"/>
        <c:axId val="460152480"/>
      </c:barChart>
      <c:catAx>
        <c:axId val="460154832"/>
        <c:scaling>
          <c:orientation val="minMax"/>
        </c:scaling>
        <c:delete val="0"/>
        <c:axPos val="b"/>
        <c:numFmt formatCode="General" sourceLinked="1"/>
        <c:majorTickMark val="out"/>
        <c:minorTickMark val="none"/>
        <c:tickLblPos val="nextTo"/>
        <c:crossAx val="460152480"/>
        <c:crosses val="autoZero"/>
        <c:auto val="1"/>
        <c:lblAlgn val="ctr"/>
        <c:lblOffset val="100"/>
        <c:noMultiLvlLbl val="0"/>
      </c:catAx>
      <c:valAx>
        <c:axId val="460152480"/>
        <c:scaling>
          <c:orientation val="minMax"/>
          <c:max val="20"/>
        </c:scaling>
        <c:delete val="0"/>
        <c:axPos val="l"/>
        <c:majorGridlines/>
        <c:numFmt formatCode="0.00" sourceLinked="1"/>
        <c:majorTickMark val="out"/>
        <c:minorTickMark val="none"/>
        <c:tickLblPos val="nextTo"/>
        <c:crossAx val="460154832"/>
        <c:crosses val="autoZero"/>
        <c:crossBetween val="between"/>
      </c:valAx>
    </c:plotArea>
    <c:plotVisOnly val="1"/>
    <c:dispBlanksAs val="gap"/>
    <c:showDLblsOverMax val="0"/>
  </c:chart>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a:t>: إناث</a:t>
            </a:r>
          </a:p>
        </c:rich>
      </c:tx>
      <c:overlay val="0"/>
    </c:title>
    <c:autoTitleDeleted val="0"/>
    <c:plotArea>
      <c:layout/>
      <c:pieChart>
        <c:varyColors val="1"/>
        <c:ser>
          <c:idx val="0"/>
          <c:order val="0"/>
          <c:tx>
            <c:strRef>
              <c:f>ثلاثي3!$P$173</c:f>
              <c:strCache>
                <c:ptCount val="1"/>
                <c:pt idx="0">
                  <c:v>إناث</c:v>
                </c:pt>
              </c:strCache>
            </c:strRef>
          </c:tx>
          <c:dPt>
            <c:idx val="0"/>
            <c:bubble3D val="0"/>
            <c:explosion val="12"/>
            <c:extLst>
              <c:ext xmlns:c16="http://schemas.microsoft.com/office/drawing/2014/chart" uri="{C3380CC4-5D6E-409C-BE32-E72D297353CC}">
                <c16:uniqueId val="{00000000-CF9B-4A49-A3FD-55D44A4281E4}"/>
              </c:ext>
            </c:extLst>
          </c:dPt>
          <c:dPt>
            <c:idx val="1"/>
            <c:bubble3D val="0"/>
            <c:extLst>
              <c:ext xmlns:c16="http://schemas.microsoft.com/office/drawing/2014/chart" uri="{C3380CC4-5D6E-409C-BE32-E72D297353CC}">
                <c16:uniqueId val="{00000001-CF9B-4A49-A3FD-55D44A4281E4}"/>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ثلاثي3!$W$173:$X$173</c:f>
              <c:numCache>
                <c:formatCode>General</c:formatCode>
                <c:ptCount val="2"/>
                <c:pt idx="0">
                  <c:v>0</c:v>
                </c:pt>
                <c:pt idx="1">
                  <c:v>0</c:v>
                </c:pt>
              </c:numCache>
            </c:numRef>
          </c:val>
          <c:extLst>
            <c:ext xmlns:c16="http://schemas.microsoft.com/office/drawing/2014/chart" uri="{C3380CC4-5D6E-409C-BE32-E72D297353CC}">
              <c16:uniqueId val="{00000002-CF9B-4A49-A3FD-55D44A4281E4}"/>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000000000000022" l="0.70000000000000018" r="0.70000000000000018" t="0.75000000000000022" header="0.3000000000000001" footer="0.3000000000000001"/>
    <c:pageSetup paperSize="9" orientation="landscape"/>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effectLst/>
              </a:rPr>
              <a:t>الفرنسية</a:t>
            </a:r>
            <a:r>
              <a:rPr lang="ar-TN" sz="1000" b="1" i="0" u="none" strike="noStrike" baseline="0"/>
              <a:t>: </a:t>
            </a:r>
            <a:r>
              <a:rPr lang="ar-TN" sz="1000"/>
              <a:t>ذكور</a:t>
            </a:r>
          </a:p>
        </c:rich>
      </c:tx>
      <c:overlay val="0"/>
    </c:title>
    <c:autoTitleDeleted val="0"/>
    <c:plotArea>
      <c:layout/>
      <c:pieChart>
        <c:varyColors val="1"/>
        <c:ser>
          <c:idx val="0"/>
          <c:order val="0"/>
          <c:tx>
            <c:strRef>
              <c:f>ثلاثي3!$P$174</c:f>
              <c:strCache>
                <c:ptCount val="1"/>
                <c:pt idx="0">
                  <c:v>ذكور</c:v>
                </c:pt>
              </c:strCache>
            </c:strRef>
          </c:tx>
          <c:dPt>
            <c:idx val="0"/>
            <c:bubble3D val="0"/>
            <c:explosion val="12"/>
            <c:extLst>
              <c:ext xmlns:c16="http://schemas.microsoft.com/office/drawing/2014/chart" uri="{C3380CC4-5D6E-409C-BE32-E72D297353CC}">
                <c16:uniqueId val="{00000000-B60D-4001-BD8B-E7AD3AD66CD7}"/>
              </c:ext>
            </c:extLst>
          </c:dPt>
          <c:dPt>
            <c:idx val="1"/>
            <c:bubble3D val="0"/>
            <c:extLst>
              <c:ext xmlns:c16="http://schemas.microsoft.com/office/drawing/2014/chart" uri="{C3380CC4-5D6E-409C-BE32-E72D297353CC}">
                <c16:uniqueId val="{00000001-B60D-4001-BD8B-E7AD3AD66CD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ثلاثي3!$W$174:$X$174</c:f>
              <c:numCache>
                <c:formatCode>General</c:formatCode>
                <c:ptCount val="2"/>
                <c:pt idx="0">
                  <c:v>0</c:v>
                </c:pt>
                <c:pt idx="1">
                  <c:v>0</c:v>
                </c:pt>
              </c:numCache>
            </c:numRef>
          </c:val>
          <c:extLst>
            <c:ext xmlns:c16="http://schemas.microsoft.com/office/drawing/2014/chart" uri="{C3380CC4-5D6E-409C-BE32-E72D297353CC}">
              <c16:uniqueId val="{00000002-B60D-4001-BD8B-E7AD3AD66CD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sz="1000">
                <a:solidFill>
                  <a:sysClr val="windowText" lastClr="000000"/>
                </a:solidFill>
              </a:defRPr>
            </a:pPr>
            <a:r>
              <a:rPr lang="ar-TN" sz="1000" b="1" i="0" u="none" strike="noStrike" baseline="0">
                <a:effectLst/>
              </a:rPr>
              <a:t>الفرنسية</a:t>
            </a:r>
            <a:r>
              <a:rPr lang="ar-TN" sz="1000">
                <a:solidFill>
                  <a:sysClr val="windowText" lastClr="000000"/>
                </a:solidFill>
              </a:rPr>
              <a:t>: مجموع</a:t>
            </a:r>
          </a:p>
        </c:rich>
      </c:tx>
      <c:overlay val="0"/>
    </c:title>
    <c:autoTitleDeleted val="0"/>
    <c:plotArea>
      <c:layout/>
      <c:pieChart>
        <c:varyColors val="1"/>
        <c:ser>
          <c:idx val="0"/>
          <c:order val="0"/>
          <c:tx>
            <c:strRef>
              <c:f>ثلاثي3!$P$175</c:f>
              <c:strCache>
                <c:ptCount val="1"/>
                <c:pt idx="0">
                  <c:v>مجموع</c:v>
                </c:pt>
              </c:strCache>
            </c:strRef>
          </c:tx>
          <c:dPt>
            <c:idx val="0"/>
            <c:bubble3D val="0"/>
            <c:explosion val="13"/>
            <c:extLst>
              <c:ext xmlns:c16="http://schemas.microsoft.com/office/drawing/2014/chart" uri="{C3380CC4-5D6E-409C-BE32-E72D297353CC}">
                <c16:uniqueId val="{00000000-60CF-49EC-98A0-43553CE9739C}"/>
              </c:ext>
            </c:extLst>
          </c:dPt>
          <c:dPt>
            <c:idx val="1"/>
            <c:bubble3D val="0"/>
            <c:extLst>
              <c:ext xmlns:c16="http://schemas.microsoft.com/office/drawing/2014/chart" uri="{C3380CC4-5D6E-409C-BE32-E72D297353CC}">
                <c16:uniqueId val="{00000001-60CF-49EC-98A0-43553CE9739C}"/>
              </c:ext>
            </c:extLst>
          </c:dPt>
          <c:dLbls>
            <c:spPr>
              <a:noFill/>
              <a:ln w="25400">
                <a:noFill/>
              </a:ln>
            </c:spPr>
            <c:txPr>
              <a:bodyPr wrap="square" lIns="38100" tIns="19050" rIns="38100" bIns="19050" anchor="ctr">
                <a:spAutoFit/>
              </a:bodyPr>
              <a:lstStyle/>
              <a:p>
                <a:pPr>
                  <a:defRPr>
                    <a:solidFill>
                      <a:sysClr val="windowText" lastClr="000000"/>
                    </a:solidFill>
                  </a:defRPr>
                </a:pPr>
                <a:endParaRPr lang="fr-FR"/>
              </a:p>
            </c:txPr>
            <c:showLegendKey val="0"/>
            <c:showVal val="0"/>
            <c:showCatName val="0"/>
            <c:showSerName val="0"/>
            <c:showPercent val="1"/>
            <c:showBubbleSize val="0"/>
            <c:showLeaderLines val="1"/>
            <c:extLst>
              <c:ext xmlns:c15="http://schemas.microsoft.com/office/drawing/2012/chart" uri="{CE6537A1-D6FC-4f65-9D91-7224C49458BB}"/>
            </c:extLst>
          </c:dLbls>
          <c:cat>
            <c:strRef>
              <c:f>ثلاثي3!$W$172:$X$172</c:f>
              <c:strCache>
                <c:ptCount val="2"/>
                <c:pt idx="0">
                  <c:v>أقل من 10</c:v>
                </c:pt>
                <c:pt idx="1">
                  <c:v>&gt;=10</c:v>
                </c:pt>
              </c:strCache>
            </c:strRef>
          </c:cat>
          <c:val>
            <c:numRef>
              <c:f>ثلاثي3!$W$175:$X$175</c:f>
              <c:numCache>
                <c:formatCode>General</c:formatCode>
                <c:ptCount val="2"/>
                <c:pt idx="0">
                  <c:v>0</c:v>
                </c:pt>
                <c:pt idx="1">
                  <c:v>0</c:v>
                </c:pt>
              </c:numCache>
            </c:numRef>
          </c:val>
          <c:extLst>
            <c:ext xmlns:c16="http://schemas.microsoft.com/office/drawing/2014/chart" uri="{C3380CC4-5D6E-409C-BE32-E72D297353CC}">
              <c16:uniqueId val="{00000002-60CF-49EC-98A0-43553CE9739C}"/>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solidFill>
                <a:sysClr val="windowText" lastClr="000000"/>
              </a:solidFill>
            </a:defRPr>
          </a:pPr>
          <a:endParaRPr lang="fr-FR"/>
        </a:p>
      </c:txPr>
    </c:legend>
    <c:plotVisOnly val="1"/>
    <c:dispBlanksAs val="zero"/>
    <c:showDLblsOverMax val="0"/>
  </c:chart>
  <c:spPr>
    <a:solidFill>
      <a:schemeClr val="tx2">
        <a:lumMod val="20000"/>
        <a:lumOff val="80000"/>
      </a:schemeClr>
    </a:solidFill>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a:t>التنشئة : إناث</a:t>
            </a:r>
          </a:p>
        </c:rich>
      </c:tx>
      <c:overlay val="0"/>
    </c:title>
    <c:autoTitleDeleted val="0"/>
    <c:plotArea>
      <c:layout/>
      <c:pieChart>
        <c:varyColors val="1"/>
        <c:ser>
          <c:idx val="0"/>
          <c:order val="0"/>
          <c:tx>
            <c:strRef>
              <c:f>ثلاثي1!$P$172</c:f>
              <c:strCache>
                <c:ptCount val="1"/>
                <c:pt idx="0">
                  <c:v>إناث</c:v>
                </c:pt>
              </c:strCache>
            </c:strRef>
          </c:tx>
          <c:dPt>
            <c:idx val="0"/>
            <c:bubble3D val="0"/>
            <c:explosion val="12"/>
            <c:extLst>
              <c:ext xmlns:c16="http://schemas.microsoft.com/office/drawing/2014/chart" uri="{C3380CC4-5D6E-409C-BE32-E72D297353CC}">
                <c16:uniqueId val="{00000000-ABD1-4DDD-B033-D738C38AFBB1}"/>
              </c:ext>
            </c:extLst>
          </c:dPt>
          <c:dPt>
            <c:idx val="1"/>
            <c:bubble3D val="0"/>
            <c:extLst>
              <c:ext xmlns:c16="http://schemas.microsoft.com/office/drawing/2014/chart" uri="{C3380CC4-5D6E-409C-BE32-E72D297353CC}">
                <c16:uniqueId val="{00000001-ABD1-4DDD-B033-D738C38AFBB1}"/>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ثلاثي1!$Q$171:$R$171</c:f>
              <c:strCache>
                <c:ptCount val="2"/>
                <c:pt idx="0">
                  <c:v>أقل من 10</c:v>
                </c:pt>
                <c:pt idx="1">
                  <c:v>&gt;=10</c:v>
                </c:pt>
              </c:strCache>
            </c:strRef>
          </c:cat>
          <c:val>
            <c:numRef>
              <c:f>ثلاثي1!$Q$172:$R$172</c:f>
              <c:numCache>
                <c:formatCode>General</c:formatCode>
                <c:ptCount val="2"/>
                <c:pt idx="0">
                  <c:v>0</c:v>
                </c:pt>
                <c:pt idx="1">
                  <c:v>0</c:v>
                </c:pt>
              </c:numCache>
            </c:numRef>
          </c:val>
          <c:extLst>
            <c:ext xmlns:c16="http://schemas.microsoft.com/office/drawing/2014/chart" uri="{C3380CC4-5D6E-409C-BE32-E72D297353CC}">
              <c16:uniqueId val="{00000002-ABD1-4DDD-B033-D738C38AFBB1}"/>
            </c:ext>
          </c:extLst>
        </c:ser>
        <c:dLbls>
          <c:showLegendKey val="0"/>
          <c:showVal val="0"/>
          <c:showCatName val="0"/>
          <c:showSerName val="0"/>
          <c:showPercent val="0"/>
          <c:showBubbleSize val="0"/>
          <c:showLeaderLines val="1"/>
        </c:dLbls>
        <c:firstSliceAng val="0"/>
      </c:pieChart>
      <c:spPr>
        <a:noFill/>
        <a:ln w="25400">
          <a:noFill/>
        </a:ln>
      </c:spPr>
    </c:plotArea>
    <c:legend>
      <c:legendPos val="r"/>
      <c:legendEntry>
        <c:idx val="0"/>
        <c:txPr>
          <a:bodyPr/>
          <a:lstStyle/>
          <a:p>
            <a:pPr>
              <a:defRPr sz="800"/>
            </a:pPr>
            <a:endParaRPr lang="fr-FR"/>
          </a:p>
        </c:txPr>
      </c:legendEntry>
      <c:legendEntry>
        <c:idx val="1"/>
        <c:txPr>
          <a:bodyPr/>
          <a:lstStyle/>
          <a:p>
            <a:pPr>
              <a:defRPr sz="800"/>
            </a:pPr>
            <a:endParaRPr lang="fr-FR"/>
          </a:p>
        </c:txPr>
      </c:legendEntry>
      <c:overlay val="0"/>
    </c:legend>
    <c:plotVisOnly val="1"/>
    <c:dispBlanksAs val="zero"/>
    <c:showDLblsOverMax val="0"/>
  </c:chart>
  <c:printSettings>
    <c:headerFooter/>
    <c:pageMargins b="0.75" l="0.7" r="0.7" t="0.75" header="0.3" footer="0.3"/>
    <c:pageSetup paperSize="9" orientation="landscape"/>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ثلاثي3!$AO$7</c:f>
              <c:strCache>
                <c:ptCount val="1"/>
                <c:pt idx="0">
                  <c:v>إناث</c:v>
                </c:pt>
              </c:strCache>
            </c:strRef>
          </c:tx>
          <c:dPt>
            <c:idx val="0"/>
            <c:bubble3D val="0"/>
            <c:extLst>
              <c:ext xmlns:c16="http://schemas.microsoft.com/office/drawing/2014/chart" uri="{C3380CC4-5D6E-409C-BE32-E72D297353CC}">
                <c16:uniqueId val="{00000000-C78E-4442-933F-AA41F6F005DB}"/>
              </c:ext>
            </c:extLst>
          </c:dPt>
          <c:dPt>
            <c:idx val="1"/>
            <c:bubble3D val="0"/>
            <c:extLst>
              <c:ext xmlns:c16="http://schemas.microsoft.com/office/drawing/2014/chart" uri="{C3380CC4-5D6E-409C-BE32-E72D297353CC}">
                <c16:uniqueId val="{00000001-C78E-4442-933F-AA41F6F005DB}"/>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ثلاثي3!$AP$6:$AQ$6</c:f>
              <c:strCache>
                <c:ptCount val="2"/>
                <c:pt idx="0">
                  <c:v>أقل من 10</c:v>
                </c:pt>
                <c:pt idx="1">
                  <c:v>&gt;=10</c:v>
                </c:pt>
              </c:strCache>
            </c:strRef>
          </c:cat>
          <c:val>
            <c:numRef>
              <c:f>ثلاثي3!$AP$7:$AQ$7</c:f>
              <c:numCache>
                <c:formatCode>General</c:formatCode>
                <c:ptCount val="2"/>
                <c:pt idx="0">
                  <c:v>0</c:v>
                </c:pt>
                <c:pt idx="1">
                  <c:v>0</c:v>
                </c:pt>
              </c:numCache>
            </c:numRef>
          </c:val>
          <c:extLst>
            <c:ext xmlns:c16="http://schemas.microsoft.com/office/drawing/2014/chart" uri="{C3380CC4-5D6E-409C-BE32-E72D297353CC}">
              <c16:uniqueId val="{00000002-C78E-4442-933F-AA41F6F005DB}"/>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ثلاثي3!$AO$8</c:f>
              <c:strCache>
                <c:ptCount val="1"/>
                <c:pt idx="0">
                  <c:v>ذكور</c:v>
                </c:pt>
              </c:strCache>
            </c:strRef>
          </c:tx>
          <c:dPt>
            <c:idx val="0"/>
            <c:bubble3D val="0"/>
            <c:extLst>
              <c:ext xmlns:c16="http://schemas.microsoft.com/office/drawing/2014/chart" uri="{C3380CC4-5D6E-409C-BE32-E72D297353CC}">
                <c16:uniqueId val="{00000000-AFEC-4322-B6F4-46F644E26ABD}"/>
              </c:ext>
            </c:extLst>
          </c:dPt>
          <c:dPt>
            <c:idx val="1"/>
            <c:bubble3D val="0"/>
            <c:extLst>
              <c:ext xmlns:c16="http://schemas.microsoft.com/office/drawing/2014/chart" uri="{C3380CC4-5D6E-409C-BE32-E72D297353CC}">
                <c16:uniqueId val="{00000001-AFEC-4322-B6F4-46F644E26ABD}"/>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ثلاثي3!$AP$6:$AQ$6</c:f>
              <c:strCache>
                <c:ptCount val="2"/>
                <c:pt idx="0">
                  <c:v>أقل من 10</c:v>
                </c:pt>
                <c:pt idx="1">
                  <c:v>&gt;=10</c:v>
                </c:pt>
              </c:strCache>
            </c:strRef>
          </c:cat>
          <c:val>
            <c:numRef>
              <c:f>ثلاثي3!$AP$8:$AQ$8</c:f>
              <c:numCache>
                <c:formatCode>General</c:formatCode>
                <c:ptCount val="2"/>
                <c:pt idx="0">
                  <c:v>0</c:v>
                </c:pt>
                <c:pt idx="1">
                  <c:v>0</c:v>
                </c:pt>
              </c:numCache>
            </c:numRef>
          </c:val>
          <c:extLst>
            <c:ext xmlns:c16="http://schemas.microsoft.com/office/drawing/2014/chart" uri="{C3380CC4-5D6E-409C-BE32-E72D297353CC}">
              <c16:uniqueId val="{00000002-AFEC-4322-B6F4-46F644E26AB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7266668458251588"/>
          <c:y val="0.52886653057256727"/>
          <c:w val="0.29386041761844617"/>
          <c:h val="0.27713278895693594"/>
        </c:manualLayout>
      </c:layout>
      <c:overlay val="0"/>
      <c:txPr>
        <a:bodyPr/>
        <a:lstStyle/>
        <a:p>
          <a:pPr rtl="0">
            <a:defRPr/>
          </a:pPr>
          <a:endParaRPr lang="fr-FR"/>
        </a:p>
      </c:txPr>
    </c:legend>
    <c:plotVisOnly val="1"/>
    <c:dispBlanksAs val="zero"/>
    <c:showDLblsOverMax val="0"/>
  </c:chart>
  <c:printSettings>
    <c:headerFooter/>
    <c:pageMargins b="0.75000000000000022" l="0.70000000000000018" r="0.70000000000000018" t="0.75000000000000022" header="0.3000000000000001" footer="0.30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ثلاثي3!$AR$6</c:f>
              <c:strCache>
                <c:ptCount val="1"/>
                <c:pt idx="0">
                  <c:v>مجموع</c:v>
                </c:pt>
              </c:strCache>
            </c:strRef>
          </c:tx>
          <c:dPt>
            <c:idx val="0"/>
            <c:bubble3D val="0"/>
            <c:extLst>
              <c:ext xmlns:c16="http://schemas.microsoft.com/office/drawing/2014/chart" uri="{C3380CC4-5D6E-409C-BE32-E72D297353CC}">
                <c16:uniqueId val="{00000000-AD59-4452-A5D3-8ADDCF050B27}"/>
              </c:ext>
            </c:extLst>
          </c:dPt>
          <c:dPt>
            <c:idx val="1"/>
            <c:bubble3D val="0"/>
            <c:explosion val="9"/>
            <c:extLst>
              <c:ext xmlns:c16="http://schemas.microsoft.com/office/drawing/2014/chart" uri="{C3380CC4-5D6E-409C-BE32-E72D297353CC}">
                <c16:uniqueId val="{00000001-AD59-4452-A5D3-8ADDCF050B27}"/>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ثلاثي3!$AO$7:$AO$8</c:f>
              <c:strCache>
                <c:ptCount val="2"/>
                <c:pt idx="0">
                  <c:v>إناث</c:v>
                </c:pt>
                <c:pt idx="1">
                  <c:v>ذكور</c:v>
                </c:pt>
              </c:strCache>
            </c:strRef>
          </c:cat>
          <c:val>
            <c:numRef>
              <c:f>ثلاثي3!$AR$7:$AR$8</c:f>
              <c:numCache>
                <c:formatCode>General</c:formatCode>
                <c:ptCount val="2"/>
                <c:pt idx="0">
                  <c:v>0</c:v>
                </c:pt>
                <c:pt idx="1">
                  <c:v>0</c:v>
                </c:pt>
              </c:numCache>
            </c:numRef>
          </c:val>
          <c:extLst>
            <c:ext xmlns:c16="http://schemas.microsoft.com/office/drawing/2014/chart" uri="{C3380CC4-5D6E-409C-BE32-E72D297353CC}">
              <c16:uniqueId val="{00000002-AD59-4452-A5D3-8ADDCF050B27}"/>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fr-FR"/>
        </a:p>
      </c:txPr>
    </c:legend>
    <c:plotVisOnly val="1"/>
    <c:dispBlanksAs val="zero"/>
    <c:showDLblsOverMax val="0"/>
  </c:chart>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العربية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دفتر3!$M$9:$O$9</c:f>
              <c:strCache>
                <c:ptCount val="3"/>
                <c:pt idx="0">
                  <c:v>ثلاثي 1</c:v>
                </c:pt>
                <c:pt idx="1">
                  <c:v>ثلاثي 2</c:v>
                </c:pt>
                <c:pt idx="2">
                  <c:v>ثلاثي 3</c:v>
                </c:pt>
              </c:strCache>
            </c:strRef>
          </c:cat>
          <c:val>
            <c:numRef>
              <c:f>دفتر3!$M$14:$O$14</c:f>
              <c:numCache>
                <c:formatCode>0.00</c:formatCode>
                <c:ptCount val="3"/>
                <c:pt idx="0">
                  <c:v>0</c:v>
                </c:pt>
                <c:pt idx="1">
                  <c:v>0</c:v>
                </c:pt>
                <c:pt idx="2">
                  <c:v>0</c:v>
                </c:pt>
              </c:numCache>
            </c:numRef>
          </c:val>
          <c:extLst>
            <c:ext xmlns:c16="http://schemas.microsoft.com/office/drawing/2014/chart" uri="{C3380CC4-5D6E-409C-BE32-E72D297353CC}">
              <c16:uniqueId val="{00000000-E260-4785-BBDA-DC0D798E0B8D}"/>
            </c:ext>
          </c:extLst>
        </c:ser>
        <c:dLbls>
          <c:showLegendKey val="0"/>
          <c:showVal val="0"/>
          <c:showCatName val="0"/>
          <c:showSerName val="0"/>
          <c:showPercent val="0"/>
          <c:showBubbleSize val="0"/>
        </c:dLbls>
        <c:gapWidth val="150"/>
        <c:axId val="460153656"/>
        <c:axId val="460151304"/>
      </c:barChart>
      <c:catAx>
        <c:axId val="460153656"/>
        <c:scaling>
          <c:orientation val="minMax"/>
        </c:scaling>
        <c:delete val="0"/>
        <c:axPos val="b"/>
        <c:numFmt formatCode="General" sourceLinked="1"/>
        <c:majorTickMark val="out"/>
        <c:minorTickMark val="none"/>
        <c:tickLblPos val="nextTo"/>
        <c:txPr>
          <a:bodyPr/>
          <a:lstStyle/>
          <a:p>
            <a:pPr>
              <a:defRPr sz="800" b="1"/>
            </a:pPr>
            <a:endParaRPr lang="fr-FR"/>
          </a:p>
        </c:txPr>
        <c:crossAx val="460151304"/>
        <c:crosses val="autoZero"/>
        <c:auto val="1"/>
        <c:lblAlgn val="ctr"/>
        <c:lblOffset val="100"/>
        <c:noMultiLvlLbl val="0"/>
      </c:catAx>
      <c:valAx>
        <c:axId val="460151304"/>
        <c:scaling>
          <c:orientation val="minMax"/>
          <c:max val="20"/>
          <c:min val="0"/>
        </c:scaling>
        <c:delete val="0"/>
        <c:axPos val="l"/>
        <c:majorGridlines/>
        <c:numFmt formatCode="0.00" sourceLinked="1"/>
        <c:majorTickMark val="out"/>
        <c:minorTickMark val="none"/>
        <c:tickLblPos val="nextTo"/>
        <c:crossAx val="460153656"/>
        <c:crosses val="autoZero"/>
        <c:crossBetween val="between"/>
      </c:valAx>
    </c:plotArea>
    <c:plotVisOnly val="1"/>
    <c:dispBlanksAs val="gap"/>
    <c:showDLblsOverMax val="0"/>
  </c:chart>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العلوم</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دفتر3!$M$16:$O$16</c:f>
              <c:strCache>
                <c:ptCount val="3"/>
                <c:pt idx="0">
                  <c:v>ثلاثي 1</c:v>
                </c:pt>
                <c:pt idx="1">
                  <c:v>ثلاثي 2</c:v>
                </c:pt>
                <c:pt idx="2">
                  <c:v>ثلاثي 3</c:v>
                </c:pt>
              </c:strCache>
            </c:strRef>
          </c:cat>
          <c:val>
            <c:numRef>
              <c:f>دفتر3!$M$20:$O$20</c:f>
              <c:numCache>
                <c:formatCode>0.00</c:formatCode>
                <c:ptCount val="3"/>
                <c:pt idx="0">
                  <c:v>0</c:v>
                </c:pt>
                <c:pt idx="1">
                  <c:v>0</c:v>
                </c:pt>
                <c:pt idx="2">
                  <c:v>0</c:v>
                </c:pt>
              </c:numCache>
            </c:numRef>
          </c:val>
          <c:extLst>
            <c:ext xmlns:c16="http://schemas.microsoft.com/office/drawing/2014/chart" uri="{C3380CC4-5D6E-409C-BE32-E72D297353CC}">
              <c16:uniqueId val="{00000000-77AB-4834-B008-84BE36B60CC3}"/>
            </c:ext>
          </c:extLst>
        </c:ser>
        <c:dLbls>
          <c:showLegendKey val="0"/>
          <c:showVal val="0"/>
          <c:showCatName val="0"/>
          <c:showSerName val="0"/>
          <c:showPercent val="0"/>
          <c:showBubbleSize val="0"/>
        </c:dLbls>
        <c:gapWidth val="150"/>
        <c:axId val="460152088"/>
        <c:axId val="460156400"/>
      </c:barChart>
      <c:catAx>
        <c:axId val="460152088"/>
        <c:scaling>
          <c:orientation val="minMax"/>
        </c:scaling>
        <c:delete val="0"/>
        <c:axPos val="b"/>
        <c:numFmt formatCode="General" sourceLinked="1"/>
        <c:majorTickMark val="out"/>
        <c:minorTickMark val="none"/>
        <c:tickLblPos val="nextTo"/>
        <c:txPr>
          <a:bodyPr/>
          <a:lstStyle/>
          <a:p>
            <a:pPr>
              <a:defRPr sz="800" b="1"/>
            </a:pPr>
            <a:endParaRPr lang="fr-FR"/>
          </a:p>
        </c:txPr>
        <c:crossAx val="460156400"/>
        <c:crosses val="autoZero"/>
        <c:auto val="1"/>
        <c:lblAlgn val="ctr"/>
        <c:lblOffset val="100"/>
        <c:noMultiLvlLbl val="0"/>
      </c:catAx>
      <c:valAx>
        <c:axId val="460156400"/>
        <c:scaling>
          <c:orientation val="minMax"/>
          <c:max val="20"/>
          <c:min val="0"/>
        </c:scaling>
        <c:delete val="0"/>
        <c:axPos val="l"/>
        <c:majorGridlines/>
        <c:numFmt formatCode="0.00" sourceLinked="1"/>
        <c:majorTickMark val="out"/>
        <c:minorTickMark val="none"/>
        <c:tickLblPos val="nextTo"/>
        <c:crossAx val="460152088"/>
        <c:crosses val="autoZero"/>
        <c:crossBetween val="between"/>
      </c:valAx>
    </c:plotArea>
    <c:plotVisOnly val="1"/>
    <c:dispBlanksAs val="gap"/>
    <c:showDLblsOverMax val="0"/>
  </c:chart>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التنشئة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دفتر3!$M$22:$O$22</c:f>
              <c:strCache>
                <c:ptCount val="3"/>
                <c:pt idx="0">
                  <c:v>ثلاثي 1</c:v>
                </c:pt>
                <c:pt idx="1">
                  <c:v>ثلاثي 2</c:v>
                </c:pt>
                <c:pt idx="2">
                  <c:v>ثلاثي 3</c:v>
                </c:pt>
              </c:strCache>
            </c:strRef>
          </c:cat>
          <c:val>
            <c:numRef>
              <c:f>دفتر3!$M$27:$O$27</c:f>
              <c:numCache>
                <c:formatCode>0.00</c:formatCode>
                <c:ptCount val="3"/>
                <c:pt idx="0">
                  <c:v>0</c:v>
                </c:pt>
                <c:pt idx="1">
                  <c:v>0</c:v>
                </c:pt>
                <c:pt idx="2">
                  <c:v>0</c:v>
                </c:pt>
              </c:numCache>
            </c:numRef>
          </c:val>
          <c:extLst>
            <c:ext xmlns:c16="http://schemas.microsoft.com/office/drawing/2014/chart" uri="{C3380CC4-5D6E-409C-BE32-E72D297353CC}">
              <c16:uniqueId val="{00000000-ABFD-4F1F-910B-C4B6818A0D41}"/>
            </c:ext>
          </c:extLst>
        </c:ser>
        <c:dLbls>
          <c:showLegendKey val="0"/>
          <c:showVal val="0"/>
          <c:showCatName val="0"/>
          <c:showSerName val="0"/>
          <c:showPercent val="0"/>
          <c:showBubbleSize val="0"/>
        </c:dLbls>
        <c:gapWidth val="150"/>
        <c:axId val="460154048"/>
        <c:axId val="460155616"/>
      </c:barChart>
      <c:catAx>
        <c:axId val="460154048"/>
        <c:scaling>
          <c:orientation val="minMax"/>
        </c:scaling>
        <c:delete val="0"/>
        <c:axPos val="b"/>
        <c:numFmt formatCode="General" sourceLinked="1"/>
        <c:majorTickMark val="out"/>
        <c:minorTickMark val="none"/>
        <c:tickLblPos val="nextTo"/>
        <c:txPr>
          <a:bodyPr/>
          <a:lstStyle/>
          <a:p>
            <a:pPr>
              <a:defRPr sz="800" b="1"/>
            </a:pPr>
            <a:endParaRPr lang="fr-FR"/>
          </a:p>
        </c:txPr>
        <c:crossAx val="460155616"/>
        <c:crosses val="autoZero"/>
        <c:auto val="1"/>
        <c:lblAlgn val="ctr"/>
        <c:lblOffset val="100"/>
        <c:noMultiLvlLbl val="0"/>
      </c:catAx>
      <c:valAx>
        <c:axId val="460155616"/>
        <c:scaling>
          <c:orientation val="minMax"/>
          <c:max val="20"/>
          <c:min val="0"/>
        </c:scaling>
        <c:delete val="0"/>
        <c:axPos val="l"/>
        <c:majorGridlines/>
        <c:numFmt formatCode="0.00" sourceLinked="1"/>
        <c:majorTickMark val="out"/>
        <c:minorTickMark val="none"/>
        <c:tickLblPos val="nextTo"/>
        <c:crossAx val="460154048"/>
        <c:crosses val="autoZero"/>
        <c:crossBetween val="between"/>
      </c:valAx>
    </c:plotArea>
    <c:plotVisOnly val="1"/>
    <c:dispBlanksAs val="gap"/>
    <c:showDLblsOverMax val="0"/>
  </c:chart>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ar-TN" sz="1200"/>
              <a:t>مجال الفرنسية</a:t>
            </a:r>
          </a:p>
        </c:rich>
      </c:tx>
      <c:overlay val="0"/>
    </c:title>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دفتر3!$M$29:$O$29</c:f>
              <c:strCache>
                <c:ptCount val="3"/>
                <c:pt idx="0">
                  <c:v>ثلاثي 1</c:v>
                </c:pt>
                <c:pt idx="1">
                  <c:v>ثلاثي 2</c:v>
                </c:pt>
                <c:pt idx="2">
                  <c:v>ثلاثي 3</c:v>
                </c:pt>
              </c:strCache>
            </c:strRef>
          </c:cat>
          <c:val>
            <c:numRef>
              <c:f>دفتر3!$M$33:$O$33</c:f>
              <c:numCache>
                <c:formatCode>0.00</c:formatCode>
                <c:ptCount val="3"/>
                <c:pt idx="0">
                  <c:v>0</c:v>
                </c:pt>
                <c:pt idx="1">
                  <c:v>0</c:v>
                </c:pt>
                <c:pt idx="2">
                  <c:v>0</c:v>
                </c:pt>
              </c:numCache>
            </c:numRef>
          </c:val>
          <c:extLst>
            <c:ext xmlns:c16="http://schemas.microsoft.com/office/drawing/2014/chart" uri="{C3380CC4-5D6E-409C-BE32-E72D297353CC}">
              <c16:uniqueId val="{00000000-6FED-4DAE-8299-67621461E2EC}"/>
            </c:ext>
          </c:extLst>
        </c:ser>
        <c:dLbls>
          <c:showLegendKey val="0"/>
          <c:showVal val="0"/>
          <c:showCatName val="0"/>
          <c:showSerName val="0"/>
          <c:showPercent val="0"/>
          <c:showBubbleSize val="0"/>
        </c:dLbls>
        <c:gapWidth val="150"/>
        <c:axId val="460148952"/>
        <c:axId val="460722304"/>
      </c:barChart>
      <c:catAx>
        <c:axId val="460148952"/>
        <c:scaling>
          <c:orientation val="minMax"/>
        </c:scaling>
        <c:delete val="0"/>
        <c:axPos val="b"/>
        <c:numFmt formatCode="General" sourceLinked="1"/>
        <c:majorTickMark val="out"/>
        <c:minorTickMark val="none"/>
        <c:tickLblPos val="nextTo"/>
        <c:txPr>
          <a:bodyPr/>
          <a:lstStyle/>
          <a:p>
            <a:pPr>
              <a:defRPr sz="800" b="1"/>
            </a:pPr>
            <a:endParaRPr lang="fr-FR"/>
          </a:p>
        </c:txPr>
        <c:crossAx val="460722304"/>
        <c:crosses val="autoZero"/>
        <c:auto val="1"/>
        <c:lblAlgn val="ctr"/>
        <c:lblOffset val="100"/>
        <c:noMultiLvlLbl val="0"/>
      </c:catAx>
      <c:valAx>
        <c:axId val="460722304"/>
        <c:scaling>
          <c:orientation val="minMax"/>
          <c:max val="20"/>
          <c:min val="0"/>
        </c:scaling>
        <c:delete val="0"/>
        <c:axPos val="l"/>
        <c:majorGridlines/>
        <c:numFmt formatCode="0.00" sourceLinked="1"/>
        <c:majorTickMark val="out"/>
        <c:minorTickMark val="none"/>
        <c:tickLblPos val="nextTo"/>
        <c:crossAx val="460148952"/>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col"/>
        <c:grouping val="clustered"/>
        <c:varyColors val="0"/>
        <c:ser>
          <c:idx val="0"/>
          <c:order val="0"/>
          <c:invertIfNegative val="0"/>
          <c:dLbls>
            <c:spPr>
              <a:noFill/>
              <a:ln w="25400">
                <a:noFill/>
              </a:ln>
            </c:spPr>
            <c:txPr>
              <a:bodyPr/>
              <a:lstStyle/>
              <a:p>
                <a:pPr>
                  <a:defRPr b="1">
                    <a:solidFill>
                      <a:srgbClr val="FF0000"/>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دفتر3!$L$35:$L$37</c:f>
              <c:strCache>
                <c:ptCount val="3"/>
                <c:pt idx="0">
                  <c:v>معدل الثلاثي الأول</c:v>
                </c:pt>
                <c:pt idx="1">
                  <c:v>معدل الثلاثي الثاني</c:v>
                </c:pt>
                <c:pt idx="2">
                  <c:v>معدل الثلاثي الثالث</c:v>
                </c:pt>
              </c:strCache>
            </c:strRef>
          </c:cat>
          <c:val>
            <c:numRef>
              <c:f>دفتر3!$M$35:$M$37</c:f>
              <c:numCache>
                <c:formatCode>0.00</c:formatCode>
                <c:ptCount val="3"/>
                <c:pt idx="0">
                  <c:v>0</c:v>
                </c:pt>
                <c:pt idx="1">
                  <c:v>0</c:v>
                </c:pt>
                <c:pt idx="2">
                  <c:v>0</c:v>
                </c:pt>
              </c:numCache>
            </c:numRef>
          </c:val>
          <c:extLst>
            <c:ext xmlns:c16="http://schemas.microsoft.com/office/drawing/2014/chart" uri="{C3380CC4-5D6E-409C-BE32-E72D297353CC}">
              <c16:uniqueId val="{00000000-4881-4E86-88B4-7FDFDE9A600C}"/>
            </c:ext>
          </c:extLst>
        </c:ser>
        <c:dLbls>
          <c:showLegendKey val="0"/>
          <c:showVal val="0"/>
          <c:showCatName val="0"/>
          <c:showSerName val="0"/>
          <c:showPercent val="0"/>
          <c:showBubbleSize val="0"/>
        </c:dLbls>
        <c:gapWidth val="150"/>
        <c:axId val="460724656"/>
        <c:axId val="460726224"/>
      </c:barChart>
      <c:catAx>
        <c:axId val="460724656"/>
        <c:scaling>
          <c:orientation val="minMax"/>
        </c:scaling>
        <c:delete val="0"/>
        <c:axPos val="b"/>
        <c:numFmt formatCode="General" sourceLinked="1"/>
        <c:majorTickMark val="out"/>
        <c:minorTickMark val="none"/>
        <c:tickLblPos val="nextTo"/>
        <c:crossAx val="460726224"/>
        <c:crosses val="autoZero"/>
        <c:auto val="1"/>
        <c:lblAlgn val="ctr"/>
        <c:lblOffset val="100"/>
        <c:noMultiLvlLbl val="0"/>
      </c:catAx>
      <c:valAx>
        <c:axId val="460726224"/>
        <c:scaling>
          <c:orientation val="minMax"/>
          <c:max val="20"/>
          <c:min val="0"/>
        </c:scaling>
        <c:delete val="0"/>
        <c:axPos val="l"/>
        <c:majorGridlines/>
        <c:numFmt formatCode="0.00" sourceLinked="1"/>
        <c:majorTickMark val="out"/>
        <c:minorTickMark val="none"/>
        <c:tickLblPos val="nextTo"/>
        <c:crossAx val="460724656"/>
        <c:crosses val="autoZero"/>
        <c:crossBetween val="between"/>
      </c:valAx>
    </c:plotArea>
    <c:plotVisOnly val="1"/>
    <c:dispBlanksAs val="gap"/>
    <c:showDLblsOverMax val="0"/>
  </c:chart>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b="1"/>
              <a:t>تطور معدل القسم في المجالات</a:t>
            </a:r>
            <a:endParaRPr lang="fr-FR"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'متابعة القسم'!$C$9</c:f>
              <c:strCache>
                <c:ptCount val="1"/>
                <c:pt idx="0">
                  <c:v>ثلاثي 1</c:v>
                </c:pt>
              </c:strCache>
            </c:strRef>
          </c:tx>
          <c:spPr>
            <a:solidFill>
              <a:schemeClr val="accent1"/>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القسم'!$C$10:$C$14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C5F1-40B0-90AD-F4F180615468}"/>
            </c:ext>
          </c:extLst>
        </c:ser>
        <c:ser>
          <c:idx val="1"/>
          <c:order val="1"/>
          <c:tx>
            <c:strRef>
              <c:f>'متابعة القسم'!$D$9</c:f>
              <c:strCache>
                <c:ptCount val="1"/>
                <c:pt idx="0">
                  <c:v>ثلاثي 2</c:v>
                </c:pt>
              </c:strCache>
            </c:strRef>
          </c:tx>
          <c:spPr>
            <a:solidFill>
              <a:schemeClr val="accent2"/>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القسم'!$D$10:$D$14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1-C5F1-40B0-90AD-F4F180615468}"/>
            </c:ext>
          </c:extLst>
        </c:ser>
        <c:ser>
          <c:idx val="2"/>
          <c:order val="2"/>
          <c:tx>
            <c:strRef>
              <c:f>'متابعة القسم'!$E$9</c:f>
              <c:strCache>
                <c:ptCount val="1"/>
                <c:pt idx="0">
                  <c:v>ثلاثي 3</c:v>
                </c:pt>
              </c:strCache>
            </c:strRef>
          </c:tx>
          <c:spPr>
            <a:solidFill>
              <a:schemeClr val="accent3"/>
            </a:solidFill>
            <a:ln>
              <a:noFill/>
            </a:ln>
            <a:effectLst/>
          </c:spPr>
          <c:invertIfNegative val="0"/>
          <c:cat>
            <c:strRef>
              <c:f>'متابعة القسم'!$B$10:$B$14</c:f>
              <c:strCache>
                <c:ptCount val="5"/>
                <c:pt idx="0">
                  <c:v>معدل الثلاثي</c:v>
                </c:pt>
                <c:pt idx="1">
                  <c:v>مجال اللغة العربية</c:v>
                </c:pt>
                <c:pt idx="2">
                  <c:v>مجال العلوم والتكنولوجيا</c:v>
                </c:pt>
                <c:pt idx="3">
                  <c:v>مجال التنشئة</c:v>
                </c:pt>
                <c:pt idx="4">
                  <c:v>مجال اللغة الفرنسية</c:v>
                </c:pt>
              </c:strCache>
            </c:strRef>
          </c:cat>
          <c:val>
            <c:numRef>
              <c:f>'متابعة القسم'!$E$10:$E$14</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C5F1-40B0-90AD-F4F180615468}"/>
            </c:ext>
          </c:extLst>
        </c:ser>
        <c:dLbls>
          <c:showLegendKey val="0"/>
          <c:showVal val="0"/>
          <c:showCatName val="0"/>
          <c:showSerName val="0"/>
          <c:showPercent val="0"/>
          <c:showBubbleSize val="0"/>
        </c:dLbls>
        <c:gapWidth val="219"/>
        <c:overlap val="-27"/>
        <c:axId val="460729752"/>
        <c:axId val="460723872"/>
      </c:barChart>
      <c:catAx>
        <c:axId val="460729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0723872"/>
        <c:crosses val="autoZero"/>
        <c:auto val="1"/>
        <c:lblAlgn val="ctr"/>
        <c:lblOffset val="100"/>
        <c:noMultiLvlLbl val="0"/>
      </c:catAx>
      <c:valAx>
        <c:axId val="46072387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0729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ar-TN"/>
              <a:t>نسبة</a:t>
            </a:r>
            <a:r>
              <a:rPr lang="ar-TN" baseline="0"/>
              <a:t> النجاح</a:t>
            </a:r>
            <a:endParaRPr lang="ar-TN"/>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tx>
            <c:strRef>
              <c:f>'متابعة القسم'!$D$34</c:f>
              <c:strCache>
                <c:ptCount val="1"/>
                <c:pt idx="0">
                  <c:v>&gt;=10</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3CE-49C0-BF94-832597F17D1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3CE-49C0-BF94-832597F17D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'متابعة القسم'!$B$35:$B$36</c:f>
              <c:strCache>
                <c:ptCount val="2"/>
                <c:pt idx="0">
                  <c:v>إناث</c:v>
                </c:pt>
                <c:pt idx="1">
                  <c:v>ذكور</c:v>
                </c:pt>
              </c:strCache>
            </c:strRef>
          </c:cat>
          <c:val>
            <c:numRef>
              <c:f>'متابعة القسم'!$D$35:$D$36</c:f>
              <c:numCache>
                <c:formatCode>General</c:formatCode>
                <c:ptCount val="2"/>
                <c:pt idx="0">
                  <c:v>0</c:v>
                </c:pt>
                <c:pt idx="1">
                  <c:v>0</c:v>
                </c:pt>
              </c:numCache>
            </c:numRef>
          </c:val>
          <c:extLst>
            <c:ext xmlns:c16="http://schemas.microsoft.com/office/drawing/2014/chart" uri="{C3380CC4-5D6E-409C-BE32-E72D297353CC}">
              <c16:uniqueId val="{00000004-A3CE-49C0-BF94-832597F17D1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اللغة العربية</a:t>
            </a:r>
            <a:r>
              <a:rPr lang="fr-FR" sz="1000" b="1" i="0" u="none" strike="noStrike" baseline="0"/>
              <a:t> </a:t>
            </a:r>
            <a:r>
              <a:rPr lang="ar-TN" sz="1000" b="1" i="0" u="none" strike="noStrike" baseline="0"/>
              <a:t> : </a:t>
            </a:r>
            <a:r>
              <a:rPr lang="ar-TN" sz="1000"/>
              <a:t>ذكور</a:t>
            </a:r>
          </a:p>
        </c:rich>
      </c:tx>
      <c:overlay val="0"/>
    </c:title>
    <c:autoTitleDeleted val="0"/>
    <c:plotArea>
      <c:layout/>
      <c:pieChart>
        <c:varyColors val="1"/>
        <c:ser>
          <c:idx val="0"/>
          <c:order val="0"/>
          <c:tx>
            <c:strRef>
              <c:f>ثلاثي1!$C$173</c:f>
              <c:strCache>
                <c:ptCount val="1"/>
                <c:pt idx="0">
                  <c:v>ذكور</c:v>
                </c:pt>
              </c:strCache>
            </c:strRef>
          </c:tx>
          <c:dPt>
            <c:idx val="0"/>
            <c:bubble3D val="0"/>
            <c:explosion val="15"/>
            <c:extLst>
              <c:ext xmlns:c16="http://schemas.microsoft.com/office/drawing/2014/chart" uri="{C3380CC4-5D6E-409C-BE32-E72D297353CC}">
                <c16:uniqueId val="{00000000-84CB-4FF6-BEA5-2C6B9CF59B86}"/>
              </c:ext>
            </c:extLst>
          </c:dPt>
          <c:dPt>
            <c:idx val="1"/>
            <c:bubble3D val="0"/>
            <c:extLst>
              <c:ext xmlns:c16="http://schemas.microsoft.com/office/drawing/2014/chart" uri="{C3380CC4-5D6E-409C-BE32-E72D297353CC}">
                <c16:uniqueId val="{00000001-84CB-4FF6-BEA5-2C6B9CF59B86}"/>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ثلاثي1!$D$171:$E$171</c:f>
              <c:strCache>
                <c:ptCount val="2"/>
                <c:pt idx="0">
                  <c:v>أقل من 10</c:v>
                </c:pt>
                <c:pt idx="1">
                  <c:v>&gt;=10</c:v>
                </c:pt>
              </c:strCache>
            </c:strRef>
          </c:cat>
          <c:val>
            <c:numRef>
              <c:f>ثلاثي1!$D$173:$E$173</c:f>
              <c:numCache>
                <c:formatCode>General</c:formatCode>
                <c:ptCount val="2"/>
                <c:pt idx="0">
                  <c:v>0</c:v>
                </c:pt>
                <c:pt idx="1">
                  <c:v>0</c:v>
                </c:pt>
              </c:numCache>
            </c:numRef>
          </c:val>
          <c:extLst>
            <c:ext xmlns:c16="http://schemas.microsoft.com/office/drawing/2014/chart" uri="{C3380CC4-5D6E-409C-BE32-E72D297353CC}">
              <c16:uniqueId val="{00000002-84CB-4FF6-BEA5-2C6B9CF59B86}"/>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ar-TN" sz="1000" b="1" i="0" u="none" strike="noStrike" baseline="0"/>
              <a:t>العلوم : </a:t>
            </a:r>
            <a:r>
              <a:rPr lang="ar-TN" sz="1000"/>
              <a:t>ذكور</a:t>
            </a:r>
          </a:p>
        </c:rich>
      </c:tx>
      <c:overlay val="0"/>
    </c:title>
    <c:autoTitleDeleted val="0"/>
    <c:plotArea>
      <c:layout/>
      <c:pieChart>
        <c:varyColors val="1"/>
        <c:ser>
          <c:idx val="0"/>
          <c:order val="0"/>
          <c:tx>
            <c:strRef>
              <c:f>ثلاثي1!$H$173</c:f>
              <c:strCache>
                <c:ptCount val="1"/>
                <c:pt idx="0">
                  <c:v>ذكور</c:v>
                </c:pt>
              </c:strCache>
            </c:strRef>
          </c:tx>
          <c:dPt>
            <c:idx val="0"/>
            <c:bubble3D val="0"/>
            <c:explosion val="9"/>
            <c:extLst>
              <c:ext xmlns:c16="http://schemas.microsoft.com/office/drawing/2014/chart" uri="{C3380CC4-5D6E-409C-BE32-E72D297353CC}">
                <c16:uniqueId val="{00000000-D6C5-44F9-A302-7DC2D167C988}"/>
              </c:ext>
            </c:extLst>
          </c:dPt>
          <c:dPt>
            <c:idx val="1"/>
            <c:bubble3D val="0"/>
            <c:extLst>
              <c:ext xmlns:c16="http://schemas.microsoft.com/office/drawing/2014/chart" uri="{C3380CC4-5D6E-409C-BE32-E72D297353CC}">
                <c16:uniqueId val="{00000001-D6C5-44F9-A302-7DC2D167C988}"/>
              </c:ext>
            </c:extLst>
          </c:dPt>
          <c:dLbls>
            <c:spPr>
              <a:noFill/>
              <a:ln w="25400">
                <a:noFill/>
              </a:ln>
            </c:spPr>
            <c:showLegendKey val="0"/>
            <c:showVal val="0"/>
            <c:showCatName val="0"/>
            <c:showSerName val="0"/>
            <c:showPercent val="1"/>
            <c:showBubbleSize val="0"/>
            <c:showLeaderLines val="1"/>
            <c:extLst>
              <c:ext xmlns:c15="http://schemas.microsoft.com/office/drawing/2012/chart" uri="{CE6537A1-D6FC-4f65-9D91-7224C49458BB}"/>
            </c:extLst>
          </c:dLbls>
          <c:cat>
            <c:strRef>
              <c:f>ثلاثي1!$I$171:$J$171</c:f>
              <c:strCache>
                <c:ptCount val="2"/>
                <c:pt idx="0">
                  <c:v>أقل من 10</c:v>
                </c:pt>
                <c:pt idx="1">
                  <c:v>&gt;=10</c:v>
                </c:pt>
              </c:strCache>
            </c:strRef>
          </c:cat>
          <c:val>
            <c:numRef>
              <c:f>ثلاثي1!$I$173:$J$173</c:f>
              <c:numCache>
                <c:formatCode>General</c:formatCode>
                <c:ptCount val="2"/>
                <c:pt idx="0">
                  <c:v>0</c:v>
                </c:pt>
                <c:pt idx="1">
                  <c:v>0</c:v>
                </c:pt>
              </c:numCache>
            </c:numRef>
          </c:val>
          <c:extLst>
            <c:ext xmlns:c16="http://schemas.microsoft.com/office/drawing/2014/chart" uri="{C3380CC4-5D6E-409C-BE32-E72D297353CC}">
              <c16:uniqueId val="{00000002-D6C5-44F9-A302-7DC2D167C988}"/>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a:defRPr sz="800"/>
          </a:pPr>
          <a:endParaRPr lang="fr-FR"/>
        </a:p>
      </c:txPr>
    </c:legend>
    <c:plotVisOnly val="1"/>
    <c:dispBlanksAs val="zero"/>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pin" dx="15" fmlaLink="$H$7" max="45" min="1" page="10"/>
</file>

<file path=xl/ctrlProps/ctrlProp2.xml><?xml version="1.0" encoding="utf-8"?>
<formControlPr xmlns="http://schemas.microsoft.com/office/spreadsheetml/2009/9/main" objectType="Spin" dx="15" fmlaLink="$J$7" max="45" min="1" page="10"/>
</file>

<file path=xl/ctrlProps/ctrlProp3.xml><?xml version="1.0" encoding="utf-8"?>
<formControlPr xmlns="http://schemas.microsoft.com/office/spreadsheetml/2009/9/main" objectType="Spin" dx="15" fmlaLink="$H$7" max="40" min="1" page="10"/>
</file>

<file path=xl/ctrlProps/ctrlProp4.xml><?xml version="1.0" encoding="utf-8"?>
<formControlPr xmlns="http://schemas.microsoft.com/office/spreadsheetml/2009/9/main" objectType="Spin" dx="15" fmlaLink="$J$7" max="40" min="1" page="10"/>
</file>

<file path=xl/ctrlProps/ctrlProp5.xml><?xml version="1.0" encoding="utf-8"?>
<formControlPr xmlns="http://schemas.microsoft.com/office/spreadsheetml/2009/9/main" objectType="Spin" dx="15" fmlaLink="$H$7" max="45" min="1" page="10"/>
</file>

<file path=xl/ctrlProps/ctrlProp6.xml><?xml version="1.0" encoding="utf-8"?>
<formControlPr xmlns="http://schemas.microsoft.com/office/spreadsheetml/2009/9/main" objectType="Spin" dx="15" fmlaLink="$J$7" max="45" min="1" page="1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75.xml"/><Relationship Id="rId2" Type="http://schemas.openxmlformats.org/officeDocument/2006/relationships/chart" Target="../charts/chart74.xml"/><Relationship Id="rId1" Type="http://schemas.openxmlformats.org/officeDocument/2006/relationships/chart" Target="../charts/chart73.xml"/><Relationship Id="rId5" Type="http://schemas.openxmlformats.org/officeDocument/2006/relationships/chart" Target="../charts/chart77.xml"/><Relationship Id="rId4" Type="http://schemas.openxmlformats.org/officeDocument/2006/relationships/chart" Target="../charts/chart76.xml"/></Relationships>
</file>

<file path=xl/drawings/_rels/drawing11.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chart" Target="../charts/chart7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5.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6.xml.rels><?xml version="1.0" encoding="UTF-8" standalone="yes"?>
<Relationships xmlns="http://schemas.openxmlformats.org/package/2006/relationships"><Relationship Id="rId13" Type="http://schemas.openxmlformats.org/officeDocument/2006/relationships/chart" Target="../charts/chart31.xml"/><Relationship Id="rId18" Type="http://schemas.openxmlformats.org/officeDocument/2006/relationships/chart" Target="../charts/chart36.xml"/><Relationship Id="rId26" Type="http://schemas.openxmlformats.org/officeDocument/2006/relationships/chart" Target="../charts/chart44.xml"/><Relationship Id="rId3" Type="http://schemas.openxmlformats.org/officeDocument/2006/relationships/chart" Target="../charts/chart21.xml"/><Relationship Id="rId21" Type="http://schemas.openxmlformats.org/officeDocument/2006/relationships/chart" Target="../charts/chart39.xml"/><Relationship Id="rId34" Type="http://schemas.openxmlformats.org/officeDocument/2006/relationships/chart" Target="../charts/chart52.xml"/><Relationship Id="rId7" Type="http://schemas.openxmlformats.org/officeDocument/2006/relationships/chart" Target="../charts/chart25.xml"/><Relationship Id="rId12" Type="http://schemas.openxmlformats.org/officeDocument/2006/relationships/chart" Target="../charts/chart30.xml"/><Relationship Id="rId17" Type="http://schemas.openxmlformats.org/officeDocument/2006/relationships/chart" Target="../charts/chart35.xml"/><Relationship Id="rId25" Type="http://schemas.openxmlformats.org/officeDocument/2006/relationships/chart" Target="../charts/chart43.xml"/><Relationship Id="rId33" Type="http://schemas.openxmlformats.org/officeDocument/2006/relationships/chart" Target="../charts/chart51.xml"/><Relationship Id="rId2" Type="http://schemas.openxmlformats.org/officeDocument/2006/relationships/chart" Target="../charts/chart20.xml"/><Relationship Id="rId16" Type="http://schemas.openxmlformats.org/officeDocument/2006/relationships/chart" Target="../charts/chart34.xml"/><Relationship Id="rId20" Type="http://schemas.openxmlformats.org/officeDocument/2006/relationships/chart" Target="../charts/chart38.xml"/><Relationship Id="rId29" Type="http://schemas.openxmlformats.org/officeDocument/2006/relationships/chart" Target="../charts/chart47.xml"/><Relationship Id="rId1" Type="http://schemas.openxmlformats.org/officeDocument/2006/relationships/chart" Target="../charts/chart19.xml"/><Relationship Id="rId6" Type="http://schemas.openxmlformats.org/officeDocument/2006/relationships/chart" Target="../charts/chart24.xml"/><Relationship Id="rId11" Type="http://schemas.openxmlformats.org/officeDocument/2006/relationships/chart" Target="../charts/chart29.xml"/><Relationship Id="rId24" Type="http://schemas.openxmlformats.org/officeDocument/2006/relationships/chart" Target="../charts/chart42.xml"/><Relationship Id="rId32" Type="http://schemas.openxmlformats.org/officeDocument/2006/relationships/chart" Target="../charts/chart50.xml"/><Relationship Id="rId5" Type="http://schemas.openxmlformats.org/officeDocument/2006/relationships/chart" Target="../charts/chart23.xml"/><Relationship Id="rId15" Type="http://schemas.openxmlformats.org/officeDocument/2006/relationships/chart" Target="../charts/chart33.xml"/><Relationship Id="rId23" Type="http://schemas.openxmlformats.org/officeDocument/2006/relationships/chart" Target="../charts/chart41.xml"/><Relationship Id="rId28" Type="http://schemas.openxmlformats.org/officeDocument/2006/relationships/chart" Target="../charts/chart46.xml"/><Relationship Id="rId10" Type="http://schemas.openxmlformats.org/officeDocument/2006/relationships/chart" Target="../charts/chart28.xml"/><Relationship Id="rId19" Type="http://schemas.openxmlformats.org/officeDocument/2006/relationships/chart" Target="../charts/chart37.xml"/><Relationship Id="rId31" Type="http://schemas.openxmlformats.org/officeDocument/2006/relationships/chart" Target="../charts/chart49.xml"/><Relationship Id="rId4" Type="http://schemas.openxmlformats.org/officeDocument/2006/relationships/chart" Target="../charts/chart22.xml"/><Relationship Id="rId9" Type="http://schemas.openxmlformats.org/officeDocument/2006/relationships/chart" Target="../charts/chart27.xml"/><Relationship Id="rId14" Type="http://schemas.openxmlformats.org/officeDocument/2006/relationships/chart" Target="../charts/chart32.xml"/><Relationship Id="rId22" Type="http://schemas.openxmlformats.org/officeDocument/2006/relationships/chart" Target="../charts/chart40.xml"/><Relationship Id="rId27" Type="http://schemas.openxmlformats.org/officeDocument/2006/relationships/chart" Target="../charts/chart45.xml"/><Relationship Id="rId30" Type="http://schemas.openxmlformats.org/officeDocument/2006/relationships/chart" Target="../charts/chart48.xml"/><Relationship Id="rId8" Type="http://schemas.openxmlformats.org/officeDocument/2006/relationships/chart" Target="../charts/chart26.xml"/></Relationships>
</file>

<file path=xl/drawings/_rels/drawing8.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png"/><Relationship Id="rId6" Type="http://schemas.openxmlformats.org/officeDocument/2006/relationships/image" Target="../media/image7.jpeg"/><Relationship Id="rId11" Type="http://schemas.openxmlformats.org/officeDocument/2006/relationships/image" Target="../media/image12.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9.xml.rels><?xml version="1.0" encoding="UTF-8" standalone="yes"?>
<Relationships xmlns="http://schemas.openxmlformats.org/package/2006/relationships"><Relationship Id="rId8" Type="http://schemas.openxmlformats.org/officeDocument/2006/relationships/chart" Target="../charts/chart60.xml"/><Relationship Id="rId13" Type="http://schemas.openxmlformats.org/officeDocument/2006/relationships/chart" Target="../charts/chart65.xml"/><Relationship Id="rId18" Type="http://schemas.openxmlformats.org/officeDocument/2006/relationships/chart" Target="../charts/chart70.xml"/><Relationship Id="rId3" Type="http://schemas.openxmlformats.org/officeDocument/2006/relationships/chart" Target="../charts/chart55.xml"/><Relationship Id="rId7" Type="http://schemas.openxmlformats.org/officeDocument/2006/relationships/chart" Target="../charts/chart59.xml"/><Relationship Id="rId12" Type="http://schemas.openxmlformats.org/officeDocument/2006/relationships/chart" Target="../charts/chart64.xml"/><Relationship Id="rId17" Type="http://schemas.openxmlformats.org/officeDocument/2006/relationships/chart" Target="../charts/chart69.xml"/><Relationship Id="rId2" Type="http://schemas.openxmlformats.org/officeDocument/2006/relationships/chart" Target="../charts/chart54.xml"/><Relationship Id="rId16" Type="http://schemas.openxmlformats.org/officeDocument/2006/relationships/chart" Target="../charts/chart68.xml"/><Relationship Id="rId20" Type="http://schemas.openxmlformats.org/officeDocument/2006/relationships/chart" Target="../charts/chart72.xml"/><Relationship Id="rId1" Type="http://schemas.openxmlformats.org/officeDocument/2006/relationships/chart" Target="../charts/chart53.xml"/><Relationship Id="rId6" Type="http://schemas.openxmlformats.org/officeDocument/2006/relationships/chart" Target="../charts/chart58.xml"/><Relationship Id="rId11" Type="http://schemas.openxmlformats.org/officeDocument/2006/relationships/chart" Target="../charts/chart63.xml"/><Relationship Id="rId5" Type="http://schemas.openxmlformats.org/officeDocument/2006/relationships/chart" Target="../charts/chart57.xml"/><Relationship Id="rId15" Type="http://schemas.openxmlformats.org/officeDocument/2006/relationships/chart" Target="../charts/chart67.xml"/><Relationship Id="rId10" Type="http://schemas.openxmlformats.org/officeDocument/2006/relationships/chart" Target="../charts/chart62.xml"/><Relationship Id="rId19" Type="http://schemas.openxmlformats.org/officeDocument/2006/relationships/chart" Target="../charts/chart71.xml"/><Relationship Id="rId4" Type="http://schemas.openxmlformats.org/officeDocument/2006/relationships/chart" Target="../charts/chart56.xml"/><Relationship Id="rId9" Type="http://schemas.openxmlformats.org/officeDocument/2006/relationships/chart" Target="../charts/chart61.xml"/><Relationship Id="rId14" Type="http://schemas.openxmlformats.org/officeDocument/2006/relationships/chart" Target="../charts/chart66.xml"/></Relationships>
</file>

<file path=xl/drawings/drawing1.xml><?xml version="1.0" encoding="utf-8"?>
<xdr:wsDr xmlns:xdr="http://schemas.openxmlformats.org/drawingml/2006/spreadsheetDrawing" xmlns:a="http://schemas.openxmlformats.org/drawingml/2006/main">
  <xdr:twoCellAnchor editAs="oneCell">
    <xdr:from>
      <xdr:col>7</xdr:col>
      <xdr:colOff>299896</xdr:colOff>
      <xdr:row>56</xdr:row>
      <xdr:rowOff>67235</xdr:rowOff>
    </xdr:from>
    <xdr:to>
      <xdr:col>9</xdr:col>
      <xdr:colOff>369232</xdr:colOff>
      <xdr:row>62</xdr:row>
      <xdr:rowOff>5602</xdr:rowOff>
    </xdr:to>
    <xdr:pic>
      <xdr:nvPicPr>
        <xdr:cNvPr id="3" name="Imag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2084020" y="10144685"/>
          <a:ext cx="1378184" cy="10813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85725</xdr:rowOff>
        </xdr:from>
        <xdr:to>
          <xdr:col>8</xdr:col>
          <xdr:colOff>609600</xdr:colOff>
          <xdr:row>7</xdr:row>
          <xdr:rowOff>38100</xdr:rowOff>
        </xdr:to>
        <xdr:sp macro="" textlink="">
          <xdr:nvSpPr>
            <xdr:cNvPr id="11266" name="Spinner 2" hidden="1">
              <a:extLst>
                <a:ext uri="{63B3BB69-23CF-44E3-9099-C40C66FF867C}">
                  <a14:compatExt spid="_x0000_s11266"/>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twoCellAnchor>
    <xdr:from>
      <xdr:col>15</xdr:col>
      <xdr:colOff>357868</xdr:colOff>
      <xdr:row>4</xdr:row>
      <xdr:rowOff>323850</xdr:rowOff>
    </xdr:from>
    <xdr:to>
      <xdr:col>18</xdr:col>
      <xdr:colOff>710293</xdr:colOff>
      <xdr:row>14</xdr:row>
      <xdr:rowOff>17689</xdr:rowOff>
    </xdr:to>
    <xdr:graphicFrame macro="">
      <xdr:nvGraphicFramePr>
        <xdr:cNvPr id="8"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333375</xdr:colOff>
      <xdr:row>14</xdr:row>
      <xdr:rowOff>91169</xdr:rowOff>
    </xdr:from>
    <xdr:to>
      <xdr:col>18</xdr:col>
      <xdr:colOff>676275</xdr:colOff>
      <xdr:row>23</xdr:row>
      <xdr:rowOff>0</xdr:rowOff>
    </xdr:to>
    <xdr:graphicFrame macro="">
      <xdr:nvGraphicFramePr>
        <xdr:cNvPr id="9"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361950</xdr:colOff>
      <xdr:row>23</xdr:row>
      <xdr:rowOff>0</xdr:rowOff>
    </xdr:from>
    <xdr:to>
      <xdr:col>18</xdr:col>
      <xdr:colOff>704850</xdr:colOff>
      <xdr:row>31</xdr:row>
      <xdr:rowOff>155122</xdr:rowOff>
    </xdr:to>
    <xdr:graphicFrame macro="">
      <xdr:nvGraphicFramePr>
        <xdr:cNvPr id="10"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357868</xdr:colOff>
      <xdr:row>32</xdr:row>
      <xdr:rowOff>0</xdr:rowOff>
    </xdr:from>
    <xdr:to>
      <xdr:col>18</xdr:col>
      <xdr:colOff>710293</xdr:colOff>
      <xdr:row>40</xdr:row>
      <xdr:rowOff>13607</xdr:rowOff>
    </xdr:to>
    <xdr:graphicFrame macro="">
      <xdr:nvGraphicFramePr>
        <xdr:cNvPr id="11"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108856</xdr:colOff>
      <xdr:row>37</xdr:row>
      <xdr:rowOff>95249</xdr:rowOff>
    </xdr:from>
    <xdr:to>
      <xdr:col>14</xdr:col>
      <xdr:colOff>449034</xdr:colOff>
      <xdr:row>46</xdr:row>
      <xdr:rowOff>149678</xdr:rowOff>
    </xdr:to>
    <xdr:graphicFrame macro="">
      <xdr:nvGraphicFramePr>
        <xdr:cNvPr id="1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17322</xdr:colOff>
      <xdr:row>37</xdr:row>
      <xdr:rowOff>0</xdr:rowOff>
    </xdr:to>
    <xdr:grpSp>
      <xdr:nvGrpSpPr>
        <xdr:cNvPr id="2" name="Groupe 1"/>
        <xdr:cNvGrpSpPr/>
      </xdr:nvGrpSpPr>
      <xdr:grpSpPr>
        <a:xfrm>
          <a:off x="12478147295" y="0"/>
          <a:ext cx="6247792" cy="8718176"/>
          <a:chOff x="12476633317" y="972201"/>
          <a:chExt cx="9641772" cy="1590715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6633317" y="972201"/>
            <a:ext cx="9641772" cy="1367425"/>
          </a:xfrm>
          <a:prstGeom prst="rect">
            <a:avLst/>
          </a:prstGeom>
        </xdr:spPr>
      </xdr:pic>
      <xdr:grpSp>
        <xdr:nvGrpSpPr>
          <xdr:cNvPr id="4" name="Groupe 3"/>
          <xdr:cNvGrpSpPr/>
        </xdr:nvGrpSpPr>
        <xdr:grpSpPr>
          <a:xfrm>
            <a:off x="12476754386" y="3472888"/>
            <a:ext cx="9520017" cy="13406463"/>
            <a:chOff x="12476780182" y="3377948"/>
            <a:chExt cx="9499153" cy="13157033"/>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4897965" y="7783428"/>
              <a:ext cx="1353131" cy="1815138"/>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79922041" y="3377948"/>
              <a:ext cx="6357294" cy="970847"/>
            </a:xfrm>
            <a:prstGeom prst="rect">
              <a:avLst/>
            </a:prstGeom>
          </xdr:spPr>
        </xdr:pic>
        <xdr:pic>
          <xdr:nvPicPr>
            <xdr:cNvPr id="7" name="Image 3" descr="3.jpg"/>
            <xdr:cNvPicPr>
              <a:picLocks noChangeAspect="1"/>
            </xdr:cNvPicPr>
          </xdr:nvPicPr>
          <xdr:blipFill>
            <a:blip xmlns:r="http://schemas.openxmlformats.org/officeDocument/2006/relationships" r:embed="rId4"/>
            <a:srcRect l="4855" t="22351" r="2172"/>
            <a:stretch>
              <a:fillRect/>
            </a:stretch>
          </xdr:blipFill>
          <xdr:spPr>
            <a:xfrm>
              <a:off x="12476893790" y="4406155"/>
              <a:ext cx="2973408" cy="560578"/>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4896988" y="4417148"/>
              <a:ext cx="1302607" cy="2369356"/>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79958369" y="6837635"/>
              <a:ext cx="6263124" cy="890407"/>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79973268" y="9611941"/>
              <a:ext cx="6185764" cy="916308"/>
            </a:xfrm>
            <a:prstGeom prst="rect">
              <a:avLst/>
            </a:prstGeom>
          </xdr:spPr>
        </xdr:pic>
        <xdr:pic>
          <xdr:nvPicPr>
            <xdr:cNvPr id="11" name="Image 10" descr="7.jpg"/>
            <xdr:cNvPicPr>
              <a:picLocks noChangeAspect="1"/>
            </xdr:cNvPicPr>
          </xdr:nvPicPr>
          <xdr:blipFill>
            <a:blip xmlns:r="http://schemas.openxmlformats.org/officeDocument/2006/relationships" r:embed="rId8"/>
            <a:srcRect l="7276" r="4305" b="1788"/>
            <a:stretch>
              <a:fillRect/>
            </a:stretch>
          </xdr:blipFill>
          <xdr:spPr>
            <a:xfrm>
              <a:off x="12484897965" y="10901581"/>
              <a:ext cx="1340478" cy="2952553"/>
            </a:xfrm>
            <a:prstGeom prst="rect">
              <a:avLst/>
            </a:prstGeom>
          </xdr:spPr>
        </xdr:pic>
        <xdr:pic>
          <xdr:nvPicPr>
            <xdr:cNvPr id="12" name="Image 11" descr="10.jpg"/>
            <xdr:cNvPicPr>
              <a:picLocks noChangeAspect="1"/>
            </xdr:cNvPicPr>
          </xdr:nvPicPr>
          <xdr:blipFill>
            <a:blip xmlns:r="http://schemas.openxmlformats.org/officeDocument/2006/relationships" r:embed="rId9"/>
            <a:srcRect l="516" t="6196" r="1324"/>
            <a:stretch>
              <a:fillRect/>
            </a:stretch>
          </xdr:blipFill>
          <xdr:spPr>
            <a:xfrm>
              <a:off x="12479966322" y="13983496"/>
              <a:ext cx="6169551" cy="877333"/>
            </a:xfrm>
            <a:prstGeom prst="rect">
              <a:avLst/>
            </a:prstGeom>
          </xdr:spPr>
        </xdr:pic>
        <xdr:pic>
          <xdr:nvPicPr>
            <xdr:cNvPr id="13" name="Image 12" descr="11.jpg"/>
            <xdr:cNvPicPr>
              <a:picLocks noChangeAspect="1"/>
            </xdr:cNvPicPr>
          </xdr:nvPicPr>
          <xdr:blipFill>
            <a:blip xmlns:r="http://schemas.openxmlformats.org/officeDocument/2006/relationships" r:embed="rId10"/>
            <a:srcRect r="4168"/>
            <a:stretch>
              <a:fillRect/>
            </a:stretch>
          </xdr:blipFill>
          <xdr:spPr>
            <a:xfrm>
              <a:off x="12484904252" y="14915919"/>
              <a:ext cx="1342743" cy="1619062"/>
            </a:xfrm>
            <a:prstGeom prst="rect">
              <a:avLst/>
            </a:prstGeom>
          </xdr:spPr>
        </xdr:pic>
        <xdr:pic>
          <xdr:nvPicPr>
            <xdr:cNvPr id="14" name="Image 13" descr="4.jpg"/>
            <xdr:cNvPicPr>
              <a:picLocks noChangeAspect="1"/>
            </xdr:cNvPicPr>
          </xdr:nvPicPr>
          <xdr:blipFill>
            <a:blip xmlns:r="http://schemas.openxmlformats.org/officeDocument/2006/relationships" r:embed="rId11"/>
            <a:srcRect l="11129" t="687" r="1318" b="95448"/>
            <a:stretch>
              <a:fillRect/>
            </a:stretch>
          </xdr:blipFill>
          <xdr:spPr>
            <a:xfrm>
              <a:off x="12476780182" y="6244889"/>
              <a:ext cx="3011766" cy="548234"/>
            </a:xfrm>
            <a:prstGeom prst="rect">
              <a:avLst/>
            </a:prstGeom>
          </xdr:spPr>
        </xdr:pic>
        <xdr:pic>
          <xdr:nvPicPr>
            <xdr:cNvPr id="15" name="Image 14" descr="4.jpg"/>
            <xdr:cNvPicPr>
              <a:picLocks noChangeAspect="1"/>
            </xdr:cNvPicPr>
          </xdr:nvPicPr>
          <xdr:blipFill>
            <a:blip xmlns:r="http://schemas.openxmlformats.org/officeDocument/2006/relationships" r:embed="rId11"/>
            <a:srcRect l="46473" t="21839" r="1169" b="74515"/>
            <a:stretch>
              <a:fillRect/>
            </a:stretch>
          </xdr:blipFill>
          <xdr:spPr>
            <a:xfrm>
              <a:off x="12477359906" y="8635548"/>
              <a:ext cx="1853747" cy="613904"/>
            </a:xfrm>
            <a:prstGeom prst="rect">
              <a:avLst/>
            </a:prstGeom>
          </xdr:spPr>
        </xdr:pic>
        <xdr:pic>
          <xdr:nvPicPr>
            <xdr:cNvPr id="16" name="Image 15" descr="4.jpg"/>
            <xdr:cNvPicPr>
              <a:picLocks noChangeAspect="1"/>
            </xdr:cNvPicPr>
          </xdr:nvPicPr>
          <xdr:blipFill>
            <a:blip xmlns:r="http://schemas.openxmlformats.org/officeDocument/2006/relationships" r:embed="rId11"/>
            <a:srcRect l="45228" t="42334" r="2322" b="53342"/>
            <a:stretch>
              <a:fillRect/>
            </a:stretch>
          </xdr:blipFill>
          <xdr:spPr>
            <a:xfrm>
              <a:off x="12477403131" y="10317683"/>
              <a:ext cx="1805359" cy="550398"/>
            </a:xfrm>
            <a:prstGeom prst="rect">
              <a:avLst/>
            </a:prstGeom>
          </xdr:spPr>
        </xdr:pic>
        <xdr:pic>
          <xdr:nvPicPr>
            <xdr:cNvPr id="17" name="Image 16" descr="4.jpg"/>
            <xdr:cNvPicPr>
              <a:picLocks noChangeAspect="1"/>
            </xdr:cNvPicPr>
          </xdr:nvPicPr>
          <xdr:blipFill>
            <a:blip xmlns:r="http://schemas.openxmlformats.org/officeDocument/2006/relationships" r:embed="rId11"/>
            <a:srcRect l="44019" t="81511" r="1652" b="13847"/>
            <a:stretch>
              <a:fillRect/>
            </a:stretch>
          </xdr:blipFill>
          <xdr:spPr>
            <a:xfrm>
              <a:off x="12477459483" y="14530499"/>
              <a:ext cx="1765122" cy="638203"/>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9</xdr:col>
          <xdr:colOff>180975</xdr:colOff>
          <xdr:row>3</xdr:row>
          <xdr:rowOff>123825</xdr:rowOff>
        </xdr:from>
        <xdr:to>
          <xdr:col>9</xdr:col>
          <xdr:colOff>771525</xdr:colOff>
          <xdr:row>5</xdr:row>
          <xdr:rowOff>85725</xdr:rowOff>
        </xdr:to>
        <xdr:sp macro="" textlink="">
          <xdr:nvSpPr>
            <xdr:cNvPr id="16385" name="Spinner 1" hidden="1">
              <a:extLst>
                <a:ext uri="{63B3BB69-23CF-44E3-9099-C40C66FF867C}">
                  <a14:compatExt spid="_x0000_s16385"/>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190500</xdr:colOff>
      <xdr:row>2</xdr:row>
      <xdr:rowOff>23129</xdr:rowOff>
    </xdr:from>
    <xdr:to>
      <xdr:col>3</xdr:col>
      <xdr:colOff>254718</xdr:colOff>
      <xdr:row>4</xdr:row>
      <xdr:rowOff>124558</xdr:rowOff>
    </xdr:to>
    <xdr:sp macro="" textlink="">
      <xdr:nvSpPr>
        <xdr:cNvPr id="19" name="ZoneTexte 18"/>
        <xdr:cNvSpPr txBox="1"/>
      </xdr:nvSpPr>
      <xdr:spPr>
        <a:xfrm>
          <a:off x="12482336223" y="336894"/>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289342</xdr:colOff>
      <xdr:row>0</xdr:row>
      <xdr:rowOff>56029</xdr:rowOff>
    </xdr:from>
    <xdr:to>
      <xdr:col>8</xdr:col>
      <xdr:colOff>652669</xdr:colOff>
      <xdr:row>3</xdr:row>
      <xdr:rowOff>575</xdr:rowOff>
    </xdr:to>
    <xdr:sp macro="" textlink="">
      <xdr:nvSpPr>
        <xdr:cNvPr id="20" name="ZoneTexte 19"/>
        <xdr:cNvSpPr txBox="1"/>
      </xdr:nvSpPr>
      <xdr:spPr>
        <a:xfrm>
          <a:off x="12478184301" y="56029"/>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5</xdr:col>
      <xdr:colOff>399245</xdr:colOff>
      <xdr:row>2</xdr:row>
      <xdr:rowOff>47553</xdr:rowOff>
    </xdr:from>
    <xdr:to>
      <xdr:col>8</xdr:col>
      <xdr:colOff>396227</xdr:colOff>
      <xdr:row>4</xdr:row>
      <xdr:rowOff>124558</xdr:rowOff>
    </xdr:to>
    <xdr:sp macro="" textlink="">
      <xdr:nvSpPr>
        <xdr:cNvPr id="21" name="ZoneTexte 20"/>
        <xdr:cNvSpPr txBox="1"/>
      </xdr:nvSpPr>
      <xdr:spPr>
        <a:xfrm>
          <a:off x="12478440743" y="361318"/>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444211</xdr:colOff>
      <xdr:row>15</xdr:row>
      <xdr:rowOff>48057</xdr:rowOff>
    </xdr:from>
    <xdr:to>
      <xdr:col>5</xdr:col>
      <xdr:colOff>142875</xdr:colOff>
      <xdr:row>31</xdr:row>
      <xdr:rowOff>79375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447675</xdr:colOff>
      <xdr:row>37</xdr:row>
      <xdr:rowOff>37753</xdr:rowOff>
    </xdr:from>
    <xdr:to>
      <xdr:col>4</xdr:col>
      <xdr:colOff>481853</xdr:colOff>
      <xdr:row>48</xdr:row>
      <xdr:rowOff>89647</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257175</xdr:colOff>
      <xdr:row>11</xdr:row>
      <xdr:rowOff>85726</xdr:rowOff>
    </xdr:from>
    <xdr:to>
      <xdr:col>10</xdr:col>
      <xdr:colOff>638175</xdr:colOff>
      <xdr:row>25</xdr:row>
      <xdr:rowOff>104776</xdr:rowOff>
    </xdr:to>
    <xdr:graphicFrame macro="">
      <xdr:nvGraphicFramePr>
        <xdr:cNvPr id="2"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5</xdr:row>
          <xdr:rowOff>47625</xdr:rowOff>
        </xdr:from>
        <xdr:to>
          <xdr:col>9</xdr:col>
          <xdr:colOff>133350</xdr:colOff>
          <xdr:row>6</xdr:row>
          <xdr:rowOff>180975</xdr:rowOff>
        </xdr:to>
        <xdr:sp macro="" textlink="">
          <xdr:nvSpPr>
            <xdr:cNvPr id="3074" name="Spinner 2" hidden="1">
              <a:extLst>
                <a:ext uri="{63B3BB69-23CF-44E3-9099-C40C66FF867C}">
                  <a14:compatExt spid="_x0000_s3074"/>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17322</xdr:colOff>
      <xdr:row>37</xdr:row>
      <xdr:rowOff>0</xdr:rowOff>
    </xdr:to>
    <xdr:grpSp>
      <xdr:nvGrpSpPr>
        <xdr:cNvPr id="2" name="Groupe 1"/>
        <xdr:cNvGrpSpPr/>
      </xdr:nvGrpSpPr>
      <xdr:grpSpPr>
        <a:xfrm>
          <a:off x="12478147295" y="0"/>
          <a:ext cx="6247792" cy="8718176"/>
          <a:chOff x="12476633317" y="972201"/>
          <a:chExt cx="9641772" cy="1590715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6633317" y="972201"/>
            <a:ext cx="9641772" cy="1367425"/>
          </a:xfrm>
          <a:prstGeom prst="rect">
            <a:avLst/>
          </a:prstGeom>
        </xdr:spPr>
      </xdr:pic>
      <xdr:grpSp>
        <xdr:nvGrpSpPr>
          <xdr:cNvPr id="4" name="Groupe 3"/>
          <xdr:cNvGrpSpPr/>
        </xdr:nvGrpSpPr>
        <xdr:grpSpPr>
          <a:xfrm>
            <a:off x="12476754386" y="3472888"/>
            <a:ext cx="9520017" cy="13406463"/>
            <a:chOff x="12476780182" y="3377948"/>
            <a:chExt cx="9499153" cy="13157033"/>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4897965" y="7783428"/>
              <a:ext cx="1353131" cy="1815138"/>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79922041" y="3377948"/>
              <a:ext cx="6357294" cy="970847"/>
            </a:xfrm>
            <a:prstGeom prst="rect">
              <a:avLst/>
            </a:prstGeom>
          </xdr:spPr>
        </xdr:pic>
        <xdr:pic>
          <xdr:nvPicPr>
            <xdr:cNvPr id="7" name="Image 3" descr="3.jpg"/>
            <xdr:cNvPicPr>
              <a:picLocks noChangeAspect="1"/>
            </xdr:cNvPicPr>
          </xdr:nvPicPr>
          <xdr:blipFill>
            <a:blip xmlns:r="http://schemas.openxmlformats.org/officeDocument/2006/relationships" r:embed="rId4"/>
            <a:srcRect l="4855" t="22351" r="2172"/>
            <a:stretch>
              <a:fillRect/>
            </a:stretch>
          </xdr:blipFill>
          <xdr:spPr>
            <a:xfrm>
              <a:off x="12476893790" y="4406155"/>
              <a:ext cx="2973408" cy="560578"/>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4896988" y="4417148"/>
              <a:ext cx="1302607" cy="2369356"/>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79958369" y="6837635"/>
              <a:ext cx="6263124" cy="890407"/>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79973268" y="9611941"/>
              <a:ext cx="6185764" cy="916308"/>
            </a:xfrm>
            <a:prstGeom prst="rect">
              <a:avLst/>
            </a:prstGeom>
          </xdr:spPr>
        </xdr:pic>
        <xdr:pic>
          <xdr:nvPicPr>
            <xdr:cNvPr id="11" name="Image 10" descr="7.jpg"/>
            <xdr:cNvPicPr>
              <a:picLocks noChangeAspect="1"/>
            </xdr:cNvPicPr>
          </xdr:nvPicPr>
          <xdr:blipFill>
            <a:blip xmlns:r="http://schemas.openxmlformats.org/officeDocument/2006/relationships" r:embed="rId8"/>
            <a:srcRect l="7276" r="4305" b="1788"/>
            <a:stretch>
              <a:fillRect/>
            </a:stretch>
          </xdr:blipFill>
          <xdr:spPr>
            <a:xfrm>
              <a:off x="12484897965" y="10901581"/>
              <a:ext cx="1340478" cy="2952553"/>
            </a:xfrm>
            <a:prstGeom prst="rect">
              <a:avLst/>
            </a:prstGeom>
          </xdr:spPr>
        </xdr:pic>
        <xdr:pic>
          <xdr:nvPicPr>
            <xdr:cNvPr id="12" name="Image 11" descr="10.jpg"/>
            <xdr:cNvPicPr>
              <a:picLocks noChangeAspect="1"/>
            </xdr:cNvPicPr>
          </xdr:nvPicPr>
          <xdr:blipFill>
            <a:blip xmlns:r="http://schemas.openxmlformats.org/officeDocument/2006/relationships" r:embed="rId9"/>
            <a:srcRect l="516" t="6196" r="1324"/>
            <a:stretch>
              <a:fillRect/>
            </a:stretch>
          </xdr:blipFill>
          <xdr:spPr>
            <a:xfrm>
              <a:off x="12479966322" y="13983496"/>
              <a:ext cx="6169551" cy="877333"/>
            </a:xfrm>
            <a:prstGeom prst="rect">
              <a:avLst/>
            </a:prstGeom>
          </xdr:spPr>
        </xdr:pic>
        <xdr:pic>
          <xdr:nvPicPr>
            <xdr:cNvPr id="13" name="Image 12" descr="11.jpg"/>
            <xdr:cNvPicPr>
              <a:picLocks noChangeAspect="1"/>
            </xdr:cNvPicPr>
          </xdr:nvPicPr>
          <xdr:blipFill>
            <a:blip xmlns:r="http://schemas.openxmlformats.org/officeDocument/2006/relationships" r:embed="rId10"/>
            <a:srcRect r="4168"/>
            <a:stretch>
              <a:fillRect/>
            </a:stretch>
          </xdr:blipFill>
          <xdr:spPr>
            <a:xfrm>
              <a:off x="12484904252" y="14915919"/>
              <a:ext cx="1342743" cy="1619062"/>
            </a:xfrm>
            <a:prstGeom prst="rect">
              <a:avLst/>
            </a:prstGeom>
          </xdr:spPr>
        </xdr:pic>
        <xdr:pic>
          <xdr:nvPicPr>
            <xdr:cNvPr id="14" name="Image 13" descr="4.jpg"/>
            <xdr:cNvPicPr>
              <a:picLocks noChangeAspect="1"/>
            </xdr:cNvPicPr>
          </xdr:nvPicPr>
          <xdr:blipFill>
            <a:blip xmlns:r="http://schemas.openxmlformats.org/officeDocument/2006/relationships" r:embed="rId11"/>
            <a:srcRect l="11129" t="687" r="1318" b="95448"/>
            <a:stretch>
              <a:fillRect/>
            </a:stretch>
          </xdr:blipFill>
          <xdr:spPr>
            <a:xfrm>
              <a:off x="12476780182" y="6244889"/>
              <a:ext cx="3011766" cy="548234"/>
            </a:xfrm>
            <a:prstGeom prst="rect">
              <a:avLst/>
            </a:prstGeom>
          </xdr:spPr>
        </xdr:pic>
        <xdr:pic>
          <xdr:nvPicPr>
            <xdr:cNvPr id="15" name="Image 14" descr="4.jpg"/>
            <xdr:cNvPicPr>
              <a:picLocks noChangeAspect="1"/>
            </xdr:cNvPicPr>
          </xdr:nvPicPr>
          <xdr:blipFill>
            <a:blip xmlns:r="http://schemas.openxmlformats.org/officeDocument/2006/relationships" r:embed="rId11"/>
            <a:srcRect l="46473" t="21839" r="1169" b="74515"/>
            <a:stretch>
              <a:fillRect/>
            </a:stretch>
          </xdr:blipFill>
          <xdr:spPr>
            <a:xfrm>
              <a:off x="12477359906" y="8635548"/>
              <a:ext cx="1853747" cy="613904"/>
            </a:xfrm>
            <a:prstGeom prst="rect">
              <a:avLst/>
            </a:prstGeom>
          </xdr:spPr>
        </xdr:pic>
        <xdr:pic>
          <xdr:nvPicPr>
            <xdr:cNvPr id="16" name="Image 15" descr="4.jpg"/>
            <xdr:cNvPicPr>
              <a:picLocks noChangeAspect="1"/>
            </xdr:cNvPicPr>
          </xdr:nvPicPr>
          <xdr:blipFill>
            <a:blip xmlns:r="http://schemas.openxmlformats.org/officeDocument/2006/relationships" r:embed="rId11"/>
            <a:srcRect l="45228" t="42334" r="2322" b="53342"/>
            <a:stretch>
              <a:fillRect/>
            </a:stretch>
          </xdr:blipFill>
          <xdr:spPr>
            <a:xfrm>
              <a:off x="12477403131" y="10317683"/>
              <a:ext cx="1805359" cy="550398"/>
            </a:xfrm>
            <a:prstGeom prst="rect">
              <a:avLst/>
            </a:prstGeom>
          </xdr:spPr>
        </xdr:pic>
        <xdr:pic>
          <xdr:nvPicPr>
            <xdr:cNvPr id="17" name="Image 16" descr="4.jpg"/>
            <xdr:cNvPicPr>
              <a:picLocks noChangeAspect="1"/>
            </xdr:cNvPicPr>
          </xdr:nvPicPr>
          <xdr:blipFill>
            <a:blip xmlns:r="http://schemas.openxmlformats.org/officeDocument/2006/relationships" r:embed="rId11"/>
            <a:srcRect l="44019" t="81511" r="1652" b="13847"/>
            <a:stretch>
              <a:fillRect/>
            </a:stretch>
          </xdr:blipFill>
          <xdr:spPr>
            <a:xfrm>
              <a:off x="12477459483" y="14530499"/>
              <a:ext cx="1765122" cy="638203"/>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9</xdr:col>
          <xdr:colOff>180975</xdr:colOff>
          <xdr:row>3</xdr:row>
          <xdr:rowOff>123825</xdr:rowOff>
        </xdr:from>
        <xdr:to>
          <xdr:col>9</xdr:col>
          <xdr:colOff>771525</xdr:colOff>
          <xdr:row>5</xdr:row>
          <xdr:rowOff>85725</xdr:rowOff>
        </xdr:to>
        <xdr:sp macro="" textlink="">
          <xdr:nvSpPr>
            <xdr:cNvPr id="13313" name="Spinner 1" hidden="1">
              <a:extLst>
                <a:ext uri="{63B3BB69-23CF-44E3-9099-C40C66FF867C}">
                  <a14:compatExt spid="_x0000_s13313"/>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347382</xdr:colOff>
      <xdr:row>2</xdr:row>
      <xdr:rowOff>34334</xdr:rowOff>
    </xdr:from>
    <xdr:to>
      <xdr:col>3</xdr:col>
      <xdr:colOff>411600</xdr:colOff>
      <xdr:row>4</xdr:row>
      <xdr:rowOff>135763</xdr:rowOff>
    </xdr:to>
    <xdr:sp macro="" textlink="">
      <xdr:nvSpPr>
        <xdr:cNvPr id="19" name="ZoneTexte 18"/>
        <xdr:cNvSpPr txBox="1"/>
      </xdr:nvSpPr>
      <xdr:spPr>
        <a:xfrm>
          <a:off x="12482179341" y="348099"/>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6</xdr:col>
      <xdr:colOff>42812</xdr:colOff>
      <xdr:row>0</xdr:row>
      <xdr:rowOff>67234</xdr:rowOff>
    </xdr:from>
    <xdr:to>
      <xdr:col>9</xdr:col>
      <xdr:colOff>137198</xdr:colOff>
      <xdr:row>3</xdr:row>
      <xdr:rowOff>11780</xdr:rowOff>
    </xdr:to>
    <xdr:sp macro="" textlink="">
      <xdr:nvSpPr>
        <xdr:cNvPr id="20" name="ZoneTexte 19"/>
        <xdr:cNvSpPr txBox="1"/>
      </xdr:nvSpPr>
      <xdr:spPr>
        <a:xfrm>
          <a:off x="12478027419" y="67234"/>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6</xdr:col>
      <xdr:colOff>152715</xdr:colOff>
      <xdr:row>2</xdr:row>
      <xdr:rowOff>58758</xdr:rowOff>
    </xdr:from>
    <xdr:to>
      <xdr:col>8</xdr:col>
      <xdr:colOff>553109</xdr:colOff>
      <xdr:row>4</xdr:row>
      <xdr:rowOff>135763</xdr:rowOff>
    </xdr:to>
    <xdr:sp macro="" textlink="">
      <xdr:nvSpPr>
        <xdr:cNvPr id="21" name="ZoneTexte 20"/>
        <xdr:cNvSpPr txBox="1"/>
      </xdr:nvSpPr>
      <xdr:spPr>
        <a:xfrm>
          <a:off x="12478283861" y="372523"/>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17691</xdr:colOff>
      <xdr:row>147</xdr:row>
      <xdr:rowOff>0</xdr:rowOff>
    </xdr:from>
    <xdr:to>
      <xdr:col>23</xdr:col>
      <xdr:colOff>395970</xdr:colOff>
      <xdr:row>164</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13</xdr:col>
      <xdr:colOff>17691</xdr:colOff>
      <xdr:row>147</xdr:row>
      <xdr:rowOff>0</xdr:rowOff>
    </xdr:from>
    <xdr:to>
      <xdr:col>23</xdr:col>
      <xdr:colOff>395970</xdr:colOff>
      <xdr:row>164</xdr:row>
      <xdr:rowOff>151039</xdr:rowOff>
    </xdr:to>
    <xdr:graphicFrame macro="">
      <xdr:nvGraphicFramePr>
        <xdr:cNvPr id="19"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12</xdr:col>
      <xdr:colOff>349703</xdr:colOff>
      <xdr:row>129</xdr:row>
      <xdr:rowOff>12247</xdr:rowOff>
    </xdr:from>
    <xdr:to>
      <xdr:col>24</xdr:col>
      <xdr:colOff>13606</xdr:colOff>
      <xdr:row>146</xdr:row>
      <xdr:rowOff>0</xdr:rowOff>
    </xdr:to>
    <xdr:graphicFrame macro="">
      <xdr:nvGraphicFramePr>
        <xdr:cNvPr id="2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66675</xdr:colOff>
      <xdr:row>136</xdr:row>
      <xdr:rowOff>66675</xdr:rowOff>
    </xdr:from>
    <xdr:to>
      <xdr:col>9</xdr:col>
      <xdr:colOff>200025</xdr:colOff>
      <xdr:row>156</xdr:row>
      <xdr:rowOff>66675</xdr:rowOff>
    </xdr:to>
    <xdr:graphicFrame macro="">
      <xdr:nvGraphicFramePr>
        <xdr:cNvPr id="21"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375782</xdr:colOff>
      <xdr:row>175</xdr:row>
      <xdr:rowOff>9525</xdr:rowOff>
    </xdr:from>
    <xdr:to>
      <xdr:col>5</xdr:col>
      <xdr:colOff>352425</xdr:colOff>
      <xdr:row>186</xdr:row>
      <xdr:rowOff>13383</xdr:rowOff>
    </xdr:to>
    <xdr:graphicFrame macro="">
      <xdr:nvGraphicFramePr>
        <xdr:cNvPr id="22"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6</xdr:col>
      <xdr:colOff>366257</xdr:colOff>
      <xdr:row>175</xdr:row>
      <xdr:rowOff>0</xdr:rowOff>
    </xdr:from>
    <xdr:to>
      <xdr:col>11</xdr:col>
      <xdr:colOff>323850</xdr:colOff>
      <xdr:row>186</xdr:row>
      <xdr:rowOff>3858</xdr:rowOff>
    </xdr:to>
    <xdr:graphicFrame macro="">
      <xdr:nvGraphicFramePr>
        <xdr:cNvPr id="23"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13</xdr:col>
      <xdr:colOff>367619</xdr:colOff>
      <xdr:row>174</xdr:row>
      <xdr:rowOff>161924</xdr:rowOff>
    </xdr:from>
    <xdr:to>
      <xdr:col>18</xdr:col>
      <xdr:colOff>342901</xdr:colOff>
      <xdr:row>186</xdr:row>
      <xdr:rowOff>3857</xdr:rowOff>
    </xdr:to>
    <xdr:graphicFrame macro="">
      <xdr:nvGraphicFramePr>
        <xdr:cNvPr id="2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375782</xdr:colOff>
      <xdr:row>186</xdr:row>
      <xdr:rowOff>123824</xdr:rowOff>
    </xdr:from>
    <xdr:to>
      <xdr:col>5</xdr:col>
      <xdr:colOff>352425</xdr:colOff>
      <xdr:row>197</xdr:row>
      <xdr:rowOff>127681</xdr:rowOff>
    </xdr:to>
    <xdr:graphicFrame macro="">
      <xdr:nvGraphicFramePr>
        <xdr:cNvPr id="25"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366257</xdr:colOff>
      <xdr:row>186</xdr:row>
      <xdr:rowOff>123825</xdr:rowOff>
    </xdr:from>
    <xdr:to>
      <xdr:col>11</xdr:col>
      <xdr:colOff>323850</xdr:colOff>
      <xdr:row>197</xdr:row>
      <xdr:rowOff>127682</xdr:rowOff>
    </xdr:to>
    <xdr:graphicFrame macro="">
      <xdr:nvGraphicFramePr>
        <xdr:cNvPr id="26"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13</xdr:col>
      <xdr:colOff>363536</xdr:colOff>
      <xdr:row>186</xdr:row>
      <xdr:rowOff>133350</xdr:rowOff>
    </xdr:from>
    <xdr:to>
      <xdr:col>18</xdr:col>
      <xdr:colOff>333375</xdr:colOff>
      <xdr:row>197</xdr:row>
      <xdr:rowOff>137207</xdr:rowOff>
    </xdr:to>
    <xdr:graphicFrame macro="">
      <xdr:nvGraphicFramePr>
        <xdr:cNvPr id="2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375782</xdr:colOff>
      <xdr:row>198</xdr:row>
      <xdr:rowOff>76199</xdr:rowOff>
    </xdr:from>
    <xdr:to>
      <xdr:col>5</xdr:col>
      <xdr:colOff>352425</xdr:colOff>
      <xdr:row>209</xdr:row>
      <xdr:rowOff>80057</xdr:rowOff>
    </xdr:to>
    <xdr:graphicFrame macro="">
      <xdr:nvGraphicFramePr>
        <xdr:cNvPr id="28"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6</xdr:col>
      <xdr:colOff>356732</xdr:colOff>
      <xdr:row>198</xdr:row>
      <xdr:rowOff>85724</xdr:rowOff>
    </xdr:from>
    <xdr:to>
      <xdr:col>11</xdr:col>
      <xdr:colOff>314325</xdr:colOff>
      <xdr:row>209</xdr:row>
      <xdr:rowOff>89581</xdr:rowOff>
    </xdr:to>
    <xdr:graphicFrame macro="">
      <xdr:nvGraphicFramePr>
        <xdr:cNvPr id="29"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13</xdr:col>
      <xdr:colOff>363536</xdr:colOff>
      <xdr:row>198</xdr:row>
      <xdr:rowOff>76199</xdr:rowOff>
    </xdr:from>
    <xdr:to>
      <xdr:col>18</xdr:col>
      <xdr:colOff>333375</xdr:colOff>
      <xdr:row>209</xdr:row>
      <xdr:rowOff>80056</xdr:rowOff>
    </xdr:to>
    <xdr:graphicFrame macro="">
      <xdr:nvGraphicFramePr>
        <xdr:cNvPr id="30"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31"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32"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19</xdr:col>
      <xdr:colOff>343125</xdr:colOff>
      <xdr:row>175</xdr:row>
      <xdr:rowOff>9524</xdr:rowOff>
    </xdr:from>
    <xdr:to>
      <xdr:col>24</xdr:col>
      <xdr:colOff>247650</xdr:colOff>
      <xdr:row>186</xdr:row>
      <xdr:rowOff>13381</xdr:rowOff>
    </xdr:to>
    <xdr:graphicFrame macro="">
      <xdr:nvGraphicFramePr>
        <xdr:cNvPr id="33"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19</xdr:col>
      <xdr:colOff>333600</xdr:colOff>
      <xdr:row>186</xdr:row>
      <xdr:rowOff>123824</xdr:rowOff>
    </xdr:from>
    <xdr:to>
      <xdr:col>24</xdr:col>
      <xdr:colOff>238125</xdr:colOff>
      <xdr:row>197</xdr:row>
      <xdr:rowOff>127681</xdr:rowOff>
    </xdr:to>
    <xdr:graphicFrame macro="">
      <xdr:nvGraphicFramePr>
        <xdr:cNvPr id="34"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19</xdr:col>
      <xdr:colOff>343125</xdr:colOff>
      <xdr:row>198</xdr:row>
      <xdr:rowOff>85724</xdr:rowOff>
    </xdr:from>
    <xdr:to>
      <xdr:col>24</xdr:col>
      <xdr:colOff>247650</xdr:colOff>
      <xdr:row>209</xdr:row>
      <xdr:rowOff>89581</xdr:rowOff>
    </xdr:to>
    <xdr:graphicFrame macro="">
      <xdr:nvGraphicFramePr>
        <xdr:cNvPr id="35" name="Graphique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66675</xdr:colOff>
          <xdr:row>5</xdr:row>
          <xdr:rowOff>85725</xdr:rowOff>
        </xdr:from>
        <xdr:to>
          <xdr:col>8</xdr:col>
          <xdr:colOff>590550</xdr:colOff>
          <xdr:row>7</xdr:row>
          <xdr:rowOff>28575</xdr:rowOff>
        </xdr:to>
        <xdr:sp macro="" textlink="">
          <xdr:nvSpPr>
            <xdr:cNvPr id="7170" name="Spinner 2" hidden="1">
              <a:extLst>
                <a:ext uri="{63B3BB69-23CF-44E3-9099-C40C66FF867C}">
                  <a14:compatExt spid="_x0000_s717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17322</xdr:colOff>
      <xdr:row>37</xdr:row>
      <xdr:rowOff>0</xdr:rowOff>
    </xdr:to>
    <xdr:grpSp>
      <xdr:nvGrpSpPr>
        <xdr:cNvPr id="2" name="Groupe 1"/>
        <xdr:cNvGrpSpPr/>
      </xdr:nvGrpSpPr>
      <xdr:grpSpPr>
        <a:xfrm>
          <a:off x="12478147295" y="0"/>
          <a:ext cx="6247792" cy="8718176"/>
          <a:chOff x="12476633317" y="972201"/>
          <a:chExt cx="9641772" cy="15907150"/>
        </a:xfrm>
      </xdr:grpSpPr>
      <xdr:pic>
        <xdr:nvPicPr>
          <xdr:cNvPr id="3" name="Image 2" descr="entete.png"/>
          <xdr:cNvPicPr>
            <a:picLocks noChangeAspect="1"/>
          </xdr:cNvPicPr>
        </xdr:nvPicPr>
        <xdr:blipFill>
          <a:blip xmlns:r="http://schemas.openxmlformats.org/officeDocument/2006/relationships" r:embed="rId1"/>
          <a:stretch>
            <a:fillRect/>
          </a:stretch>
        </xdr:blipFill>
        <xdr:spPr>
          <a:xfrm>
            <a:off x="12476633317" y="972201"/>
            <a:ext cx="9641772" cy="1367425"/>
          </a:xfrm>
          <a:prstGeom prst="rect">
            <a:avLst/>
          </a:prstGeom>
        </xdr:spPr>
      </xdr:pic>
      <xdr:grpSp>
        <xdr:nvGrpSpPr>
          <xdr:cNvPr id="4" name="Groupe 3"/>
          <xdr:cNvGrpSpPr/>
        </xdr:nvGrpSpPr>
        <xdr:grpSpPr>
          <a:xfrm>
            <a:off x="12476754386" y="3472888"/>
            <a:ext cx="9520017" cy="13406463"/>
            <a:chOff x="12476780182" y="3377948"/>
            <a:chExt cx="9499153" cy="13157033"/>
          </a:xfrm>
        </xdr:grpSpPr>
        <xdr:pic>
          <xdr:nvPicPr>
            <xdr:cNvPr id="5" name="Image 4" descr="6.jpg"/>
            <xdr:cNvPicPr>
              <a:picLocks noChangeAspect="1"/>
            </xdr:cNvPicPr>
          </xdr:nvPicPr>
          <xdr:blipFill>
            <a:blip xmlns:r="http://schemas.openxmlformats.org/officeDocument/2006/relationships" r:embed="rId2"/>
            <a:srcRect b="4672"/>
            <a:stretch>
              <a:fillRect/>
            </a:stretch>
          </xdr:blipFill>
          <xdr:spPr>
            <a:xfrm>
              <a:off x="12484897965" y="7783428"/>
              <a:ext cx="1353131" cy="1815138"/>
            </a:xfrm>
            <a:prstGeom prst="rect">
              <a:avLst/>
            </a:prstGeom>
          </xdr:spPr>
        </xdr:pic>
        <xdr:pic>
          <xdr:nvPicPr>
            <xdr:cNvPr id="6" name="Image 5" descr="1.jpg"/>
            <xdr:cNvPicPr>
              <a:picLocks noChangeAspect="1"/>
            </xdr:cNvPicPr>
          </xdr:nvPicPr>
          <xdr:blipFill>
            <a:blip xmlns:r="http://schemas.openxmlformats.org/officeDocument/2006/relationships" r:embed="rId3"/>
            <a:srcRect l="31465"/>
            <a:stretch>
              <a:fillRect/>
            </a:stretch>
          </xdr:blipFill>
          <xdr:spPr>
            <a:xfrm>
              <a:off x="12479922041" y="3377948"/>
              <a:ext cx="6357294" cy="970847"/>
            </a:xfrm>
            <a:prstGeom prst="rect">
              <a:avLst/>
            </a:prstGeom>
          </xdr:spPr>
        </xdr:pic>
        <xdr:pic>
          <xdr:nvPicPr>
            <xdr:cNvPr id="7" name="Image 3" descr="3.jpg"/>
            <xdr:cNvPicPr>
              <a:picLocks noChangeAspect="1"/>
            </xdr:cNvPicPr>
          </xdr:nvPicPr>
          <xdr:blipFill>
            <a:blip xmlns:r="http://schemas.openxmlformats.org/officeDocument/2006/relationships" r:embed="rId4"/>
            <a:srcRect l="4855" t="22351" r="2172"/>
            <a:stretch>
              <a:fillRect/>
            </a:stretch>
          </xdr:blipFill>
          <xdr:spPr>
            <a:xfrm>
              <a:off x="12476893790" y="4406155"/>
              <a:ext cx="2973408" cy="560578"/>
            </a:xfrm>
            <a:prstGeom prst="rect">
              <a:avLst/>
            </a:prstGeom>
          </xdr:spPr>
        </xdr:pic>
        <xdr:pic>
          <xdr:nvPicPr>
            <xdr:cNvPr id="8" name="Image 7" descr="2.jpg"/>
            <xdr:cNvPicPr>
              <a:picLocks noChangeAspect="1"/>
            </xdr:cNvPicPr>
          </xdr:nvPicPr>
          <xdr:blipFill>
            <a:blip xmlns:r="http://schemas.openxmlformats.org/officeDocument/2006/relationships" r:embed="rId5"/>
            <a:srcRect t="2861" r="7317"/>
            <a:stretch>
              <a:fillRect/>
            </a:stretch>
          </xdr:blipFill>
          <xdr:spPr>
            <a:xfrm>
              <a:off x="12484896988" y="4417148"/>
              <a:ext cx="1302607" cy="2369356"/>
            </a:xfrm>
            <a:prstGeom prst="rect">
              <a:avLst/>
            </a:prstGeom>
          </xdr:spPr>
        </xdr:pic>
        <xdr:pic>
          <xdr:nvPicPr>
            <xdr:cNvPr id="9" name="Image 8" descr="5.jpg"/>
            <xdr:cNvPicPr>
              <a:picLocks noChangeAspect="1"/>
            </xdr:cNvPicPr>
          </xdr:nvPicPr>
          <xdr:blipFill>
            <a:blip xmlns:r="http://schemas.openxmlformats.org/officeDocument/2006/relationships" r:embed="rId6"/>
            <a:srcRect t="4412" r="1049"/>
            <a:stretch>
              <a:fillRect/>
            </a:stretch>
          </xdr:blipFill>
          <xdr:spPr>
            <a:xfrm>
              <a:off x="12479958369" y="6837635"/>
              <a:ext cx="6263124" cy="890407"/>
            </a:xfrm>
            <a:prstGeom prst="rect">
              <a:avLst/>
            </a:prstGeom>
          </xdr:spPr>
        </xdr:pic>
        <xdr:pic>
          <xdr:nvPicPr>
            <xdr:cNvPr id="10" name="Image 9" descr="9.jpg"/>
            <xdr:cNvPicPr>
              <a:picLocks noChangeAspect="1"/>
            </xdr:cNvPicPr>
          </xdr:nvPicPr>
          <xdr:blipFill>
            <a:blip xmlns:r="http://schemas.openxmlformats.org/officeDocument/2006/relationships" r:embed="rId7"/>
            <a:srcRect r="1244" b="25068"/>
            <a:stretch>
              <a:fillRect/>
            </a:stretch>
          </xdr:blipFill>
          <xdr:spPr>
            <a:xfrm>
              <a:off x="12479973268" y="9611941"/>
              <a:ext cx="6185764" cy="916308"/>
            </a:xfrm>
            <a:prstGeom prst="rect">
              <a:avLst/>
            </a:prstGeom>
          </xdr:spPr>
        </xdr:pic>
        <xdr:pic>
          <xdr:nvPicPr>
            <xdr:cNvPr id="11" name="Image 10" descr="7.jpg"/>
            <xdr:cNvPicPr>
              <a:picLocks noChangeAspect="1"/>
            </xdr:cNvPicPr>
          </xdr:nvPicPr>
          <xdr:blipFill>
            <a:blip xmlns:r="http://schemas.openxmlformats.org/officeDocument/2006/relationships" r:embed="rId8"/>
            <a:srcRect l="7276" r="4305" b="1788"/>
            <a:stretch>
              <a:fillRect/>
            </a:stretch>
          </xdr:blipFill>
          <xdr:spPr>
            <a:xfrm>
              <a:off x="12484897965" y="10901581"/>
              <a:ext cx="1340478" cy="2952553"/>
            </a:xfrm>
            <a:prstGeom prst="rect">
              <a:avLst/>
            </a:prstGeom>
          </xdr:spPr>
        </xdr:pic>
        <xdr:pic>
          <xdr:nvPicPr>
            <xdr:cNvPr id="12" name="Image 11" descr="10.jpg"/>
            <xdr:cNvPicPr>
              <a:picLocks noChangeAspect="1"/>
            </xdr:cNvPicPr>
          </xdr:nvPicPr>
          <xdr:blipFill>
            <a:blip xmlns:r="http://schemas.openxmlformats.org/officeDocument/2006/relationships" r:embed="rId9"/>
            <a:srcRect l="516" t="6196" r="1324"/>
            <a:stretch>
              <a:fillRect/>
            </a:stretch>
          </xdr:blipFill>
          <xdr:spPr>
            <a:xfrm>
              <a:off x="12479966322" y="13983496"/>
              <a:ext cx="6169551" cy="877333"/>
            </a:xfrm>
            <a:prstGeom prst="rect">
              <a:avLst/>
            </a:prstGeom>
          </xdr:spPr>
        </xdr:pic>
        <xdr:pic>
          <xdr:nvPicPr>
            <xdr:cNvPr id="13" name="Image 12" descr="11.jpg"/>
            <xdr:cNvPicPr>
              <a:picLocks noChangeAspect="1"/>
            </xdr:cNvPicPr>
          </xdr:nvPicPr>
          <xdr:blipFill>
            <a:blip xmlns:r="http://schemas.openxmlformats.org/officeDocument/2006/relationships" r:embed="rId10"/>
            <a:srcRect r="4168"/>
            <a:stretch>
              <a:fillRect/>
            </a:stretch>
          </xdr:blipFill>
          <xdr:spPr>
            <a:xfrm>
              <a:off x="12484904252" y="14915919"/>
              <a:ext cx="1342743" cy="1619062"/>
            </a:xfrm>
            <a:prstGeom prst="rect">
              <a:avLst/>
            </a:prstGeom>
          </xdr:spPr>
        </xdr:pic>
        <xdr:pic>
          <xdr:nvPicPr>
            <xdr:cNvPr id="14" name="Image 13" descr="4.jpg"/>
            <xdr:cNvPicPr>
              <a:picLocks noChangeAspect="1"/>
            </xdr:cNvPicPr>
          </xdr:nvPicPr>
          <xdr:blipFill>
            <a:blip xmlns:r="http://schemas.openxmlformats.org/officeDocument/2006/relationships" r:embed="rId11"/>
            <a:srcRect l="11129" t="687" r="1318" b="95448"/>
            <a:stretch>
              <a:fillRect/>
            </a:stretch>
          </xdr:blipFill>
          <xdr:spPr>
            <a:xfrm>
              <a:off x="12476780182" y="6244889"/>
              <a:ext cx="3011766" cy="548234"/>
            </a:xfrm>
            <a:prstGeom prst="rect">
              <a:avLst/>
            </a:prstGeom>
          </xdr:spPr>
        </xdr:pic>
        <xdr:pic>
          <xdr:nvPicPr>
            <xdr:cNvPr id="15" name="Image 14" descr="4.jpg"/>
            <xdr:cNvPicPr>
              <a:picLocks noChangeAspect="1"/>
            </xdr:cNvPicPr>
          </xdr:nvPicPr>
          <xdr:blipFill>
            <a:blip xmlns:r="http://schemas.openxmlformats.org/officeDocument/2006/relationships" r:embed="rId11"/>
            <a:srcRect l="46473" t="21839" r="1169" b="74515"/>
            <a:stretch>
              <a:fillRect/>
            </a:stretch>
          </xdr:blipFill>
          <xdr:spPr>
            <a:xfrm>
              <a:off x="12477359906" y="8635548"/>
              <a:ext cx="1853747" cy="613904"/>
            </a:xfrm>
            <a:prstGeom prst="rect">
              <a:avLst/>
            </a:prstGeom>
          </xdr:spPr>
        </xdr:pic>
        <xdr:pic>
          <xdr:nvPicPr>
            <xdr:cNvPr id="16" name="Image 15" descr="4.jpg"/>
            <xdr:cNvPicPr>
              <a:picLocks noChangeAspect="1"/>
            </xdr:cNvPicPr>
          </xdr:nvPicPr>
          <xdr:blipFill>
            <a:blip xmlns:r="http://schemas.openxmlformats.org/officeDocument/2006/relationships" r:embed="rId11"/>
            <a:srcRect l="45228" t="42334" r="2322" b="53342"/>
            <a:stretch>
              <a:fillRect/>
            </a:stretch>
          </xdr:blipFill>
          <xdr:spPr>
            <a:xfrm>
              <a:off x="12477403131" y="10317683"/>
              <a:ext cx="1805359" cy="550398"/>
            </a:xfrm>
            <a:prstGeom prst="rect">
              <a:avLst/>
            </a:prstGeom>
          </xdr:spPr>
        </xdr:pic>
        <xdr:pic>
          <xdr:nvPicPr>
            <xdr:cNvPr id="17" name="Image 16" descr="4.jpg"/>
            <xdr:cNvPicPr>
              <a:picLocks noChangeAspect="1"/>
            </xdr:cNvPicPr>
          </xdr:nvPicPr>
          <xdr:blipFill>
            <a:blip xmlns:r="http://schemas.openxmlformats.org/officeDocument/2006/relationships" r:embed="rId11"/>
            <a:srcRect l="44019" t="81511" r="1652" b="13847"/>
            <a:stretch>
              <a:fillRect/>
            </a:stretch>
          </xdr:blipFill>
          <xdr:spPr>
            <a:xfrm>
              <a:off x="12477459483" y="14530499"/>
              <a:ext cx="1765122" cy="638203"/>
            </a:xfrm>
            <a:prstGeom prst="rect">
              <a:avLst/>
            </a:prstGeom>
          </xdr:spPr>
        </xdr:pic>
      </xdr:grpSp>
    </xdr:grpSp>
    <xdr:clientData/>
  </xdr:twoCellAnchor>
  <mc:AlternateContent xmlns:mc="http://schemas.openxmlformats.org/markup-compatibility/2006">
    <mc:Choice xmlns:a14="http://schemas.microsoft.com/office/drawing/2010/main" Requires="a14">
      <xdr:twoCellAnchor editAs="oneCell">
        <xdr:from>
          <xdr:col>9</xdr:col>
          <xdr:colOff>180975</xdr:colOff>
          <xdr:row>3</xdr:row>
          <xdr:rowOff>123825</xdr:rowOff>
        </xdr:from>
        <xdr:to>
          <xdr:col>9</xdr:col>
          <xdr:colOff>771525</xdr:colOff>
          <xdr:row>5</xdr:row>
          <xdr:rowOff>85725</xdr:rowOff>
        </xdr:to>
        <xdr:sp macro="" textlink="">
          <xdr:nvSpPr>
            <xdr:cNvPr id="15361" name="Spinner 1" hidden="1">
              <a:extLst>
                <a:ext uri="{63B3BB69-23CF-44E3-9099-C40C66FF867C}">
                  <a14:compatExt spid="_x0000_s15361"/>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xdr:twoCellAnchor>
    </mc:Choice>
    <mc:Fallback/>
  </mc:AlternateContent>
  <xdr:twoCellAnchor>
    <xdr:from>
      <xdr:col>0</xdr:col>
      <xdr:colOff>179294</xdr:colOff>
      <xdr:row>2</xdr:row>
      <xdr:rowOff>45541</xdr:rowOff>
    </xdr:from>
    <xdr:to>
      <xdr:col>3</xdr:col>
      <xdr:colOff>243512</xdr:colOff>
      <xdr:row>4</xdr:row>
      <xdr:rowOff>146970</xdr:rowOff>
    </xdr:to>
    <xdr:sp macro="" textlink="">
      <xdr:nvSpPr>
        <xdr:cNvPr id="19" name="ZoneTexte 18"/>
        <xdr:cNvSpPr txBox="1"/>
      </xdr:nvSpPr>
      <xdr:spPr>
        <a:xfrm>
          <a:off x="12482347429" y="359306"/>
          <a:ext cx="1868365"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المندوبية</a:t>
          </a:r>
          <a:endParaRPr lang="fr-FR" sz="1600" b="1"/>
        </a:p>
      </xdr:txBody>
    </xdr:sp>
    <xdr:clientData/>
  </xdr:twoCellAnchor>
  <xdr:twoCellAnchor>
    <xdr:from>
      <xdr:col>5</xdr:col>
      <xdr:colOff>278136</xdr:colOff>
      <xdr:row>0</xdr:row>
      <xdr:rowOff>78441</xdr:rowOff>
    </xdr:from>
    <xdr:to>
      <xdr:col>8</xdr:col>
      <xdr:colOff>641463</xdr:colOff>
      <xdr:row>3</xdr:row>
      <xdr:rowOff>22987</xdr:rowOff>
    </xdr:to>
    <xdr:sp macro="" textlink="">
      <xdr:nvSpPr>
        <xdr:cNvPr id="20" name="ZoneTexte 19"/>
        <xdr:cNvSpPr txBox="1"/>
      </xdr:nvSpPr>
      <xdr:spPr>
        <a:xfrm>
          <a:off x="12478195507" y="78441"/>
          <a:ext cx="2234710" cy="41519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اسم</a:t>
          </a:r>
          <a:r>
            <a:rPr lang="ar-TN" sz="1600" b="1" baseline="0"/>
            <a:t> المدرسة</a:t>
          </a:r>
          <a:endParaRPr lang="fr-FR" sz="1600" b="1"/>
        </a:p>
      </xdr:txBody>
    </xdr:sp>
    <xdr:clientData/>
  </xdr:twoCellAnchor>
  <xdr:twoCellAnchor>
    <xdr:from>
      <xdr:col>5</xdr:col>
      <xdr:colOff>388039</xdr:colOff>
      <xdr:row>2</xdr:row>
      <xdr:rowOff>69965</xdr:rowOff>
    </xdr:from>
    <xdr:to>
      <xdr:col>8</xdr:col>
      <xdr:colOff>385021</xdr:colOff>
      <xdr:row>4</xdr:row>
      <xdr:rowOff>146970</xdr:rowOff>
    </xdr:to>
    <xdr:sp macro="" textlink="">
      <xdr:nvSpPr>
        <xdr:cNvPr id="21" name="ZoneTexte 20"/>
        <xdr:cNvSpPr txBox="1"/>
      </xdr:nvSpPr>
      <xdr:spPr>
        <a:xfrm>
          <a:off x="12478451949" y="383730"/>
          <a:ext cx="1868365" cy="3907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1"/>
          <a:r>
            <a:rPr lang="ar-TN" sz="1600" b="1"/>
            <a:t>2018/2019</a:t>
          </a:r>
          <a:endParaRPr lang="fr-FR" sz="16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17691</xdr:colOff>
      <xdr:row>148</xdr:row>
      <xdr:rowOff>0</xdr:rowOff>
    </xdr:from>
    <xdr:to>
      <xdr:col>23</xdr:col>
      <xdr:colOff>395970</xdr:colOff>
      <xdr:row>165</xdr:row>
      <xdr:rowOff>151039</xdr:rowOff>
    </xdr:to>
    <xdr:graphicFrame macro="">
      <xdr:nvGraphicFramePr>
        <xdr:cNvPr id="2"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349703</xdr:colOff>
      <xdr:row>130</xdr:row>
      <xdr:rowOff>12247</xdr:rowOff>
    </xdr:from>
    <xdr:to>
      <xdr:col>24</xdr:col>
      <xdr:colOff>13606</xdr:colOff>
      <xdr:row>147</xdr:row>
      <xdr:rowOff>0</xdr:rowOff>
    </xdr:to>
    <xdr:graphicFrame macro="">
      <xdr:nvGraphicFramePr>
        <xdr:cNvPr id="3"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137</xdr:row>
      <xdr:rowOff>66675</xdr:rowOff>
    </xdr:from>
    <xdr:to>
      <xdr:col>9</xdr:col>
      <xdr:colOff>200025</xdr:colOff>
      <xdr:row>157</xdr:row>
      <xdr:rowOff>66675</xdr:rowOff>
    </xdr:to>
    <xdr:graphicFrame macro="">
      <xdr:nvGraphicFramePr>
        <xdr:cNvPr id="4"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375782</xdr:colOff>
      <xdr:row>176</xdr:row>
      <xdr:rowOff>9525</xdr:rowOff>
    </xdr:from>
    <xdr:to>
      <xdr:col>5</xdr:col>
      <xdr:colOff>352425</xdr:colOff>
      <xdr:row>187</xdr:row>
      <xdr:rowOff>13383</xdr:rowOff>
    </xdr:to>
    <xdr:graphicFrame macro="">
      <xdr:nvGraphicFramePr>
        <xdr:cNvPr id="5"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366257</xdr:colOff>
      <xdr:row>176</xdr:row>
      <xdr:rowOff>0</xdr:rowOff>
    </xdr:from>
    <xdr:to>
      <xdr:col>11</xdr:col>
      <xdr:colOff>323850</xdr:colOff>
      <xdr:row>187</xdr:row>
      <xdr:rowOff>3858</xdr:rowOff>
    </xdr:to>
    <xdr:graphicFrame macro="">
      <xdr:nvGraphicFramePr>
        <xdr:cNvPr id="6"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367619</xdr:colOff>
      <xdr:row>175</xdr:row>
      <xdr:rowOff>161924</xdr:rowOff>
    </xdr:from>
    <xdr:to>
      <xdr:col>18</xdr:col>
      <xdr:colOff>342901</xdr:colOff>
      <xdr:row>187</xdr:row>
      <xdr:rowOff>3857</xdr:rowOff>
    </xdr:to>
    <xdr:graphicFrame macro="">
      <xdr:nvGraphicFramePr>
        <xdr:cNvPr id="7"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375782</xdr:colOff>
      <xdr:row>187</xdr:row>
      <xdr:rowOff>123824</xdr:rowOff>
    </xdr:from>
    <xdr:to>
      <xdr:col>5</xdr:col>
      <xdr:colOff>352425</xdr:colOff>
      <xdr:row>198</xdr:row>
      <xdr:rowOff>127681</xdr:rowOff>
    </xdr:to>
    <xdr:graphicFrame macro="">
      <xdr:nvGraphicFramePr>
        <xdr:cNvPr id="8"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366257</xdr:colOff>
      <xdr:row>187</xdr:row>
      <xdr:rowOff>123825</xdr:rowOff>
    </xdr:from>
    <xdr:to>
      <xdr:col>11</xdr:col>
      <xdr:colOff>323850</xdr:colOff>
      <xdr:row>198</xdr:row>
      <xdr:rowOff>127682</xdr:rowOff>
    </xdr:to>
    <xdr:graphicFrame macro="">
      <xdr:nvGraphicFramePr>
        <xdr:cNvPr id="9"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363536</xdr:colOff>
      <xdr:row>187</xdr:row>
      <xdr:rowOff>133350</xdr:rowOff>
    </xdr:from>
    <xdr:to>
      <xdr:col>18</xdr:col>
      <xdr:colOff>333375</xdr:colOff>
      <xdr:row>198</xdr:row>
      <xdr:rowOff>137207</xdr:rowOff>
    </xdr:to>
    <xdr:graphicFrame macro="">
      <xdr:nvGraphicFramePr>
        <xdr:cNvPr id="10"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375782</xdr:colOff>
      <xdr:row>199</xdr:row>
      <xdr:rowOff>76199</xdr:rowOff>
    </xdr:from>
    <xdr:to>
      <xdr:col>5</xdr:col>
      <xdr:colOff>352425</xdr:colOff>
      <xdr:row>210</xdr:row>
      <xdr:rowOff>80057</xdr:rowOff>
    </xdr:to>
    <xdr:graphicFrame macro="">
      <xdr:nvGraphicFramePr>
        <xdr:cNvPr id="11"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356732</xdr:colOff>
      <xdr:row>199</xdr:row>
      <xdr:rowOff>85724</xdr:rowOff>
    </xdr:from>
    <xdr:to>
      <xdr:col>11</xdr:col>
      <xdr:colOff>314325</xdr:colOff>
      <xdr:row>210</xdr:row>
      <xdr:rowOff>89581</xdr:rowOff>
    </xdr:to>
    <xdr:graphicFrame macro="">
      <xdr:nvGraphicFramePr>
        <xdr:cNvPr id="12"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363536</xdr:colOff>
      <xdr:row>199</xdr:row>
      <xdr:rowOff>76199</xdr:rowOff>
    </xdr:from>
    <xdr:to>
      <xdr:col>18</xdr:col>
      <xdr:colOff>333375</xdr:colOff>
      <xdr:row>210</xdr:row>
      <xdr:rowOff>80056</xdr:rowOff>
    </xdr:to>
    <xdr:graphicFrame macro="">
      <xdr:nvGraphicFramePr>
        <xdr:cNvPr id="13"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276226</xdr:colOff>
      <xdr:row>71</xdr:row>
      <xdr:rowOff>9525</xdr:rowOff>
    </xdr:from>
    <xdr:to>
      <xdr:col>9</xdr:col>
      <xdr:colOff>314325</xdr:colOff>
      <xdr:row>87</xdr:row>
      <xdr:rowOff>142875</xdr:rowOff>
    </xdr:to>
    <xdr:graphicFrame macro="">
      <xdr:nvGraphicFramePr>
        <xdr:cNvPr id="14"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342901</xdr:colOff>
      <xdr:row>71</xdr:row>
      <xdr:rowOff>0</xdr:rowOff>
    </xdr:from>
    <xdr:to>
      <xdr:col>23</xdr:col>
      <xdr:colOff>1</xdr:colOff>
      <xdr:row>88</xdr:row>
      <xdr:rowOff>9525</xdr:rowOff>
    </xdr:to>
    <xdr:graphicFrame macro="">
      <xdr:nvGraphicFramePr>
        <xdr:cNvPr id="15"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19</xdr:col>
      <xdr:colOff>343125</xdr:colOff>
      <xdr:row>176</xdr:row>
      <xdr:rowOff>9524</xdr:rowOff>
    </xdr:from>
    <xdr:to>
      <xdr:col>24</xdr:col>
      <xdr:colOff>247650</xdr:colOff>
      <xdr:row>187</xdr:row>
      <xdr:rowOff>13381</xdr:rowOff>
    </xdr:to>
    <xdr:graphicFrame macro="">
      <xdr:nvGraphicFramePr>
        <xdr:cNvPr id="16"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333600</xdr:colOff>
      <xdr:row>187</xdr:row>
      <xdr:rowOff>123824</xdr:rowOff>
    </xdr:from>
    <xdr:to>
      <xdr:col>24</xdr:col>
      <xdr:colOff>238125</xdr:colOff>
      <xdr:row>198</xdr:row>
      <xdr:rowOff>127681</xdr:rowOff>
    </xdr:to>
    <xdr:graphicFrame macro="">
      <xdr:nvGraphicFramePr>
        <xdr:cNvPr id="17"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343125</xdr:colOff>
      <xdr:row>199</xdr:row>
      <xdr:rowOff>85724</xdr:rowOff>
    </xdr:from>
    <xdr:to>
      <xdr:col>24</xdr:col>
      <xdr:colOff>247650</xdr:colOff>
      <xdr:row>210</xdr:row>
      <xdr:rowOff>89581</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41</xdr:col>
      <xdr:colOff>19050</xdr:colOff>
      <xdr:row>30</xdr:row>
      <xdr:rowOff>114300</xdr:rowOff>
    </xdr:from>
    <xdr:to>
      <xdr:col>46</xdr:col>
      <xdr:colOff>434975</xdr:colOff>
      <xdr:row>42</xdr:row>
      <xdr:rowOff>161925</xdr:rowOff>
    </xdr:to>
    <xdr:graphicFrame macro="">
      <xdr:nvGraphicFramePr>
        <xdr:cNvPr id="19" name="Graphique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40</xdr:col>
      <xdr:colOff>396875</xdr:colOff>
      <xdr:row>17</xdr:row>
      <xdr:rowOff>69850</xdr:rowOff>
    </xdr:from>
    <xdr:to>
      <xdr:col>46</xdr:col>
      <xdr:colOff>438150</xdr:colOff>
      <xdr:row>29</xdr:row>
      <xdr:rowOff>184150</xdr:rowOff>
    </xdr:to>
    <xdr:graphicFrame macro="">
      <xdr:nvGraphicFramePr>
        <xdr:cNvPr id="20" name="Graphique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241299</xdr:colOff>
      <xdr:row>3</xdr:row>
      <xdr:rowOff>31750</xdr:rowOff>
    </xdr:from>
    <xdr:to>
      <xdr:col>49</xdr:col>
      <xdr:colOff>33130</xdr:colOff>
      <xdr:row>14</xdr:row>
      <xdr:rowOff>140805</xdr:rowOff>
    </xdr:to>
    <xdr:graphicFrame macro="">
      <xdr:nvGraphicFramePr>
        <xdr:cNvPr id="21" name="Graphique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bououniahmed2@gmail.com" TargetMode="External"/><Relationship Id="rId2" Type="http://schemas.openxmlformats.org/officeDocument/2006/relationships/hyperlink" Target="https://www.youtube.com/watch?v=2D_txm2jfPM" TargetMode="External"/><Relationship Id="rId1" Type="http://schemas.openxmlformats.org/officeDocument/2006/relationships/hyperlink" Target="https://www.youtube.com/watch?v=2D_txm2jfP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facebook.com/bououni.ahmed"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J65"/>
  <sheetViews>
    <sheetView rightToLeft="1" topLeftCell="A37" zoomScale="85" zoomScaleNormal="85" zoomScaleSheetLayoutView="115" workbookViewId="0">
      <selection activeCell="B54" sqref="B54"/>
    </sheetView>
  </sheetViews>
  <sheetFormatPr baseColWidth="10" defaultColWidth="9.140625" defaultRowHeight="15" x14ac:dyDescent="0.25"/>
  <cols>
    <col min="1" max="1" width="3.7109375" customWidth="1"/>
    <col min="9" max="9" width="10.42578125" customWidth="1"/>
    <col min="10" max="10" width="13" customWidth="1"/>
  </cols>
  <sheetData>
    <row r="1" spans="1:10" s="123" customFormat="1" ht="18.75" x14ac:dyDescent="0.3">
      <c r="A1" s="307"/>
      <c r="B1" s="307" t="s">
        <v>147</v>
      </c>
      <c r="C1" s="307"/>
      <c r="D1" s="307"/>
      <c r="E1" s="307"/>
      <c r="F1" s="307"/>
      <c r="G1" s="307"/>
      <c r="H1" s="307"/>
      <c r="I1" s="307"/>
      <c r="J1" s="307"/>
    </row>
    <row r="2" spans="1:10" ht="18.75" x14ac:dyDescent="0.3">
      <c r="A2" s="308" t="s">
        <v>148</v>
      </c>
      <c r="B2" s="123"/>
    </row>
    <row r="4" spans="1:10" s="308" customFormat="1" ht="12.75" x14ac:dyDescent="0.2">
      <c r="B4" s="202" t="s">
        <v>149</v>
      </c>
      <c r="H4" s="309" t="s">
        <v>14</v>
      </c>
    </row>
    <row r="5" spans="1:10" s="308" customFormat="1" ht="12.75" x14ac:dyDescent="0.2">
      <c r="B5" s="308" t="s">
        <v>150</v>
      </c>
      <c r="J5" s="310" t="s">
        <v>15</v>
      </c>
    </row>
    <row r="6" spans="1:10" s="308" customFormat="1" ht="12.75" x14ac:dyDescent="0.2">
      <c r="B6" s="308" t="s">
        <v>151</v>
      </c>
      <c r="J6" s="311" t="s">
        <v>152</v>
      </c>
    </row>
    <row r="7" spans="1:10" s="308" customFormat="1" ht="12.75" x14ac:dyDescent="0.2">
      <c r="B7" s="308" t="s">
        <v>153</v>
      </c>
      <c r="J7" s="311" t="s">
        <v>154</v>
      </c>
    </row>
    <row r="8" spans="1:10" s="123" customFormat="1" ht="18.75" x14ac:dyDescent="0.3">
      <c r="A8" s="307"/>
      <c r="B8" s="307" t="s">
        <v>83</v>
      </c>
      <c r="C8" s="307"/>
      <c r="D8" s="307"/>
      <c r="E8" s="307"/>
      <c r="F8" s="307"/>
      <c r="G8" s="307"/>
      <c r="H8" s="307"/>
      <c r="I8" s="307"/>
      <c r="J8" s="307"/>
    </row>
    <row r="9" spans="1:10" ht="19.5" thickBot="1" x14ac:dyDescent="0.35">
      <c r="A9" s="312" t="s">
        <v>76</v>
      </c>
      <c r="B9" s="123"/>
    </row>
    <row r="10" spans="1:10" x14ac:dyDescent="0.25">
      <c r="A10" s="124" t="s">
        <v>77</v>
      </c>
      <c r="B10" s="124"/>
      <c r="C10" s="124"/>
      <c r="D10" s="124"/>
      <c r="G10" s="315" t="s">
        <v>122</v>
      </c>
      <c r="H10" s="316"/>
      <c r="I10" s="317"/>
    </row>
    <row r="11" spans="1:10" x14ac:dyDescent="0.25">
      <c r="B11" t="s">
        <v>73</v>
      </c>
      <c r="G11" s="251"/>
      <c r="H11" s="318" t="s">
        <v>11</v>
      </c>
      <c r="I11" s="319"/>
    </row>
    <row r="12" spans="1:10" x14ac:dyDescent="0.25">
      <c r="B12" t="s">
        <v>74</v>
      </c>
      <c r="G12" s="252"/>
      <c r="H12" s="318" t="s">
        <v>12</v>
      </c>
      <c r="I12" s="319"/>
    </row>
    <row r="13" spans="1:10" ht="15.75" thickBot="1" x14ac:dyDescent="0.3">
      <c r="B13" t="s">
        <v>75</v>
      </c>
      <c r="G13" s="253">
        <v>7.77</v>
      </c>
      <c r="H13" s="320" t="s">
        <v>13</v>
      </c>
      <c r="I13" s="321"/>
    </row>
    <row r="14" spans="1:10" x14ac:dyDescent="0.25">
      <c r="B14" t="s">
        <v>79</v>
      </c>
    </row>
    <row r="15" spans="1:10" x14ac:dyDescent="0.25">
      <c r="B15" t="s">
        <v>78</v>
      </c>
    </row>
    <row r="16" spans="1:10" ht="6" customHeight="1" x14ac:dyDescent="0.25"/>
    <row r="17" spans="1:10" x14ac:dyDescent="0.25">
      <c r="A17" s="124" t="s">
        <v>80</v>
      </c>
    </row>
    <row r="18" spans="1:10" x14ac:dyDescent="0.25">
      <c r="B18" t="s">
        <v>106</v>
      </c>
    </row>
    <row r="19" spans="1:10" ht="6" customHeight="1" x14ac:dyDescent="0.25"/>
    <row r="20" spans="1:10" x14ac:dyDescent="0.25">
      <c r="A20" s="124" t="s">
        <v>81</v>
      </c>
    </row>
    <row r="21" spans="1:10" x14ac:dyDescent="0.25">
      <c r="B21" t="s">
        <v>82</v>
      </c>
    </row>
    <row r="22" spans="1:10" ht="9" customHeight="1" x14ac:dyDescent="0.25"/>
    <row r="23" spans="1:10" s="215" customFormat="1" ht="20.25" customHeight="1" x14ac:dyDescent="0.4">
      <c r="A23" s="213"/>
      <c r="B23" s="307" t="s">
        <v>123</v>
      </c>
      <c r="C23" s="213"/>
      <c r="D23" s="213"/>
      <c r="E23" s="213"/>
      <c r="F23" s="214"/>
      <c r="G23" s="214"/>
      <c r="H23" s="214"/>
      <c r="I23" s="214"/>
      <c r="J23" s="214"/>
    </row>
    <row r="24" spans="1:10" ht="6.75" customHeight="1" thickBot="1" x14ac:dyDescent="0.3"/>
    <row r="25" spans="1:10" x14ac:dyDescent="0.25">
      <c r="A25" s="212" t="s">
        <v>85</v>
      </c>
      <c r="B25" s="211"/>
      <c r="C25" s="211"/>
      <c r="D25" s="211"/>
      <c r="E25" s="211"/>
      <c r="F25" s="211"/>
      <c r="G25" s="211"/>
      <c r="I25" s="313" t="s">
        <v>140</v>
      </c>
      <c r="J25" s="314"/>
    </row>
    <row r="26" spans="1:10" x14ac:dyDescent="0.25">
      <c r="A26" s="210">
        <v>1</v>
      </c>
      <c r="B26" s="211" t="s">
        <v>84</v>
      </c>
      <c r="C26" s="211"/>
      <c r="D26" s="211"/>
      <c r="E26" s="211"/>
      <c r="F26" s="211"/>
      <c r="G26" s="211"/>
      <c r="I26" s="322" t="s">
        <v>141</v>
      </c>
      <c r="J26" s="323"/>
    </row>
    <row r="27" spans="1:10" ht="16.5" thickBot="1" x14ac:dyDescent="0.3">
      <c r="A27" s="210">
        <v>2</v>
      </c>
      <c r="B27" s="211" t="s">
        <v>86</v>
      </c>
      <c r="C27" s="211"/>
      <c r="D27" s="211"/>
      <c r="E27" s="211"/>
      <c r="F27" s="211"/>
      <c r="G27" s="211"/>
      <c r="I27" s="324" t="s">
        <v>142</v>
      </c>
      <c r="J27" s="325"/>
    </row>
    <row r="28" spans="1:10" x14ac:dyDescent="0.25">
      <c r="A28" s="210">
        <v>3</v>
      </c>
      <c r="B28" s="211" t="s">
        <v>155</v>
      </c>
      <c r="C28" s="211"/>
      <c r="D28" s="211"/>
      <c r="E28" s="211"/>
      <c r="F28" s="211"/>
      <c r="G28" s="211"/>
      <c r="I28" s="305"/>
      <c r="J28" s="305"/>
    </row>
    <row r="29" spans="1:10" ht="15.75" thickBot="1" x14ac:dyDescent="0.3">
      <c r="A29" s="211"/>
      <c r="B29" s="211"/>
      <c r="C29" s="211"/>
      <c r="D29" s="211"/>
      <c r="E29" s="211"/>
      <c r="F29" s="211"/>
      <c r="G29" s="211"/>
      <c r="I29" s="305"/>
      <c r="J29" s="305"/>
    </row>
    <row r="30" spans="1:10" x14ac:dyDescent="0.25">
      <c r="A30" s="212" t="s">
        <v>87</v>
      </c>
      <c r="B30" s="211"/>
      <c r="C30" s="211"/>
      <c r="D30" s="211"/>
      <c r="E30" s="211"/>
      <c r="F30" s="211"/>
      <c r="G30" s="211"/>
      <c r="I30" s="313" t="s">
        <v>143</v>
      </c>
      <c r="J30" s="314"/>
    </row>
    <row r="31" spans="1:10" x14ac:dyDescent="0.25">
      <c r="A31" s="210">
        <v>1</v>
      </c>
      <c r="B31" s="211" t="s">
        <v>155</v>
      </c>
      <c r="C31" s="211"/>
      <c r="D31" s="211"/>
      <c r="E31" s="211"/>
      <c r="F31" s="211"/>
      <c r="G31" s="211"/>
      <c r="I31" s="322" t="s">
        <v>144</v>
      </c>
      <c r="J31" s="323"/>
    </row>
    <row r="32" spans="1:10" ht="16.5" thickBot="1" x14ac:dyDescent="0.3">
      <c r="A32" s="210">
        <v>2</v>
      </c>
      <c r="B32" s="211" t="s">
        <v>156</v>
      </c>
      <c r="C32" s="211"/>
      <c r="D32" s="211"/>
      <c r="E32" s="211"/>
      <c r="F32" s="211"/>
      <c r="G32" s="211"/>
      <c r="I32" s="324" t="s">
        <v>142</v>
      </c>
      <c r="J32" s="325"/>
    </row>
    <row r="33" spans="1:10" ht="9.75" customHeight="1" x14ac:dyDescent="0.25">
      <c r="A33" s="211"/>
      <c r="B33" s="211"/>
      <c r="C33" s="211"/>
      <c r="D33" s="211"/>
      <c r="E33" s="211"/>
      <c r="F33" s="211"/>
      <c r="G33" s="211"/>
    </row>
    <row r="34" spans="1:10" ht="8.25" customHeight="1" x14ac:dyDescent="0.25"/>
    <row r="35" spans="1:10" s="215" customFormat="1" ht="17.25" customHeight="1" x14ac:dyDescent="0.4">
      <c r="A35" s="213"/>
      <c r="B35" s="307" t="s">
        <v>124</v>
      </c>
      <c r="C35" s="213"/>
      <c r="D35" s="213"/>
      <c r="E35" s="213"/>
      <c r="F35" s="214"/>
      <c r="G35" s="214"/>
      <c r="H35" s="214"/>
      <c r="I35" s="214"/>
      <c r="J35" s="214"/>
    </row>
    <row r="36" spans="1:10" ht="8.25" customHeight="1" x14ac:dyDescent="0.25"/>
    <row r="37" spans="1:10" x14ac:dyDescent="0.25">
      <c r="A37" t="s">
        <v>125</v>
      </c>
    </row>
    <row r="38" spans="1:10" x14ac:dyDescent="0.25">
      <c r="A38" t="s">
        <v>157</v>
      </c>
    </row>
    <row r="39" spans="1:10" ht="8.25" customHeight="1" x14ac:dyDescent="0.25"/>
    <row r="40" spans="1:10" s="215" customFormat="1" ht="20.25" customHeight="1" x14ac:dyDescent="0.4">
      <c r="A40" s="213"/>
      <c r="B40" s="307" t="s">
        <v>111</v>
      </c>
      <c r="C40" s="213"/>
      <c r="D40" s="213"/>
      <c r="E40" s="213"/>
      <c r="F40" s="214"/>
      <c r="G40" s="214"/>
      <c r="H40" s="214"/>
      <c r="I40" s="214"/>
      <c r="J40" s="214"/>
    </row>
    <row r="41" spans="1:10" ht="6" customHeight="1" x14ac:dyDescent="0.25"/>
    <row r="42" spans="1:10" x14ac:dyDescent="0.25">
      <c r="A42" t="s">
        <v>126</v>
      </c>
    </row>
    <row r="43" spans="1:10" x14ac:dyDescent="0.25">
      <c r="A43" t="s">
        <v>127</v>
      </c>
    </row>
    <row r="44" spans="1:10" x14ac:dyDescent="0.25">
      <c r="A44" t="s">
        <v>107</v>
      </c>
    </row>
    <row r="45" spans="1:10" x14ac:dyDescent="0.25">
      <c r="B45" t="s">
        <v>93</v>
      </c>
    </row>
    <row r="46" spans="1:10" x14ac:dyDescent="0.25">
      <c r="A46" t="s">
        <v>108</v>
      </c>
    </row>
    <row r="47" spans="1:10" x14ac:dyDescent="0.25">
      <c r="B47" t="s">
        <v>95</v>
      </c>
    </row>
    <row r="48" spans="1:10" x14ac:dyDescent="0.25">
      <c r="A48" t="s">
        <v>109</v>
      </c>
    </row>
    <row r="49" spans="1:10" x14ac:dyDescent="0.25">
      <c r="B49" t="s">
        <v>94</v>
      </c>
    </row>
    <row r="50" spans="1:10" x14ac:dyDescent="0.25">
      <c r="A50" t="s">
        <v>110</v>
      </c>
    </row>
    <row r="51" spans="1:10" x14ac:dyDescent="0.25">
      <c r="B51" t="s">
        <v>99</v>
      </c>
    </row>
    <row r="52" spans="1:10" s="215" customFormat="1" ht="18" customHeight="1" x14ac:dyDescent="0.4">
      <c r="A52" s="213"/>
      <c r="B52" s="307" t="s">
        <v>158</v>
      </c>
      <c r="C52" s="213"/>
      <c r="D52" s="213"/>
      <c r="E52" s="213"/>
      <c r="F52" s="214"/>
      <c r="G52" s="214"/>
      <c r="H52" s="214"/>
      <c r="I52" s="214"/>
      <c r="J52" s="214"/>
    </row>
    <row r="53" spans="1:10" x14ac:dyDescent="0.25">
      <c r="B53" t="s">
        <v>160</v>
      </c>
    </row>
    <row r="54" spans="1:10" ht="8.25" customHeight="1" x14ac:dyDescent="0.25"/>
    <row r="55" spans="1:10" s="215" customFormat="1" ht="15" customHeight="1" x14ac:dyDescent="0.4">
      <c r="A55" s="213"/>
      <c r="B55" s="307" t="s">
        <v>145</v>
      </c>
      <c r="C55" s="213"/>
      <c r="D55" s="213"/>
      <c r="E55" s="213"/>
      <c r="F55" s="214"/>
      <c r="G55" s="214"/>
      <c r="H55" s="214"/>
      <c r="I55" s="214"/>
      <c r="J55" s="214"/>
    </row>
    <row r="56" spans="1:10" x14ac:dyDescent="0.25">
      <c r="B56" t="s">
        <v>128</v>
      </c>
    </row>
    <row r="57" spans="1:10" x14ac:dyDescent="0.25">
      <c r="B57" t="s">
        <v>129</v>
      </c>
    </row>
    <row r="58" spans="1:10" x14ac:dyDescent="0.25">
      <c r="G58" t="s">
        <v>130</v>
      </c>
    </row>
    <row r="59" spans="1:10" x14ac:dyDescent="0.25">
      <c r="G59" t="s">
        <v>131</v>
      </c>
    </row>
    <row r="60" spans="1:10" x14ac:dyDescent="0.25">
      <c r="G60" t="s">
        <v>132</v>
      </c>
    </row>
    <row r="62" spans="1:10" ht="6" customHeight="1" x14ac:dyDescent="0.25">
      <c r="A62" s="3"/>
    </row>
    <row r="63" spans="1:10" ht="6" customHeight="1" x14ac:dyDescent="0.25">
      <c r="A63" s="3"/>
    </row>
    <row r="64" spans="1:10" ht="16.5" customHeight="1" x14ac:dyDescent="0.25">
      <c r="A64" s="3"/>
      <c r="B64" t="s">
        <v>159</v>
      </c>
    </row>
    <row r="65" spans="1:1" ht="12.75" customHeight="1" x14ac:dyDescent="0.25">
      <c r="A65" s="3"/>
    </row>
  </sheetData>
  <mergeCells count="10">
    <mergeCell ref="I26:J26"/>
    <mergeCell ref="I27:J27"/>
    <mergeCell ref="I30:J30"/>
    <mergeCell ref="I31:J31"/>
    <mergeCell ref="I32:J32"/>
    <mergeCell ref="I25:J25"/>
    <mergeCell ref="G10:I10"/>
    <mergeCell ref="H11:I11"/>
    <mergeCell ref="H12:I12"/>
    <mergeCell ref="H13:I13"/>
  </mergeCells>
  <hyperlinks>
    <hyperlink ref="I27:J27" r:id="rId1" display="انقر هنا"/>
    <hyperlink ref="I32:J32" r:id="rId2" display="انقر هنا"/>
    <hyperlink ref="J6" r:id="rId3"/>
    <hyperlink ref="J5" r:id="rId4"/>
  </hyperlinks>
  <pageMargins left="0.51181102362204722" right="0.51181102362204722" top="0.55118110236220474" bottom="0.55118110236220474" header="0.31496062992125984" footer="0.31496062992125984"/>
  <pageSetup paperSize="9" scale="94" orientation="portrait" verticalDpi="0" r:id="rId5"/>
  <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Y65"/>
  <sheetViews>
    <sheetView showGridLines="0" rightToLeft="1" zoomScale="70" zoomScaleNormal="70" zoomScaleSheetLayoutView="70" workbookViewId="0">
      <selection activeCell="B5" sqref="B5:I5"/>
    </sheetView>
  </sheetViews>
  <sheetFormatPr baseColWidth="10" defaultColWidth="12.7109375" defaultRowHeight="15" x14ac:dyDescent="0.25"/>
  <cols>
    <col min="1" max="1" width="12.7109375" style="130"/>
    <col min="2" max="2" width="21.28515625" style="130" customWidth="1"/>
    <col min="3" max="3" width="15" style="130" bestFit="1" customWidth="1"/>
    <col min="4" max="4" width="4.28515625" style="130" customWidth="1"/>
    <col min="5" max="5" width="10" style="130" customWidth="1"/>
    <col min="6" max="6" width="8.5703125" style="130" customWidth="1"/>
    <col min="7" max="7" width="8.5703125" style="130" bestFit="1" customWidth="1"/>
    <col min="8" max="8" width="7.140625" style="130" bestFit="1" customWidth="1"/>
    <col min="9" max="10" width="9.85546875" style="130" customWidth="1"/>
    <col min="11" max="11" width="5.85546875" style="130" bestFit="1" customWidth="1"/>
    <col min="12" max="12" width="21.85546875" style="173" customWidth="1"/>
    <col min="13" max="15" width="10.7109375" style="173" customWidth="1"/>
    <col min="16" max="16" width="12.7109375" style="173"/>
    <col min="17" max="17" width="11.85546875" style="173" customWidth="1"/>
    <col min="18" max="18" width="7.140625" style="173" customWidth="1"/>
    <col min="19" max="20" width="12.7109375" style="173"/>
    <col min="25" max="258" width="12.7109375" style="130"/>
    <col min="259" max="259" width="21.28515625" style="130" customWidth="1"/>
    <col min="260" max="260" width="15" style="130" bestFit="1" customWidth="1"/>
    <col min="261" max="261" width="4.28515625" style="130" customWidth="1"/>
    <col min="262" max="262" width="10" style="130" customWidth="1"/>
    <col min="263" max="263" width="8.5703125" style="130" customWidth="1"/>
    <col min="264" max="264" width="8.5703125" style="130" bestFit="1" customWidth="1"/>
    <col min="265" max="266" width="7.140625" style="130" bestFit="1" customWidth="1"/>
    <col min="267" max="267" width="5.85546875" style="130" bestFit="1" customWidth="1"/>
    <col min="268" max="268" width="12.7109375" style="130" customWidth="1"/>
    <col min="269" max="269" width="10.85546875" style="130" bestFit="1" customWidth="1"/>
    <col min="270" max="514" width="12.7109375" style="130"/>
    <col min="515" max="515" width="21.28515625" style="130" customWidth="1"/>
    <col min="516" max="516" width="15" style="130" bestFit="1" customWidth="1"/>
    <col min="517" max="517" width="4.28515625" style="130" customWidth="1"/>
    <col min="518" max="518" width="10" style="130" customWidth="1"/>
    <col min="519" max="519" width="8.5703125" style="130" customWidth="1"/>
    <col min="520" max="520" width="8.5703125" style="130" bestFit="1" customWidth="1"/>
    <col min="521" max="522" width="7.140625" style="130" bestFit="1" customWidth="1"/>
    <col min="523" max="523" width="5.85546875" style="130" bestFit="1" customWidth="1"/>
    <col min="524" max="524" width="12.7109375" style="130" customWidth="1"/>
    <col min="525" max="525" width="10.85546875" style="130" bestFit="1" customWidth="1"/>
    <col min="526" max="770" width="12.7109375" style="130"/>
    <col min="771" max="771" width="21.28515625" style="130" customWidth="1"/>
    <col min="772" max="772" width="15" style="130" bestFit="1" customWidth="1"/>
    <col min="773" max="773" width="4.28515625" style="130" customWidth="1"/>
    <col min="774" max="774" width="10" style="130" customWidth="1"/>
    <col min="775" max="775" width="8.5703125" style="130" customWidth="1"/>
    <col min="776" max="776" width="8.5703125" style="130" bestFit="1" customWidth="1"/>
    <col min="777" max="778" width="7.140625" style="130" bestFit="1" customWidth="1"/>
    <col min="779" max="779" width="5.85546875" style="130" bestFit="1" customWidth="1"/>
    <col min="780" max="780" width="12.7109375" style="130" customWidth="1"/>
    <col min="781" max="781" width="10.85546875" style="130" bestFit="1" customWidth="1"/>
    <col min="782" max="1026" width="12.7109375" style="130"/>
    <col min="1027" max="1027" width="21.28515625" style="130" customWidth="1"/>
    <col min="1028" max="1028" width="15" style="130" bestFit="1" customWidth="1"/>
    <col min="1029" max="1029" width="4.28515625" style="130" customWidth="1"/>
    <col min="1030" max="1030" width="10" style="130" customWidth="1"/>
    <col min="1031" max="1031" width="8.5703125" style="130" customWidth="1"/>
    <col min="1032" max="1032" width="8.5703125" style="130" bestFit="1" customWidth="1"/>
    <col min="1033" max="1034" width="7.140625" style="130" bestFit="1" customWidth="1"/>
    <col min="1035" max="1035" width="5.85546875" style="130" bestFit="1" customWidth="1"/>
    <col min="1036" max="1036" width="12.7109375" style="130" customWidth="1"/>
    <col min="1037" max="1037" width="10.85546875" style="130" bestFit="1" customWidth="1"/>
    <col min="1038" max="1282" width="12.7109375" style="130"/>
    <col min="1283" max="1283" width="21.28515625" style="130" customWidth="1"/>
    <col min="1284" max="1284" width="15" style="130" bestFit="1" customWidth="1"/>
    <col min="1285" max="1285" width="4.28515625" style="130" customWidth="1"/>
    <col min="1286" max="1286" width="10" style="130" customWidth="1"/>
    <col min="1287" max="1287" width="8.5703125" style="130" customWidth="1"/>
    <col min="1288" max="1288" width="8.5703125" style="130" bestFit="1" customWidth="1"/>
    <col min="1289" max="1290" width="7.140625" style="130" bestFit="1" customWidth="1"/>
    <col min="1291" max="1291" width="5.85546875" style="130" bestFit="1" customWidth="1"/>
    <col min="1292" max="1292" width="12.7109375" style="130" customWidth="1"/>
    <col min="1293" max="1293" width="10.85546875" style="130" bestFit="1" customWidth="1"/>
    <col min="1294" max="1538" width="12.7109375" style="130"/>
    <col min="1539" max="1539" width="21.28515625" style="130" customWidth="1"/>
    <col min="1540" max="1540" width="15" style="130" bestFit="1" customWidth="1"/>
    <col min="1541" max="1541" width="4.28515625" style="130" customWidth="1"/>
    <col min="1542" max="1542" width="10" style="130" customWidth="1"/>
    <col min="1543" max="1543" width="8.5703125" style="130" customWidth="1"/>
    <col min="1544" max="1544" width="8.5703125" style="130" bestFit="1" customWidth="1"/>
    <col min="1545" max="1546" width="7.140625" style="130" bestFit="1" customWidth="1"/>
    <col min="1547" max="1547" width="5.85546875" style="130" bestFit="1" customWidth="1"/>
    <col min="1548" max="1548" width="12.7109375" style="130" customWidth="1"/>
    <col min="1549" max="1549" width="10.85546875" style="130" bestFit="1" customWidth="1"/>
    <col min="1550" max="1794" width="12.7109375" style="130"/>
    <col min="1795" max="1795" width="21.28515625" style="130" customWidth="1"/>
    <col min="1796" max="1796" width="15" style="130" bestFit="1" customWidth="1"/>
    <col min="1797" max="1797" width="4.28515625" style="130" customWidth="1"/>
    <col min="1798" max="1798" width="10" style="130" customWidth="1"/>
    <col min="1799" max="1799" width="8.5703125" style="130" customWidth="1"/>
    <col min="1800" max="1800" width="8.5703125" style="130" bestFit="1" customWidth="1"/>
    <col min="1801" max="1802" width="7.140625" style="130" bestFit="1" customWidth="1"/>
    <col min="1803" max="1803" width="5.85546875" style="130" bestFit="1" customWidth="1"/>
    <col min="1804" max="1804" width="12.7109375" style="130" customWidth="1"/>
    <col min="1805" max="1805" width="10.85546875" style="130" bestFit="1" customWidth="1"/>
    <col min="1806" max="2050" width="12.7109375" style="130"/>
    <col min="2051" max="2051" width="21.28515625" style="130" customWidth="1"/>
    <col min="2052" max="2052" width="15" style="130" bestFit="1" customWidth="1"/>
    <col min="2053" max="2053" width="4.28515625" style="130" customWidth="1"/>
    <col min="2054" max="2054" width="10" style="130" customWidth="1"/>
    <col min="2055" max="2055" width="8.5703125" style="130" customWidth="1"/>
    <col min="2056" max="2056" width="8.5703125" style="130" bestFit="1" customWidth="1"/>
    <col min="2057" max="2058" width="7.140625" style="130" bestFit="1" customWidth="1"/>
    <col min="2059" max="2059" width="5.85546875" style="130" bestFit="1" customWidth="1"/>
    <col min="2060" max="2060" width="12.7109375" style="130" customWidth="1"/>
    <col min="2061" max="2061" width="10.85546875" style="130" bestFit="1" customWidth="1"/>
    <col min="2062" max="2306" width="12.7109375" style="130"/>
    <col min="2307" max="2307" width="21.28515625" style="130" customWidth="1"/>
    <col min="2308" max="2308" width="15" style="130" bestFit="1" customWidth="1"/>
    <col min="2309" max="2309" width="4.28515625" style="130" customWidth="1"/>
    <col min="2310" max="2310" width="10" style="130" customWidth="1"/>
    <col min="2311" max="2311" width="8.5703125" style="130" customWidth="1"/>
    <col min="2312" max="2312" width="8.5703125" style="130" bestFit="1" customWidth="1"/>
    <col min="2313" max="2314" width="7.140625" style="130" bestFit="1" customWidth="1"/>
    <col min="2315" max="2315" width="5.85546875" style="130" bestFit="1" customWidth="1"/>
    <col min="2316" max="2316" width="12.7109375" style="130" customWidth="1"/>
    <col min="2317" max="2317" width="10.85546875" style="130" bestFit="1" customWidth="1"/>
    <col min="2318" max="2562" width="12.7109375" style="130"/>
    <col min="2563" max="2563" width="21.28515625" style="130" customWidth="1"/>
    <col min="2564" max="2564" width="15" style="130" bestFit="1" customWidth="1"/>
    <col min="2565" max="2565" width="4.28515625" style="130" customWidth="1"/>
    <col min="2566" max="2566" width="10" style="130" customWidth="1"/>
    <col min="2567" max="2567" width="8.5703125" style="130" customWidth="1"/>
    <col min="2568" max="2568" width="8.5703125" style="130" bestFit="1" customWidth="1"/>
    <col min="2569" max="2570" width="7.140625" style="130" bestFit="1" customWidth="1"/>
    <col min="2571" max="2571" width="5.85546875" style="130" bestFit="1" customWidth="1"/>
    <col min="2572" max="2572" width="12.7109375" style="130" customWidth="1"/>
    <col min="2573" max="2573" width="10.85546875" style="130" bestFit="1" customWidth="1"/>
    <col min="2574" max="2818" width="12.7109375" style="130"/>
    <col min="2819" max="2819" width="21.28515625" style="130" customWidth="1"/>
    <col min="2820" max="2820" width="15" style="130" bestFit="1" customWidth="1"/>
    <col min="2821" max="2821" width="4.28515625" style="130" customWidth="1"/>
    <col min="2822" max="2822" width="10" style="130" customWidth="1"/>
    <col min="2823" max="2823" width="8.5703125" style="130" customWidth="1"/>
    <col min="2824" max="2824" width="8.5703125" style="130" bestFit="1" customWidth="1"/>
    <col min="2825" max="2826" width="7.140625" style="130" bestFit="1" customWidth="1"/>
    <col min="2827" max="2827" width="5.85546875" style="130" bestFit="1" customWidth="1"/>
    <col min="2828" max="2828" width="12.7109375" style="130" customWidth="1"/>
    <col min="2829" max="2829" width="10.85546875" style="130" bestFit="1" customWidth="1"/>
    <col min="2830" max="3074" width="12.7109375" style="130"/>
    <col min="3075" max="3075" width="21.28515625" style="130" customWidth="1"/>
    <col min="3076" max="3076" width="15" style="130" bestFit="1" customWidth="1"/>
    <col min="3077" max="3077" width="4.28515625" style="130" customWidth="1"/>
    <col min="3078" max="3078" width="10" style="130" customWidth="1"/>
    <col min="3079" max="3079" width="8.5703125" style="130" customWidth="1"/>
    <col min="3080" max="3080" width="8.5703125" style="130" bestFit="1" customWidth="1"/>
    <col min="3081" max="3082" width="7.140625" style="130" bestFit="1" customWidth="1"/>
    <col min="3083" max="3083" width="5.85546875" style="130" bestFit="1" customWidth="1"/>
    <col min="3084" max="3084" width="12.7109375" style="130" customWidth="1"/>
    <col min="3085" max="3085" width="10.85546875" style="130" bestFit="1" customWidth="1"/>
    <col min="3086" max="3330" width="12.7109375" style="130"/>
    <col min="3331" max="3331" width="21.28515625" style="130" customWidth="1"/>
    <col min="3332" max="3332" width="15" style="130" bestFit="1" customWidth="1"/>
    <col min="3333" max="3333" width="4.28515625" style="130" customWidth="1"/>
    <col min="3334" max="3334" width="10" style="130" customWidth="1"/>
    <col min="3335" max="3335" width="8.5703125" style="130" customWidth="1"/>
    <col min="3336" max="3336" width="8.5703125" style="130" bestFit="1" customWidth="1"/>
    <col min="3337" max="3338" width="7.140625" style="130" bestFit="1" customWidth="1"/>
    <col min="3339" max="3339" width="5.85546875" style="130" bestFit="1" customWidth="1"/>
    <col min="3340" max="3340" width="12.7109375" style="130" customWidth="1"/>
    <col min="3341" max="3341" width="10.85546875" style="130" bestFit="1" customWidth="1"/>
    <col min="3342" max="3586" width="12.7109375" style="130"/>
    <col min="3587" max="3587" width="21.28515625" style="130" customWidth="1"/>
    <col min="3588" max="3588" width="15" style="130" bestFit="1" customWidth="1"/>
    <col min="3589" max="3589" width="4.28515625" style="130" customWidth="1"/>
    <col min="3590" max="3590" width="10" style="130" customWidth="1"/>
    <col min="3591" max="3591" width="8.5703125" style="130" customWidth="1"/>
    <col min="3592" max="3592" width="8.5703125" style="130" bestFit="1" customWidth="1"/>
    <col min="3593" max="3594" width="7.140625" style="130" bestFit="1" customWidth="1"/>
    <col min="3595" max="3595" width="5.85546875" style="130" bestFit="1" customWidth="1"/>
    <col min="3596" max="3596" width="12.7109375" style="130" customWidth="1"/>
    <col min="3597" max="3597" width="10.85546875" style="130" bestFit="1" customWidth="1"/>
    <col min="3598" max="3842" width="12.7109375" style="130"/>
    <col min="3843" max="3843" width="21.28515625" style="130" customWidth="1"/>
    <col min="3844" max="3844" width="15" style="130" bestFit="1" customWidth="1"/>
    <col min="3845" max="3845" width="4.28515625" style="130" customWidth="1"/>
    <col min="3846" max="3846" width="10" style="130" customWidth="1"/>
    <col min="3847" max="3847" width="8.5703125" style="130" customWidth="1"/>
    <col min="3848" max="3848" width="8.5703125" style="130" bestFit="1" customWidth="1"/>
    <col min="3849" max="3850" width="7.140625" style="130" bestFit="1" customWidth="1"/>
    <col min="3851" max="3851" width="5.85546875" style="130" bestFit="1" customWidth="1"/>
    <col min="3852" max="3852" width="12.7109375" style="130" customWidth="1"/>
    <col min="3853" max="3853" width="10.85546875" style="130" bestFit="1" customWidth="1"/>
    <col min="3854" max="4098" width="12.7109375" style="130"/>
    <col min="4099" max="4099" width="21.28515625" style="130" customWidth="1"/>
    <col min="4100" max="4100" width="15" style="130" bestFit="1" customWidth="1"/>
    <col min="4101" max="4101" width="4.28515625" style="130" customWidth="1"/>
    <col min="4102" max="4102" width="10" style="130" customWidth="1"/>
    <col min="4103" max="4103" width="8.5703125" style="130" customWidth="1"/>
    <col min="4104" max="4104" width="8.5703125" style="130" bestFit="1" customWidth="1"/>
    <col min="4105" max="4106" width="7.140625" style="130" bestFit="1" customWidth="1"/>
    <col min="4107" max="4107" width="5.85546875" style="130" bestFit="1" customWidth="1"/>
    <col min="4108" max="4108" width="12.7109375" style="130" customWidth="1"/>
    <col min="4109" max="4109" width="10.85546875" style="130" bestFit="1" customWidth="1"/>
    <col min="4110" max="4354" width="12.7109375" style="130"/>
    <col min="4355" max="4355" width="21.28515625" style="130" customWidth="1"/>
    <col min="4356" max="4356" width="15" style="130" bestFit="1" customWidth="1"/>
    <col min="4357" max="4357" width="4.28515625" style="130" customWidth="1"/>
    <col min="4358" max="4358" width="10" style="130" customWidth="1"/>
    <col min="4359" max="4359" width="8.5703125" style="130" customWidth="1"/>
    <col min="4360" max="4360" width="8.5703125" style="130" bestFit="1" customWidth="1"/>
    <col min="4361" max="4362" width="7.140625" style="130" bestFit="1" customWidth="1"/>
    <col min="4363" max="4363" width="5.85546875" style="130" bestFit="1" customWidth="1"/>
    <col min="4364" max="4364" width="12.7109375" style="130" customWidth="1"/>
    <col min="4365" max="4365" width="10.85546875" style="130" bestFit="1" customWidth="1"/>
    <col min="4366" max="4610" width="12.7109375" style="130"/>
    <col min="4611" max="4611" width="21.28515625" style="130" customWidth="1"/>
    <col min="4612" max="4612" width="15" style="130" bestFit="1" customWidth="1"/>
    <col min="4613" max="4613" width="4.28515625" style="130" customWidth="1"/>
    <col min="4614" max="4614" width="10" style="130" customWidth="1"/>
    <col min="4615" max="4615" width="8.5703125" style="130" customWidth="1"/>
    <col min="4616" max="4616" width="8.5703125" style="130" bestFit="1" customWidth="1"/>
    <col min="4617" max="4618" width="7.140625" style="130" bestFit="1" customWidth="1"/>
    <col min="4619" max="4619" width="5.85546875" style="130" bestFit="1" customWidth="1"/>
    <col min="4620" max="4620" width="12.7109375" style="130" customWidth="1"/>
    <col min="4621" max="4621" width="10.85546875" style="130" bestFit="1" customWidth="1"/>
    <col min="4622" max="4866" width="12.7109375" style="130"/>
    <col min="4867" max="4867" width="21.28515625" style="130" customWidth="1"/>
    <col min="4868" max="4868" width="15" style="130" bestFit="1" customWidth="1"/>
    <col min="4869" max="4869" width="4.28515625" style="130" customWidth="1"/>
    <col min="4870" max="4870" width="10" style="130" customWidth="1"/>
    <col min="4871" max="4871" width="8.5703125" style="130" customWidth="1"/>
    <col min="4872" max="4872" width="8.5703125" style="130" bestFit="1" customWidth="1"/>
    <col min="4873" max="4874" width="7.140625" style="130" bestFit="1" customWidth="1"/>
    <col min="4875" max="4875" width="5.85546875" style="130" bestFit="1" customWidth="1"/>
    <col min="4876" max="4876" width="12.7109375" style="130" customWidth="1"/>
    <col min="4877" max="4877" width="10.85546875" style="130" bestFit="1" customWidth="1"/>
    <col min="4878" max="5122" width="12.7109375" style="130"/>
    <col min="5123" max="5123" width="21.28515625" style="130" customWidth="1"/>
    <col min="5124" max="5124" width="15" style="130" bestFit="1" customWidth="1"/>
    <col min="5125" max="5125" width="4.28515625" style="130" customWidth="1"/>
    <col min="5126" max="5126" width="10" style="130" customWidth="1"/>
    <col min="5127" max="5127" width="8.5703125" style="130" customWidth="1"/>
    <col min="5128" max="5128" width="8.5703125" style="130" bestFit="1" customWidth="1"/>
    <col min="5129" max="5130" width="7.140625" style="130" bestFit="1" customWidth="1"/>
    <col min="5131" max="5131" width="5.85546875" style="130" bestFit="1" customWidth="1"/>
    <col min="5132" max="5132" width="12.7109375" style="130" customWidth="1"/>
    <col min="5133" max="5133" width="10.85546875" style="130" bestFit="1" customWidth="1"/>
    <col min="5134" max="5378" width="12.7109375" style="130"/>
    <col min="5379" max="5379" width="21.28515625" style="130" customWidth="1"/>
    <col min="5380" max="5380" width="15" style="130" bestFit="1" customWidth="1"/>
    <col min="5381" max="5381" width="4.28515625" style="130" customWidth="1"/>
    <col min="5382" max="5382" width="10" style="130" customWidth="1"/>
    <col min="5383" max="5383" width="8.5703125" style="130" customWidth="1"/>
    <col min="5384" max="5384" width="8.5703125" style="130" bestFit="1" customWidth="1"/>
    <col min="5385" max="5386" width="7.140625" style="130" bestFit="1" customWidth="1"/>
    <col min="5387" max="5387" width="5.85546875" style="130" bestFit="1" customWidth="1"/>
    <col min="5388" max="5388" width="12.7109375" style="130" customWidth="1"/>
    <col min="5389" max="5389" width="10.85546875" style="130" bestFit="1" customWidth="1"/>
    <col min="5390" max="5634" width="12.7109375" style="130"/>
    <col min="5635" max="5635" width="21.28515625" style="130" customWidth="1"/>
    <col min="5636" max="5636" width="15" style="130" bestFit="1" customWidth="1"/>
    <col min="5637" max="5637" width="4.28515625" style="130" customWidth="1"/>
    <col min="5638" max="5638" width="10" style="130" customWidth="1"/>
    <col min="5639" max="5639" width="8.5703125" style="130" customWidth="1"/>
    <col min="5640" max="5640" width="8.5703125" style="130" bestFit="1" customWidth="1"/>
    <col min="5641" max="5642" width="7.140625" style="130" bestFit="1" customWidth="1"/>
    <col min="5643" max="5643" width="5.85546875" style="130" bestFit="1" customWidth="1"/>
    <col min="5644" max="5644" width="12.7109375" style="130" customWidth="1"/>
    <col min="5645" max="5645" width="10.85546875" style="130" bestFit="1" customWidth="1"/>
    <col min="5646" max="5890" width="12.7109375" style="130"/>
    <col min="5891" max="5891" width="21.28515625" style="130" customWidth="1"/>
    <col min="5892" max="5892" width="15" style="130" bestFit="1" customWidth="1"/>
    <col min="5893" max="5893" width="4.28515625" style="130" customWidth="1"/>
    <col min="5894" max="5894" width="10" style="130" customWidth="1"/>
    <col min="5895" max="5895" width="8.5703125" style="130" customWidth="1"/>
    <col min="5896" max="5896" width="8.5703125" style="130" bestFit="1" customWidth="1"/>
    <col min="5897" max="5898" width="7.140625" style="130" bestFit="1" customWidth="1"/>
    <col min="5899" max="5899" width="5.85546875" style="130" bestFit="1" customWidth="1"/>
    <col min="5900" max="5900" width="12.7109375" style="130" customWidth="1"/>
    <col min="5901" max="5901" width="10.85546875" style="130" bestFit="1" customWidth="1"/>
    <col min="5902" max="6146" width="12.7109375" style="130"/>
    <col min="6147" max="6147" width="21.28515625" style="130" customWidth="1"/>
    <col min="6148" max="6148" width="15" style="130" bestFit="1" customWidth="1"/>
    <col min="6149" max="6149" width="4.28515625" style="130" customWidth="1"/>
    <col min="6150" max="6150" width="10" style="130" customWidth="1"/>
    <col min="6151" max="6151" width="8.5703125" style="130" customWidth="1"/>
    <col min="6152" max="6152" width="8.5703125" style="130" bestFit="1" customWidth="1"/>
    <col min="6153" max="6154" width="7.140625" style="130" bestFit="1" customWidth="1"/>
    <col min="6155" max="6155" width="5.85546875" style="130" bestFit="1" customWidth="1"/>
    <col min="6156" max="6156" width="12.7109375" style="130" customWidth="1"/>
    <col min="6157" max="6157" width="10.85546875" style="130" bestFit="1" customWidth="1"/>
    <col min="6158" max="6402" width="12.7109375" style="130"/>
    <col min="6403" max="6403" width="21.28515625" style="130" customWidth="1"/>
    <col min="6404" max="6404" width="15" style="130" bestFit="1" customWidth="1"/>
    <col min="6405" max="6405" width="4.28515625" style="130" customWidth="1"/>
    <col min="6406" max="6406" width="10" style="130" customWidth="1"/>
    <col min="6407" max="6407" width="8.5703125" style="130" customWidth="1"/>
    <col min="6408" max="6408" width="8.5703125" style="130" bestFit="1" customWidth="1"/>
    <col min="6409" max="6410" width="7.140625" style="130" bestFit="1" customWidth="1"/>
    <col min="6411" max="6411" width="5.85546875" style="130" bestFit="1" customWidth="1"/>
    <col min="6412" max="6412" width="12.7109375" style="130" customWidth="1"/>
    <col min="6413" max="6413" width="10.85546875" style="130" bestFit="1" customWidth="1"/>
    <col min="6414" max="6658" width="12.7109375" style="130"/>
    <col min="6659" max="6659" width="21.28515625" style="130" customWidth="1"/>
    <col min="6660" max="6660" width="15" style="130" bestFit="1" customWidth="1"/>
    <col min="6661" max="6661" width="4.28515625" style="130" customWidth="1"/>
    <col min="6662" max="6662" width="10" style="130" customWidth="1"/>
    <col min="6663" max="6663" width="8.5703125" style="130" customWidth="1"/>
    <col min="6664" max="6664" width="8.5703125" style="130" bestFit="1" customWidth="1"/>
    <col min="6665" max="6666" width="7.140625" style="130" bestFit="1" customWidth="1"/>
    <col min="6667" max="6667" width="5.85546875" style="130" bestFit="1" customWidth="1"/>
    <col min="6668" max="6668" width="12.7109375" style="130" customWidth="1"/>
    <col min="6669" max="6669" width="10.85546875" style="130" bestFit="1" customWidth="1"/>
    <col min="6670" max="6914" width="12.7109375" style="130"/>
    <col min="6915" max="6915" width="21.28515625" style="130" customWidth="1"/>
    <col min="6916" max="6916" width="15" style="130" bestFit="1" customWidth="1"/>
    <col min="6917" max="6917" width="4.28515625" style="130" customWidth="1"/>
    <col min="6918" max="6918" width="10" style="130" customWidth="1"/>
    <col min="6919" max="6919" width="8.5703125" style="130" customWidth="1"/>
    <col min="6920" max="6920" width="8.5703125" style="130" bestFit="1" customWidth="1"/>
    <col min="6921" max="6922" width="7.140625" style="130" bestFit="1" customWidth="1"/>
    <col min="6923" max="6923" width="5.85546875" style="130" bestFit="1" customWidth="1"/>
    <col min="6924" max="6924" width="12.7109375" style="130" customWidth="1"/>
    <col min="6925" max="6925" width="10.85546875" style="130" bestFit="1" customWidth="1"/>
    <col min="6926" max="7170" width="12.7109375" style="130"/>
    <col min="7171" max="7171" width="21.28515625" style="130" customWidth="1"/>
    <col min="7172" max="7172" width="15" style="130" bestFit="1" customWidth="1"/>
    <col min="7173" max="7173" width="4.28515625" style="130" customWidth="1"/>
    <col min="7174" max="7174" width="10" style="130" customWidth="1"/>
    <col min="7175" max="7175" width="8.5703125" style="130" customWidth="1"/>
    <col min="7176" max="7176" width="8.5703125" style="130" bestFit="1" customWidth="1"/>
    <col min="7177" max="7178" width="7.140625" style="130" bestFit="1" customWidth="1"/>
    <col min="7179" max="7179" width="5.85546875" style="130" bestFit="1" customWidth="1"/>
    <col min="7180" max="7180" width="12.7109375" style="130" customWidth="1"/>
    <col min="7181" max="7181" width="10.85546875" style="130" bestFit="1" customWidth="1"/>
    <col min="7182" max="7426" width="12.7109375" style="130"/>
    <col min="7427" max="7427" width="21.28515625" style="130" customWidth="1"/>
    <col min="7428" max="7428" width="15" style="130" bestFit="1" customWidth="1"/>
    <col min="7429" max="7429" width="4.28515625" style="130" customWidth="1"/>
    <col min="7430" max="7430" width="10" style="130" customWidth="1"/>
    <col min="7431" max="7431" width="8.5703125" style="130" customWidth="1"/>
    <col min="7432" max="7432" width="8.5703125" style="130" bestFit="1" customWidth="1"/>
    <col min="7433" max="7434" width="7.140625" style="130" bestFit="1" customWidth="1"/>
    <col min="7435" max="7435" width="5.85546875" style="130" bestFit="1" customWidth="1"/>
    <col min="7436" max="7436" width="12.7109375" style="130" customWidth="1"/>
    <col min="7437" max="7437" width="10.85546875" style="130" bestFit="1" customWidth="1"/>
    <col min="7438" max="7682" width="12.7109375" style="130"/>
    <col min="7683" max="7683" width="21.28515625" style="130" customWidth="1"/>
    <col min="7684" max="7684" width="15" style="130" bestFit="1" customWidth="1"/>
    <col min="7685" max="7685" width="4.28515625" style="130" customWidth="1"/>
    <col min="7686" max="7686" width="10" style="130" customWidth="1"/>
    <col min="7687" max="7687" width="8.5703125" style="130" customWidth="1"/>
    <col min="7688" max="7688" width="8.5703125" style="130" bestFit="1" customWidth="1"/>
    <col min="7689" max="7690" width="7.140625" style="130" bestFit="1" customWidth="1"/>
    <col min="7691" max="7691" width="5.85546875" style="130" bestFit="1" customWidth="1"/>
    <col min="7692" max="7692" width="12.7109375" style="130" customWidth="1"/>
    <col min="7693" max="7693" width="10.85546875" style="130" bestFit="1" customWidth="1"/>
    <col min="7694" max="7938" width="12.7109375" style="130"/>
    <col min="7939" max="7939" width="21.28515625" style="130" customWidth="1"/>
    <col min="7940" max="7940" width="15" style="130" bestFit="1" customWidth="1"/>
    <col min="7941" max="7941" width="4.28515625" style="130" customWidth="1"/>
    <col min="7942" max="7942" width="10" style="130" customWidth="1"/>
    <col min="7943" max="7943" width="8.5703125" style="130" customWidth="1"/>
    <col min="7944" max="7944" width="8.5703125" style="130" bestFit="1" customWidth="1"/>
    <col min="7945" max="7946" width="7.140625" style="130" bestFit="1" customWidth="1"/>
    <col min="7947" max="7947" width="5.85546875" style="130" bestFit="1" customWidth="1"/>
    <col min="7948" max="7948" width="12.7109375" style="130" customWidth="1"/>
    <col min="7949" max="7949" width="10.85546875" style="130" bestFit="1" customWidth="1"/>
    <col min="7950" max="8194" width="12.7109375" style="130"/>
    <col min="8195" max="8195" width="21.28515625" style="130" customWidth="1"/>
    <col min="8196" max="8196" width="15" style="130" bestFit="1" customWidth="1"/>
    <col min="8197" max="8197" width="4.28515625" style="130" customWidth="1"/>
    <col min="8198" max="8198" width="10" style="130" customWidth="1"/>
    <col min="8199" max="8199" width="8.5703125" style="130" customWidth="1"/>
    <col min="8200" max="8200" width="8.5703125" style="130" bestFit="1" customWidth="1"/>
    <col min="8201" max="8202" width="7.140625" style="130" bestFit="1" customWidth="1"/>
    <col min="8203" max="8203" width="5.85546875" style="130" bestFit="1" customWidth="1"/>
    <col min="8204" max="8204" width="12.7109375" style="130" customWidth="1"/>
    <col min="8205" max="8205" width="10.85546875" style="130" bestFit="1" customWidth="1"/>
    <col min="8206" max="8450" width="12.7109375" style="130"/>
    <col min="8451" max="8451" width="21.28515625" style="130" customWidth="1"/>
    <col min="8452" max="8452" width="15" style="130" bestFit="1" customWidth="1"/>
    <col min="8453" max="8453" width="4.28515625" style="130" customWidth="1"/>
    <col min="8454" max="8454" width="10" style="130" customWidth="1"/>
    <col min="8455" max="8455" width="8.5703125" style="130" customWidth="1"/>
    <col min="8456" max="8456" width="8.5703125" style="130" bestFit="1" customWidth="1"/>
    <col min="8457" max="8458" width="7.140625" style="130" bestFit="1" customWidth="1"/>
    <col min="8459" max="8459" width="5.85546875" style="130" bestFit="1" customWidth="1"/>
    <col min="8460" max="8460" width="12.7109375" style="130" customWidth="1"/>
    <col min="8461" max="8461" width="10.85546875" style="130" bestFit="1" customWidth="1"/>
    <col min="8462" max="8706" width="12.7109375" style="130"/>
    <col min="8707" max="8707" width="21.28515625" style="130" customWidth="1"/>
    <col min="8708" max="8708" width="15" style="130" bestFit="1" customWidth="1"/>
    <col min="8709" max="8709" width="4.28515625" style="130" customWidth="1"/>
    <col min="8710" max="8710" width="10" style="130" customWidth="1"/>
    <col min="8711" max="8711" width="8.5703125" style="130" customWidth="1"/>
    <col min="8712" max="8712" width="8.5703125" style="130" bestFit="1" customWidth="1"/>
    <col min="8713" max="8714" width="7.140625" style="130" bestFit="1" customWidth="1"/>
    <col min="8715" max="8715" width="5.85546875" style="130" bestFit="1" customWidth="1"/>
    <col min="8716" max="8716" width="12.7109375" style="130" customWidth="1"/>
    <col min="8717" max="8717" width="10.85546875" style="130" bestFit="1" customWidth="1"/>
    <col min="8718" max="8962" width="12.7109375" style="130"/>
    <col min="8963" max="8963" width="21.28515625" style="130" customWidth="1"/>
    <col min="8964" max="8964" width="15" style="130" bestFit="1" customWidth="1"/>
    <col min="8965" max="8965" width="4.28515625" style="130" customWidth="1"/>
    <col min="8966" max="8966" width="10" style="130" customWidth="1"/>
    <col min="8967" max="8967" width="8.5703125" style="130" customWidth="1"/>
    <col min="8968" max="8968" width="8.5703125" style="130" bestFit="1" customWidth="1"/>
    <col min="8969" max="8970" width="7.140625" style="130" bestFit="1" customWidth="1"/>
    <col min="8971" max="8971" width="5.85546875" style="130" bestFit="1" customWidth="1"/>
    <col min="8972" max="8972" width="12.7109375" style="130" customWidth="1"/>
    <col min="8973" max="8973" width="10.85546875" style="130" bestFit="1" customWidth="1"/>
    <col min="8974" max="9218" width="12.7109375" style="130"/>
    <col min="9219" max="9219" width="21.28515625" style="130" customWidth="1"/>
    <col min="9220" max="9220" width="15" style="130" bestFit="1" customWidth="1"/>
    <col min="9221" max="9221" width="4.28515625" style="130" customWidth="1"/>
    <col min="9222" max="9222" width="10" style="130" customWidth="1"/>
    <col min="9223" max="9223" width="8.5703125" style="130" customWidth="1"/>
    <col min="9224" max="9224" width="8.5703125" style="130" bestFit="1" customWidth="1"/>
    <col min="9225" max="9226" width="7.140625" style="130" bestFit="1" customWidth="1"/>
    <col min="9227" max="9227" width="5.85546875" style="130" bestFit="1" customWidth="1"/>
    <col min="9228" max="9228" width="12.7109375" style="130" customWidth="1"/>
    <col min="9229" max="9229" width="10.85546875" style="130" bestFit="1" customWidth="1"/>
    <col min="9230" max="9474" width="12.7109375" style="130"/>
    <col min="9475" max="9475" width="21.28515625" style="130" customWidth="1"/>
    <col min="9476" max="9476" width="15" style="130" bestFit="1" customWidth="1"/>
    <col min="9477" max="9477" width="4.28515625" style="130" customWidth="1"/>
    <col min="9478" max="9478" width="10" style="130" customWidth="1"/>
    <col min="9479" max="9479" width="8.5703125" style="130" customWidth="1"/>
    <col min="9480" max="9480" width="8.5703125" style="130" bestFit="1" customWidth="1"/>
    <col min="9481" max="9482" width="7.140625" style="130" bestFit="1" customWidth="1"/>
    <col min="9483" max="9483" width="5.85546875" style="130" bestFit="1" customWidth="1"/>
    <col min="9484" max="9484" width="12.7109375" style="130" customWidth="1"/>
    <col min="9485" max="9485" width="10.85546875" style="130" bestFit="1" customWidth="1"/>
    <col min="9486" max="9730" width="12.7109375" style="130"/>
    <col min="9731" max="9731" width="21.28515625" style="130" customWidth="1"/>
    <col min="9732" max="9732" width="15" style="130" bestFit="1" customWidth="1"/>
    <col min="9733" max="9733" width="4.28515625" style="130" customWidth="1"/>
    <col min="9734" max="9734" width="10" style="130" customWidth="1"/>
    <col min="9735" max="9735" width="8.5703125" style="130" customWidth="1"/>
    <col min="9736" max="9736" width="8.5703125" style="130" bestFit="1" customWidth="1"/>
    <col min="9737" max="9738" width="7.140625" style="130" bestFit="1" customWidth="1"/>
    <col min="9739" max="9739" width="5.85546875" style="130" bestFit="1" customWidth="1"/>
    <col min="9740" max="9740" width="12.7109375" style="130" customWidth="1"/>
    <col min="9741" max="9741" width="10.85546875" style="130" bestFit="1" customWidth="1"/>
    <col min="9742" max="9986" width="12.7109375" style="130"/>
    <col min="9987" max="9987" width="21.28515625" style="130" customWidth="1"/>
    <col min="9988" max="9988" width="15" style="130" bestFit="1" customWidth="1"/>
    <col min="9989" max="9989" width="4.28515625" style="130" customWidth="1"/>
    <col min="9990" max="9990" width="10" style="130" customWidth="1"/>
    <col min="9991" max="9991" width="8.5703125" style="130" customWidth="1"/>
    <col min="9992" max="9992" width="8.5703125" style="130" bestFit="1" customWidth="1"/>
    <col min="9993" max="9994" width="7.140625" style="130" bestFit="1" customWidth="1"/>
    <col min="9995" max="9995" width="5.85546875" style="130" bestFit="1" customWidth="1"/>
    <col min="9996" max="9996" width="12.7109375" style="130" customWidth="1"/>
    <col min="9997" max="9997" width="10.85546875" style="130" bestFit="1" customWidth="1"/>
    <col min="9998" max="10242" width="12.7109375" style="130"/>
    <col min="10243" max="10243" width="21.28515625" style="130" customWidth="1"/>
    <col min="10244" max="10244" width="15" style="130" bestFit="1" customWidth="1"/>
    <col min="10245" max="10245" width="4.28515625" style="130" customWidth="1"/>
    <col min="10246" max="10246" width="10" style="130" customWidth="1"/>
    <col min="10247" max="10247" width="8.5703125" style="130" customWidth="1"/>
    <col min="10248" max="10248" width="8.5703125" style="130" bestFit="1" customWidth="1"/>
    <col min="10249" max="10250" width="7.140625" style="130" bestFit="1" customWidth="1"/>
    <col min="10251" max="10251" width="5.85546875" style="130" bestFit="1" customWidth="1"/>
    <col min="10252" max="10252" width="12.7109375" style="130" customWidth="1"/>
    <col min="10253" max="10253" width="10.85546875" style="130" bestFit="1" customWidth="1"/>
    <col min="10254" max="10498" width="12.7109375" style="130"/>
    <col min="10499" max="10499" width="21.28515625" style="130" customWidth="1"/>
    <col min="10500" max="10500" width="15" style="130" bestFit="1" customWidth="1"/>
    <col min="10501" max="10501" width="4.28515625" style="130" customWidth="1"/>
    <col min="10502" max="10502" width="10" style="130" customWidth="1"/>
    <col min="10503" max="10503" width="8.5703125" style="130" customWidth="1"/>
    <col min="10504" max="10504" width="8.5703125" style="130" bestFit="1" customWidth="1"/>
    <col min="10505" max="10506" width="7.140625" style="130" bestFit="1" customWidth="1"/>
    <col min="10507" max="10507" width="5.85546875" style="130" bestFit="1" customWidth="1"/>
    <col min="10508" max="10508" width="12.7109375" style="130" customWidth="1"/>
    <col min="10509" max="10509" width="10.85546875" style="130" bestFit="1" customWidth="1"/>
    <col min="10510" max="10754" width="12.7109375" style="130"/>
    <col min="10755" max="10755" width="21.28515625" style="130" customWidth="1"/>
    <col min="10756" max="10756" width="15" style="130" bestFit="1" customWidth="1"/>
    <col min="10757" max="10757" width="4.28515625" style="130" customWidth="1"/>
    <col min="10758" max="10758" width="10" style="130" customWidth="1"/>
    <col min="10759" max="10759" width="8.5703125" style="130" customWidth="1"/>
    <col min="10760" max="10760" width="8.5703125" style="130" bestFit="1" customWidth="1"/>
    <col min="10761" max="10762" width="7.140625" style="130" bestFit="1" customWidth="1"/>
    <col min="10763" max="10763" width="5.85546875" style="130" bestFit="1" customWidth="1"/>
    <col min="10764" max="10764" width="12.7109375" style="130" customWidth="1"/>
    <col min="10765" max="10765" width="10.85546875" style="130" bestFit="1" customWidth="1"/>
    <col min="10766" max="11010" width="12.7109375" style="130"/>
    <col min="11011" max="11011" width="21.28515625" style="130" customWidth="1"/>
    <col min="11012" max="11012" width="15" style="130" bestFit="1" customWidth="1"/>
    <col min="11013" max="11013" width="4.28515625" style="130" customWidth="1"/>
    <col min="11014" max="11014" width="10" style="130" customWidth="1"/>
    <col min="11015" max="11015" width="8.5703125" style="130" customWidth="1"/>
    <col min="11016" max="11016" width="8.5703125" style="130" bestFit="1" customWidth="1"/>
    <col min="11017" max="11018" width="7.140625" style="130" bestFit="1" customWidth="1"/>
    <col min="11019" max="11019" width="5.85546875" style="130" bestFit="1" customWidth="1"/>
    <col min="11020" max="11020" width="12.7109375" style="130" customWidth="1"/>
    <col min="11021" max="11021" width="10.85546875" style="130" bestFit="1" customWidth="1"/>
    <col min="11022" max="11266" width="12.7109375" style="130"/>
    <col min="11267" max="11267" width="21.28515625" style="130" customWidth="1"/>
    <col min="11268" max="11268" width="15" style="130" bestFit="1" customWidth="1"/>
    <col min="11269" max="11269" width="4.28515625" style="130" customWidth="1"/>
    <col min="11270" max="11270" width="10" style="130" customWidth="1"/>
    <col min="11271" max="11271" width="8.5703125" style="130" customWidth="1"/>
    <col min="11272" max="11272" width="8.5703125" style="130" bestFit="1" customWidth="1"/>
    <col min="11273" max="11274" width="7.140625" style="130" bestFit="1" customWidth="1"/>
    <col min="11275" max="11275" width="5.85546875" style="130" bestFit="1" customWidth="1"/>
    <col min="11276" max="11276" width="12.7109375" style="130" customWidth="1"/>
    <col min="11277" max="11277" width="10.85546875" style="130" bestFit="1" customWidth="1"/>
    <col min="11278" max="11522" width="12.7109375" style="130"/>
    <col min="11523" max="11523" width="21.28515625" style="130" customWidth="1"/>
    <col min="11524" max="11524" width="15" style="130" bestFit="1" customWidth="1"/>
    <col min="11525" max="11525" width="4.28515625" style="130" customWidth="1"/>
    <col min="11526" max="11526" width="10" style="130" customWidth="1"/>
    <col min="11527" max="11527" width="8.5703125" style="130" customWidth="1"/>
    <col min="11528" max="11528" width="8.5703125" style="130" bestFit="1" customWidth="1"/>
    <col min="11529" max="11530" width="7.140625" style="130" bestFit="1" customWidth="1"/>
    <col min="11531" max="11531" width="5.85546875" style="130" bestFit="1" customWidth="1"/>
    <col min="11532" max="11532" width="12.7109375" style="130" customWidth="1"/>
    <col min="11533" max="11533" width="10.85546875" style="130" bestFit="1" customWidth="1"/>
    <col min="11534" max="11778" width="12.7109375" style="130"/>
    <col min="11779" max="11779" width="21.28515625" style="130" customWidth="1"/>
    <col min="11780" max="11780" width="15" style="130" bestFit="1" customWidth="1"/>
    <col min="11781" max="11781" width="4.28515625" style="130" customWidth="1"/>
    <col min="11782" max="11782" width="10" style="130" customWidth="1"/>
    <col min="11783" max="11783" width="8.5703125" style="130" customWidth="1"/>
    <col min="11784" max="11784" width="8.5703125" style="130" bestFit="1" customWidth="1"/>
    <col min="11785" max="11786" width="7.140625" style="130" bestFit="1" customWidth="1"/>
    <col min="11787" max="11787" width="5.85546875" style="130" bestFit="1" customWidth="1"/>
    <col min="11788" max="11788" width="12.7109375" style="130" customWidth="1"/>
    <col min="11789" max="11789" width="10.85546875" style="130" bestFit="1" customWidth="1"/>
    <col min="11790" max="12034" width="12.7109375" style="130"/>
    <col min="12035" max="12035" width="21.28515625" style="130" customWidth="1"/>
    <col min="12036" max="12036" width="15" style="130" bestFit="1" customWidth="1"/>
    <col min="12037" max="12037" width="4.28515625" style="130" customWidth="1"/>
    <col min="12038" max="12038" width="10" style="130" customWidth="1"/>
    <col min="12039" max="12039" width="8.5703125" style="130" customWidth="1"/>
    <col min="12040" max="12040" width="8.5703125" style="130" bestFit="1" customWidth="1"/>
    <col min="12041" max="12042" width="7.140625" style="130" bestFit="1" customWidth="1"/>
    <col min="12043" max="12043" width="5.85546875" style="130" bestFit="1" customWidth="1"/>
    <col min="12044" max="12044" width="12.7109375" style="130" customWidth="1"/>
    <col min="12045" max="12045" width="10.85546875" style="130" bestFit="1" customWidth="1"/>
    <col min="12046" max="12290" width="12.7109375" style="130"/>
    <col min="12291" max="12291" width="21.28515625" style="130" customWidth="1"/>
    <col min="12292" max="12292" width="15" style="130" bestFit="1" customWidth="1"/>
    <col min="12293" max="12293" width="4.28515625" style="130" customWidth="1"/>
    <col min="12294" max="12294" width="10" style="130" customWidth="1"/>
    <col min="12295" max="12295" width="8.5703125" style="130" customWidth="1"/>
    <col min="12296" max="12296" width="8.5703125" style="130" bestFit="1" customWidth="1"/>
    <col min="12297" max="12298" width="7.140625" style="130" bestFit="1" customWidth="1"/>
    <col min="12299" max="12299" width="5.85546875" style="130" bestFit="1" customWidth="1"/>
    <col min="12300" max="12300" width="12.7109375" style="130" customWidth="1"/>
    <col min="12301" max="12301" width="10.85546875" style="130" bestFit="1" customWidth="1"/>
    <col min="12302" max="12546" width="12.7109375" style="130"/>
    <col min="12547" max="12547" width="21.28515625" style="130" customWidth="1"/>
    <col min="12548" max="12548" width="15" style="130" bestFit="1" customWidth="1"/>
    <col min="12549" max="12549" width="4.28515625" style="130" customWidth="1"/>
    <col min="12550" max="12550" width="10" style="130" customWidth="1"/>
    <col min="12551" max="12551" width="8.5703125" style="130" customWidth="1"/>
    <col min="12552" max="12552" width="8.5703125" style="130" bestFit="1" customWidth="1"/>
    <col min="12553" max="12554" width="7.140625" style="130" bestFit="1" customWidth="1"/>
    <col min="12555" max="12555" width="5.85546875" style="130" bestFit="1" customWidth="1"/>
    <col min="12556" max="12556" width="12.7109375" style="130" customWidth="1"/>
    <col min="12557" max="12557" width="10.85546875" style="130" bestFit="1" customWidth="1"/>
    <col min="12558" max="12802" width="12.7109375" style="130"/>
    <col min="12803" max="12803" width="21.28515625" style="130" customWidth="1"/>
    <col min="12804" max="12804" width="15" style="130" bestFit="1" customWidth="1"/>
    <col min="12805" max="12805" width="4.28515625" style="130" customWidth="1"/>
    <col min="12806" max="12806" width="10" style="130" customWidth="1"/>
    <col min="12807" max="12807" width="8.5703125" style="130" customWidth="1"/>
    <col min="12808" max="12808" width="8.5703125" style="130" bestFit="1" customWidth="1"/>
    <col min="12809" max="12810" width="7.140625" style="130" bestFit="1" customWidth="1"/>
    <col min="12811" max="12811" width="5.85546875" style="130" bestFit="1" customWidth="1"/>
    <col min="12812" max="12812" width="12.7109375" style="130" customWidth="1"/>
    <col min="12813" max="12813" width="10.85546875" style="130" bestFit="1" customWidth="1"/>
    <col min="12814" max="13058" width="12.7109375" style="130"/>
    <col min="13059" max="13059" width="21.28515625" style="130" customWidth="1"/>
    <col min="13060" max="13060" width="15" style="130" bestFit="1" customWidth="1"/>
    <col min="13061" max="13061" width="4.28515625" style="130" customWidth="1"/>
    <col min="13062" max="13062" width="10" style="130" customWidth="1"/>
    <col min="13063" max="13063" width="8.5703125" style="130" customWidth="1"/>
    <col min="13064" max="13064" width="8.5703125" style="130" bestFit="1" customWidth="1"/>
    <col min="13065" max="13066" width="7.140625" style="130" bestFit="1" customWidth="1"/>
    <col min="13067" max="13067" width="5.85546875" style="130" bestFit="1" customWidth="1"/>
    <col min="13068" max="13068" width="12.7109375" style="130" customWidth="1"/>
    <col min="13069" max="13069" width="10.85546875" style="130" bestFit="1" customWidth="1"/>
    <col min="13070" max="13314" width="12.7109375" style="130"/>
    <col min="13315" max="13315" width="21.28515625" style="130" customWidth="1"/>
    <col min="13316" max="13316" width="15" style="130" bestFit="1" customWidth="1"/>
    <col min="13317" max="13317" width="4.28515625" style="130" customWidth="1"/>
    <col min="13318" max="13318" width="10" style="130" customWidth="1"/>
    <col min="13319" max="13319" width="8.5703125" style="130" customWidth="1"/>
    <col min="13320" max="13320" width="8.5703125" style="130" bestFit="1" customWidth="1"/>
    <col min="13321" max="13322" width="7.140625" style="130" bestFit="1" customWidth="1"/>
    <col min="13323" max="13323" width="5.85546875" style="130" bestFit="1" customWidth="1"/>
    <col min="13324" max="13324" width="12.7109375" style="130" customWidth="1"/>
    <col min="13325" max="13325" width="10.85546875" style="130" bestFit="1" customWidth="1"/>
    <col min="13326" max="13570" width="12.7109375" style="130"/>
    <col min="13571" max="13571" width="21.28515625" style="130" customWidth="1"/>
    <col min="13572" max="13572" width="15" style="130" bestFit="1" customWidth="1"/>
    <col min="13573" max="13573" width="4.28515625" style="130" customWidth="1"/>
    <col min="13574" max="13574" width="10" style="130" customWidth="1"/>
    <col min="13575" max="13575" width="8.5703125" style="130" customWidth="1"/>
    <col min="13576" max="13576" width="8.5703125" style="130" bestFit="1" customWidth="1"/>
    <col min="13577" max="13578" width="7.140625" style="130" bestFit="1" customWidth="1"/>
    <col min="13579" max="13579" width="5.85546875" style="130" bestFit="1" customWidth="1"/>
    <col min="13580" max="13580" width="12.7109375" style="130" customWidth="1"/>
    <col min="13581" max="13581" width="10.85546875" style="130" bestFit="1" customWidth="1"/>
    <col min="13582" max="13826" width="12.7109375" style="130"/>
    <col min="13827" max="13827" width="21.28515625" style="130" customWidth="1"/>
    <col min="13828" max="13828" width="15" style="130" bestFit="1" customWidth="1"/>
    <col min="13829" max="13829" width="4.28515625" style="130" customWidth="1"/>
    <col min="13830" max="13830" width="10" style="130" customWidth="1"/>
    <col min="13831" max="13831" width="8.5703125" style="130" customWidth="1"/>
    <col min="13832" max="13832" width="8.5703125" style="130" bestFit="1" customWidth="1"/>
    <col min="13833" max="13834" width="7.140625" style="130" bestFit="1" customWidth="1"/>
    <col min="13835" max="13835" width="5.85546875" style="130" bestFit="1" customWidth="1"/>
    <col min="13836" max="13836" width="12.7109375" style="130" customWidth="1"/>
    <col min="13837" max="13837" width="10.85546875" style="130" bestFit="1" customWidth="1"/>
    <col min="13838" max="14082" width="12.7109375" style="130"/>
    <col min="14083" max="14083" width="21.28515625" style="130" customWidth="1"/>
    <col min="14084" max="14084" width="15" style="130" bestFit="1" customWidth="1"/>
    <col min="14085" max="14085" width="4.28515625" style="130" customWidth="1"/>
    <col min="14086" max="14086" width="10" style="130" customWidth="1"/>
    <col min="14087" max="14087" width="8.5703125" style="130" customWidth="1"/>
    <col min="14088" max="14088" width="8.5703125" style="130" bestFit="1" customWidth="1"/>
    <col min="14089" max="14090" width="7.140625" style="130" bestFit="1" customWidth="1"/>
    <col min="14091" max="14091" width="5.85546875" style="130" bestFit="1" customWidth="1"/>
    <col min="14092" max="14092" width="12.7109375" style="130" customWidth="1"/>
    <col min="14093" max="14093" width="10.85546875" style="130" bestFit="1" customWidth="1"/>
    <col min="14094" max="14338" width="12.7109375" style="130"/>
    <col min="14339" max="14339" width="21.28515625" style="130" customWidth="1"/>
    <col min="14340" max="14340" width="15" style="130" bestFit="1" customWidth="1"/>
    <col min="14341" max="14341" width="4.28515625" style="130" customWidth="1"/>
    <col min="14342" max="14342" width="10" style="130" customWidth="1"/>
    <col min="14343" max="14343" width="8.5703125" style="130" customWidth="1"/>
    <col min="14344" max="14344" width="8.5703125" style="130" bestFit="1" customWidth="1"/>
    <col min="14345" max="14346" width="7.140625" style="130" bestFit="1" customWidth="1"/>
    <col min="14347" max="14347" width="5.85546875" style="130" bestFit="1" customWidth="1"/>
    <col min="14348" max="14348" width="12.7109375" style="130" customWidth="1"/>
    <col min="14349" max="14349" width="10.85546875" style="130" bestFit="1" customWidth="1"/>
    <col min="14350" max="14594" width="12.7109375" style="130"/>
    <col min="14595" max="14595" width="21.28515625" style="130" customWidth="1"/>
    <col min="14596" max="14596" width="15" style="130" bestFit="1" customWidth="1"/>
    <col min="14597" max="14597" width="4.28515625" style="130" customWidth="1"/>
    <col min="14598" max="14598" width="10" style="130" customWidth="1"/>
    <col min="14599" max="14599" width="8.5703125" style="130" customWidth="1"/>
    <col min="14600" max="14600" width="8.5703125" style="130" bestFit="1" customWidth="1"/>
    <col min="14601" max="14602" width="7.140625" style="130" bestFit="1" customWidth="1"/>
    <col min="14603" max="14603" width="5.85546875" style="130" bestFit="1" customWidth="1"/>
    <col min="14604" max="14604" width="12.7109375" style="130" customWidth="1"/>
    <col min="14605" max="14605" width="10.85546875" style="130" bestFit="1" customWidth="1"/>
    <col min="14606" max="14850" width="12.7109375" style="130"/>
    <col min="14851" max="14851" width="21.28515625" style="130" customWidth="1"/>
    <col min="14852" max="14852" width="15" style="130" bestFit="1" customWidth="1"/>
    <col min="14853" max="14853" width="4.28515625" style="130" customWidth="1"/>
    <col min="14854" max="14854" width="10" style="130" customWidth="1"/>
    <col min="14855" max="14855" width="8.5703125" style="130" customWidth="1"/>
    <col min="14856" max="14856" width="8.5703125" style="130" bestFit="1" customWidth="1"/>
    <col min="14857" max="14858" width="7.140625" style="130" bestFit="1" customWidth="1"/>
    <col min="14859" max="14859" width="5.85546875" style="130" bestFit="1" customWidth="1"/>
    <col min="14860" max="14860" width="12.7109375" style="130" customWidth="1"/>
    <col min="14861" max="14861" width="10.85546875" style="130" bestFit="1" customWidth="1"/>
    <col min="14862" max="15106" width="12.7109375" style="130"/>
    <col min="15107" max="15107" width="21.28515625" style="130" customWidth="1"/>
    <col min="15108" max="15108" width="15" style="130" bestFit="1" customWidth="1"/>
    <col min="15109" max="15109" width="4.28515625" style="130" customWidth="1"/>
    <col min="15110" max="15110" width="10" style="130" customWidth="1"/>
    <col min="15111" max="15111" width="8.5703125" style="130" customWidth="1"/>
    <col min="15112" max="15112" width="8.5703125" style="130" bestFit="1" customWidth="1"/>
    <col min="15113" max="15114" width="7.140625" style="130" bestFit="1" customWidth="1"/>
    <col min="15115" max="15115" width="5.85546875" style="130" bestFit="1" customWidth="1"/>
    <col min="15116" max="15116" width="12.7109375" style="130" customWidth="1"/>
    <col min="15117" max="15117" width="10.85546875" style="130" bestFit="1" customWidth="1"/>
    <col min="15118" max="15362" width="12.7109375" style="130"/>
    <col min="15363" max="15363" width="21.28515625" style="130" customWidth="1"/>
    <col min="15364" max="15364" width="15" style="130" bestFit="1" customWidth="1"/>
    <col min="15365" max="15365" width="4.28515625" style="130" customWidth="1"/>
    <col min="15366" max="15366" width="10" style="130" customWidth="1"/>
    <col min="15367" max="15367" width="8.5703125" style="130" customWidth="1"/>
    <col min="15368" max="15368" width="8.5703125" style="130" bestFit="1" customWidth="1"/>
    <col min="15369" max="15370" width="7.140625" style="130" bestFit="1" customWidth="1"/>
    <col min="15371" max="15371" width="5.85546875" style="130" bestFit="1" customWidth="1"/>
    <col min="15372" max="15372" width="12.7109375" style="130" customWidth="1"/>
    <col min="15373" max="15373" width="10.85546875" style="130" bestFit="1" customWidth="1"/>
    <col min="15374" max="15618" width="12.7109375" style="130"/>
    <col min="15619" max="15619" width="21.28515625" style="130" customWidth="1"/>
    <col min="15620" max="15620" width="15" style="130" bestFit="1" customWidth="1"/>
    <col min="15621" max="15621" width="4.28515625" style="130" customWidth="1"/>
    <col min="15622" max="15622" width="10" style="130" customWidth="1"/>
    <col min="15623" max="15623" width="8.5703125" style="130" customWidth="1"/>
    <col min="15624" max="15624" width="8.5703125" style="130" bestFit="1" customWidth="1"/>
    <col min="15625" max="15626" width="7.140625" style="130" bestFit="1" customWidth="1"/>
    <col min="15627" max="15627" width="5.85546875" style="130" bestFit="1" customWidth="1"/>
    <col min="15628" max="15628" width="12.7109375" style="130" customWidth="1"/>
    <col min="15629" max="15629" width="10.85546875" style="130" bestFit="1" customWidth="1"/>
    <col min="15630" max="15874" width="12.7109375" style="130"/>
    <col min="15875" max="15875" width="21.28515625" style="130" customWidth="1"/>
    <col min="15876" max="15876" width="15" style="130" bestFit="1" customWidth="1"/>
    <col min="15877" max="15877" width="4.28515625" style="130" customWidth="1"/>
    <col min="15878" max="15878" width="10" style="130" customWidth="1"/>
    <col min="15879" max="15879" width="8.5703125" style="130" customWidth="1"/>
    <col min="15880" max="15880" width="8.5703125" style="130" bestFit="1" customWidth="1"/>
    <col min="15881" max="15882" width="7.140625" style="130" bestFit="1" customWidth="1"/>
    <col min="15883" max="15883" width="5.85546875" style="130" bestFit="1" customWidth="1"/>
    <col min="15884" max="15884" width="12.7109375" style="130" customWidth="1"/>
    <col min="15885" max="15885" width="10.85546875" style="130" bestFit="1" customWidth="1"/>
    <col min="15886" max="16130" width="12.7109375" style="130"/>
    <col min="16131" max="16131" width="21.28515625" style="130" customWidth="1"/>
    <col min="16132" max="16132" width="15" style="130" bestFit="1" customWidth="1"/>
    <col min="16133" max="16133" width="4.28515625" style="130" customWidth="1"/>
    <col min="16134" max="16134" width="10" style="130" customWidth="1"/>
    <col min="16135" max="16135" width="8.5703125" style="130" customWidth="1"/>
    <col min="16136" max="16136" width="8.5703125" style="130" bestFit="1" customWidth="1"/>
    <col min="16137" max="16138" width="7.140625" style="130" bestFit="1" customWidth="1"/>
    <col min="16139" max="16139" width="5.85546875" style="130" bestFit="1" customWidth="1"/>
    <col min="16140" max="16140" width="12.7109375" style="130" customWidth="1"/>
    <col min="16141" max="16141" width="10.85546875" style="130" bestFit="1" customWidth="1"/>
    <col min="16142" max="16384" width="12.7109375" style="130"/>
  </cols>
  <sheetData>
    <row r="1" spans="2:25" x14ac:dyDescent="0.25">
      <c r="B1" s="125" t="str">
        <f>المدخلات!G1</f>
        <v>المندوبية الجهوية للتربية</v>
      </c>
      <c r="C1" s="126">
        <f>المدخلات!I1</f>
        <v>0</v>
      </c>
      <c r="D1" s="127"/>
      <c r="E1" s="127"/>
      <c r="F1" s="128" t="str">
        <f>المدخلات!G4</f>
        <v>القسم</v>
      </c>
      <c r="G1" s="129"/>
      <c r="H1" s="393">
        <f>المدخلات!I4</f>
        <v>0</v>
      </c>
      <c r="I1" s="394"/>
      <c r="J1" s="204"/>
      <c r="L1" s="224" t="str">
        <f t="shared" ref="L1:M3" si="0">B1</f>
        <v>المندوبية الجهوية للتربية</v>
      </c>
      <c r="M1" s="225">
        <f t="shared" si="0"/>
        <v>0</v>
      </c>
      <c r="N1" s="226"/>
      <c r="P1" s="224" t="str">
        <f>F1</f>
        <v>القسم</v>
      </c>
      <c r="Q1" s="462">
        <f>H1</f>
        <v>0</v>
      </c>
      <c r="R1" s="462"/>
    </row>
    <row r="2" spans="2:25" x14ac:dyDescent="0.25">
      <c r="B2" s="125" t="str">
        <f>المدخلات!G2</f>
        <v>المدرسة الإبتدائية</v>
      </c>
      <c r="C2" s="126">
        <f>المدخلات!I2</f>
        <v>0</v>
      </c>
      <c r="D2" s="132"/>
      <c r="E2" s="132"/>
      <c r="F2" s="128" t="str">
        <f>المدخلات!G5</f>
        <v>السنة الدراسية</v>
      </c>
      <c r="G2" s="134"/>
      <c r="H2" s="395" t="str">
        <f>المدخلات!I5</f>
        <v>2019-2018</v>
      </c>
      <c r="I2" s="396"/>
      <c r="J2" s="205"/>
      <c r="L2" s="224" t="str">
        <f t="shared" si="0"/>
        <v>المدرسة الإبتدائية</v>
      </c>
      <c r="M2" s="227">
        <f t="shared" si="0"/>
        <v>0</v>
      </c>
      <c r="N2" s="228"/>
      <c r="P2" s="224" t="str">
        <f>F2</f>
        <v>السنة الدراسية</v>
      </c>
      <c r="Q2" s="462" t="str">
        <f>H2</f>
        <v>2019-2018</v>
      </c>
      <c r="R2" s="462"/>
    </row>
    <row r="3" spans="2:25" x14ac:dyDescent="0.25">
      <c r="B3" s="131" t="str">
        <f>المدخلات!G3</f>
        <v>المعلم (ة)</v>
      </c>
      <c r="C3" s="160">
        <f>المدخلات!I3</f>
        <v>0</v>
      </c>
      <c r="D3" s="135"/>
      <c r="E3" s="135"/>
      <c r="F3" s="133" t="str">
        <f>المدخلات!G6</f>
        <v>عدد التلاميذ</v>
      </c>
      <c r="G3" s="136"/>
      <c r="H3" s="397">
        <f>المدخلات!I6</f>
        <v>45</v>
      </c>
      <c r="I3" s="398"/>
      <c r="J3" s="204"/>
      <c r="L3" s="224" t="str">
        <f t="shared" si="0"/>
        <v>المعلم (ة)</v>
      </c>
      <c r="M3" s="227">
        <f t="shared" si="0"/>
        <v>0</v>
      </c>
      <c r="N3" s="228"/>
      <c r="P3" s="224" t="str">
        <f>F3</f>
        <v>عدد التلاميذ</v>
      </c>
      <c r="Q3" s="462">
        <f>H3</f>
        <v>45</v>
      </c>
      <c r="R3" s="462"/>
    </row>
    <row r="5" spans="2:25" ht="27.75" x14ac:dyDescent="0.4">
      <c r="B5" s="399" t="s">
        <v>114</v>
      </c>
      <c r="C5" s="399"/>
      <c r="D5" s="399"/>
      <c r="E5" s="399"/>
      <c r="F5" s="399"/>
      <c r="G5" s="399"/>
      <c r="H5" s="399"/>
      <c r="I5" s="399"/>
      <c r="J5" s="193"/>
      <c r="L5" s="463" t="s">
        <v>115</v>
      </c>
      <c r="M5" s="463"/>
      <c r="N5" s="463"/>
      <c r="O5" s="463"/>
      <c r="P5" s="463"/>
      <c r="Q5" s="463"/>
      <c r="R5" s="463"/>
      <c r="S5" s="463"/>
    </row>
    <row r="6" spans="2:25" x14ac:dyDescent="0.25">
      <c r="L6" s="229"/>
    </row>
    <row r="7" spans="2:25" x14ac:dyDescent="0.25">
      <c r="B7" s="138" t="s">
        <v>89</v>
      </c>
      <c r="C7" s="391" t="str">
        <f>VLOOKUP(H7,ثلاثي3!A5:AG49,2,FALSE)</f>
        <v/>
      </c>
      <c r="D7" s="392"/>
      <c r="E7" s="392"/>
      <c r="G7" s="142" t="s">
        <v>92</v>
      </c>
      <c r="H7" s="161">
        <v>1</v>
      </c>
      <c r="L7" s="230" t="str">
        <f>B7</f>
        <v>اسم التلميذ و لقبه</v>
      </c>
      <c r="M7" s="464" t="str">
        <f>C7</f>
        <v/>
      </c>
      <c r="N7" s="464"/>
    </row>
    <row r="8" spans="2:25" s="139" customFormat="1" x14ac:dyDescent="0.25">
      <c r="K8" s="130"/>
      <c r="L8" s="229"/>
      <c r="M8" s="231"/>
      <c r="N8" s="231"/>
      <c r="O8" s="173"/>
      <c r="P8" s="232"/>
      <c r="Q8" s="232"/>
      <c r="R8" s="232"/>
      <c r="S8" s="232"/>
      <c r="T8" s="232"/>
      <c r="Y8" s="130"/>
    </row>
    <row r="9" spans="2:25" s="139" customFormat="1" ht="18" x14ac:dyDescent="0.25">
      <c r="B9" s="400" t="str">
        <f>ثلاثي3!D3</f>
        <v>مجال اللغة العربية</v>
      </c>
      <c r="C9" s="401"/>
      <c r="D9" s="130"/>
      <c r="E9" s="138" t="str">
        <f>ثلاثي3!B57</f>
        <v>معدل القسم</v>
      </c>
      <c r="F9" s="140" t="str">
        <f>ثلاثي3!B56</f>
        <v>أدنى عدد</v>
      </c>
      <c r="G9" s="140" t="str">
        <f>ثلاثي3!B55</f>
        <v>أعلى عدد</v>
      </c>
      <c r="I9" s="164" t="s">
        <v>97</v>
      </c>
      <c r="L9" s="164" t="str">
        <f>B9</f>
        <v>مجال اللغة العربية</v>
      </c>
      <c r="M9" s="164" t="s">
        <v>116</v>
      </c>
      <c r="N9" s="164" t="s">
        <v>117</v>
      </c>
      <c r="O9" s="164" t="s">
        <v>118</v>
      </c>
      <c r="P9" s="232"/>
      <c r="Q9" s="232"/>
      <c r="R9" s="232"/>
      <c r="S9" s="232"/>
      <c r="T9" s="232"/>
    </row>
    <row r="10" spans="2:25" s="139" customFormat="1" x14ac:dyDescent="0.25">
      <c r="B10" s="142" t="str">
        <f>ثلاثي3!D4</f>
        <v>تواصل شفوي</v>
      </c>
      <c r="C10" s="143">
        <f>VLOOKUP(H7,ثلاثي3!A5:AG49,4,FALSE)</f>
        <v>0</v>
      </c>
      <c r="D10" s="130"/>
      <c r="E10" s="144" t="e">
        <f>ثلاثي3!D57</f>
        <v>#DIV/0!</v>
      </c>
      <c r="F10" s="145">
        <f>ثلاثي3!D56</f>
        <v>0</v>
      </c>
      <c r="G10" s="145">
        <f>ثلاثي3!D55</f>
        <v>0</v>
      </c>
      <c r="H10" s="151" t="str">
        <f>IF(AND(C10=F10,C$36=G$36),"للتثبت","")</f>
        <v>للتثبت</v>
      </c>
      <c r="I10" s="165">
        <f>C10-VLOOKUP(H7,ثلاثي1!A5:AG49,4,FALSE)</f>
        <v>0</v>
      </c>
      <c r="J10" s="206"/>
      <c r="L10" s="230" t="str">
        <f t="shared" ref="L10:L32" si="1">B10</f>
        <v>تواصل شفوي</v>
      </c>
      <c r="M10" s="170">
        <f>VLOOKUP(H7,ثلاثي1!A5:AF49,4,FALSE)</f>
        <v>0</v>
      </c>
      <c r="N10" s="170">
        <f>VLOOKUP(H7,ثلاثي2!A5:AF49,4,FALSE)</f>
        <v>0</v>
      </c>
      <c r="O10" s="233">
        <f>C10</f>
        <v>0</v>
      </c>
      <c r="P10" s="232"/>
      <c r="Q10" s="232"/>
      <c r="R10" s="232"/>
      <c r="S10" s="232"/>
      <c r="T10" s="232"/>
    </row>
    <row r="11" spans="2:25" s="139" customFormat="1" x14ac:dyDescent="0.25">
      <c r="B11" s="146" t="str">
        <f>ثلاثي3!E4</f>
        <v>قراءة</v>
      </c>
      <c r="C11" s="143">
        <f>VLOOKUP(H7,ثلاثي3!A5:AG49,5,FALSE)</f>
        <v>0</v>
      </c>
      <c r="D11" s="147"/>
      <c r="E11" s="144" t="e">
        <f>ثلاثي3!E57</f>
        <v>#DIV/0!</v>
      </c>
      <c r="F11" s="145">
        <f>ثلاثي3!E56</f>
        <v>0</v>
      </c>
      <c r="G11" s="145">
        <f>ثلاثي3!E55</f>
        <v>0</v>
      </c>
      <c r="H11" s="151" t="str">
        <f>IF(AND(C11=F11,C$36=G$36),"للتثبت","")</f>
        <v>للتثبت</v>
      </c>
      <c r="I11" s="165">
        <f>C11-VLOOKUP(H7,ثلاثي1!A5:AG49,5,FALSE)</f>
        <v>0</v>
      </c>
      <c r="J11" s="206"/>
      <c r="L11" s="230" t="str">
        <f t="shared" si="1"/>
        <v>قراءة</v>
      </c>
      <c r="M11" s="170">
        <f>VLOOKUP(H7,ثلاثي1!A5:AF49,5,FALSE)</f>
        <v>0</v>
      </c>
      <c r="N11" s="170">
        <f>VLOOKUP(H7,ثلاثي2!A5:AF49,5,FALSE)</f>
        <v>0</v>
      </c>
      <c r="O11" s="233">
        <f t="shared" ref="O11:O33" si="2">C11</f>
        <v>0</v>
      </c>
      <c r="P11" s="232"/>
      <c r="Q11" s="232"/>
      <c r="R11" s="232"/>
      <c r="S11" s="232"/>
      <c r="T11" s="232"/>
    </row>
    <row r="12" spans="2:25" s="139" customFormat="1" x14ac:dyDescent="0.25">
      <c r="B12" s="146" t="str">
        <f>ثلاثي3!F4</f>
        <v>قواعد اللغة</v>
      </c>
      <c r="C12" s="143">
        <f>VLOOKUP(H7,ثلاثي3!A5:AG49,6,FALSE)</f>
        <v>0</v>
      </c>
      <c r="D12" s="147"/>
      <c r="E12" s="144" t="e">
        <f>ثلاثي3!F57</f>
        <v>#DIV/0!</v>
      </c>
      <c r="F12" s="145">
        <f>ثلاثي3!F56</f>
        <v>0</v>
      </c>
      <c r="G12" s="145">
        <f>+ثلاثي3!F55</f>
        <v>0</v>
      </c>
      <c r="H12" s="151" t="str">
        <f>IF(AND(C12=F12,C$36=G$36),"للتثبت","")</f>
        <v>للتثبت</v>
      </c>
      <c r="I12" s="165">
        <f>C12-VLOOKUP(H7,ثلاثي1!A5:AG49,6,FALSE)</f>
        <v>0</v>
      </c>
      <c r="J12" s="206"/>
      <c r="K12" s="148"/>
      <c r="L12" s="230" t="str">
        <f t="shared" si="1"/>
        <v>قواعد اللغة</v>
      </c>
      <c r="M12" s="170">
        <f>VLOOKUP(H7,ثلاثي1!A5:AF49,6,FALSE)</f>
        <v>0</v>
      </c>
      <c r="N12" s="170">
        <f>VLOOKUP(H7,ثلاثي2!A5:AF49,6,FALSE)</f>
        <v>0</v>
      </c>
      <c r="O12" s="233">
        <f t="shared" si="2"/>
        <v>0</v>
      </c>
      <c r="P12" s="232"/>
      <c r="Q12" s="232"/>
      <c r="R12" s="232"/>
      <c r="S12" s="232"/>
      <c r="T12" s="232"/>
    </row>
    <row r="13" spans="2:25" s="139" customFormat="1" x14ac:dyDescent="0.25">
      <c r="B13" s="146" t="str">
        <f>ثلاثي3!G4</f>
        <v>إنتاج كتابي</v>
      </c>
      <c r="C13" s="143">
        <f>VLOOKUP(H7,ثلاثي3!A5:AG49,7,FALSE)</f>
        <v>0</v>
      </c>
      <c r="D13" s="147"/>
      <c r="E13" s="144" t="e">
        <f>ثلاثي3!G57</f>
        <v>#DIV/0!</v>
      </c>
      <c r="F13" s="145">
        <f>ثلاثي3!G56</f>
        <v>0</v>
      </c>
      <c r="G13" s="145">
        <f>ثلاثي3!G55</f>
        <v>0</v>
      </c>
      <c r="H13" s="151" t="str">
        <f>IF(AND(C13=F13,C$36=G$36),"للتثبت","")</f>
        <v>للتثبت</v>
      </c>
      <c r="I13" s="165">
        <f>C13-VLOOKUP(H7,ثلاثي1!A5:AG49,7,FALSE)</f>
        <v>0</v>
      </c>
      <c r="J13" s="206"/>
      <c r="K13" s="148"/>
      <c r="L13" s="230" t="str">
        <f t="shared" si="1"/>
        <v>إنتاج كتابي</v>
      </c>
      <c r="M13" s="170">
        <f>VLOOKUP(H7,ثلاثي1!A5:AF49,7,FALSE)</f>
        <v>0</v>
      </c>
      <c r="N13" s="170">
        <f>VLOOKUP(H7,ثلاثي2!A5:AF49,7,FALSE)</f>
        <v>0</v>
      </c>
      <c r="O13" s="233">
        <f t="shared" si="2"/>
        <v>0</v>
      </c>
      <c r="P13" s="232"/>
      <c r="Q13" s="232"/>
      <c r="R13" s="232"/>
      <c r="S13" s="232"/>
      <c r="T13" s="232"/>
    </row>
    <row r="14" spans="2:25" x14ac:dyDescent="0.25">
      <c r="B14" s="146" t="str">
        <f>ثلاثي3!I4</f>
        <v>معدل المجال</v>
      </c>
      <c r="C14" s="162">
        <f>VLOOKUP(H7,ثلاثي3!A5:AG49,9,FALSE)</f>
        <v>0</v>
      </c>
      <c r="D14" s="147"/>
      <c r="E14" s="144">
        <f>ثلاثي3!I57</f>
        <v>0</v>
      </c>
      <c r="F14" s="145">
        <f>ثلاثي3!I56</f>
        <v>0</v>
      </c>
      <c r="G14" s="145">
        <f>ثلاثي3!I55</f>
        <v>0</v>
      </c>
      <c r="H14" s="151" t="str">
        <f>IF(AND(C14=F14,C$36=G$36),"للتثبت","")</f>
        <v>للتثبت</v>
      </c>
      <c r="I14" s="165">
        <f>C14-VLOOKUP(H7,ثلاثي1!A5:AG49,9,FALSE)</f>
        <v>0</v>
      </c>
      <c r="J14" s="206"/>
      <c r="K14" s="148"/>
      <c r="L14" s="230" t="str">
        <f t="shared" si="1"/>
        <v>معدل المجال</v>
      </c>
      <c r="M14" s="172">
        <f>VLOOKUP(H7,ثلاثي1!A5:AF49,9,FALSE)</f>
        <v>0</v>
      </c>
      <c r="N14" s="172">
        <f>VLOOKUP(H7,ثلاثي2!A5:AF49,9,FALSE)</f>
        <v>0</v>
      </c>
      <c r="O14" s="171">
        <f t="shared" si="2"/>
        <v>0</v>
      </c>
      <c r="Y14" s="139"/>
    </row>
    <row r="15" spans="2:25" x14ac:dyDescent="0.25">
      <c r="B15" s="147"/>
      <c r="C15" s="149"/>
      <c r="D15" s="147"/>
      <c r="E15" s="150"/>
      <c r="F15" s="149"/>
      <c r="G15" s="149"/>
      <c r="H15" s="150"/>
      <c r="I15" s="166"/>
      <c r="J15" s="166"/>
      <c r="K15" s="147"/>
      <c r="L15" s="229"/>
      <c r="M15" s="234"/>
      <c r="N15" s="234"/>
      <c r="O15" s="234"/>
    </row>
    <row r="16" spans="2:25" ht="18" x14ac:dyDescent="0.25">
      <c r="B16" s="389" t="str">
        <f>ثلاثي3!K3</f>
        <v>مجال العلوم والتكنولوجيا</v>
      </c>
      <c r="C16" s="390"/>
      <c r="D16" s="147"/>
      <c r="E16" s="150"/>
      <c r="F16" s="151"/>
      <c r="G16" s="151"/>
      <c r="H16" s="151"/>
      <c r="I16" s="166"/>
      <c r="J16" s="166"/>
      <c r="K16" s="147"/>
      <c r="L16" s="164" t="str">
        <f t="shared" si="1"/>
        <v>مجال العلوم والتكنولوجيا</v>
      </c>
      <c r="M16" s="164" t="s">
        <v>116</v>
      </c>
      <c r="N16" s="164" t="s">
        <v>117</v>
      </c>
      <c r="O16" s="164" t="s">
        <v>118</v>
      </c>
    </row>
    <row r="17" spans="2:15" x14ac:dyDescent="0.25">
      <c r="B17" s="146" t="str">
        <f>ثلاثي3!K4</f>
        <v>رياضيات</v>
      </c>
      <c r="C17" s="152">
        <f>VLOOKUP(H7,ثلاثي3!A5:AG49,11,FALSE)</f>
        <v>0</v>
      </c>
      <c r="E17" s="144" t="e">
        <f>ثلاثي3!K57</f>
        <v>#DIV/0!</v>
      </c>
      <c r="F17" s="145">
        <f>ثلاثي3!K56</f>
        <v>0</v>
      </c>
      <c r="G17" s="145">
        <f>ثلاثي3!K55</f>
        <v>0</v>
      </c>
      <c r="H17" s="151" t="str">
        <f>IF(AND(C17=F17,C$36=G$36),"للتثبت","")</f>
        <v>للتثبت</v>
      </c>
      <c r="I17" s="165">
        <f>C17-VLOOKUP(H7,ثلاثي1!A5:AG49,11,FALSE)</f>
        <v>0</v>
      </c>
      <c r="J17" s="206"/>
      <c r="L17" s="230" t="str">
        <f t="shared" si="1"/>
        <v>رياضيات</v>
      </c>
      <c r="M17" s="233">
        <f>VLOOKUP(H7,ثلاثي1!A5:AF49,11,FALSE)</f>
        <v>0</v>
      </c>
      <c r="N17" s="233">
        <f>VLOOKUP(H7,ثلاثي2!A5:AF49,11,FALSE)</f>
        <v>0</v>
      </c>
      <c r="O17" s="233">
        <f t="shared" si="2"/>
        <v>0</v>
      </c>
    </row>
    <row r="18" spans="2:15" x14ac:dyDescent="0.25">
      <c r="B18" s="146" t="str">
        <f>ثلاثي3!L4</f>
        <v>الإيقاظ العلمي</v>
      </c>
      <c r="C18" s="143">
        <f>VLOOKUP(H7,ثلاثي3!A5:AG49,12,FALSE)</f>
        <v>0</v>
      </c>
      <c r="D18" s="154"/>
      <c r="E18" s="144" t="e">
        <f>ثلاثي3!L57</f>
        <v>#DIV/0!</v>
      </c>
      <c r="F18" s="145">
        <f>ثلاثي3!L56</f>
        <v>0</v>
      </c>
      <c r="G18" s="145">
        <f>ثلاثي3!L55</f>
        <v>0</v>
      </c>
      <c r="H18" s="151" t="str">
        <f>IF(AND(C18=F18,C$36=G$36),"للتثبت","")</f>
        <v>للتثبت</v>
      </c>
      <c r="I18" s="165">
        <f>C18-VLOOKUP(H7,ثلاثي1!A5:AG49,12,FALSE)</f>
        <v>0</v>
      </c>
      <c r="J18" s="206"/>
      <c r="L18" s="230" t="str">
        <f t="shared" si="1"/>
        <v>الإيقاظ العلمي</v>
      </c>
      <c r="M18" s="170">
        <f>VLOOKUP(H7,ثلاثي1!A5:AF49,12,FALSE)</f>
        <v>0</v>
      </c>
      <c r="N18" s="170">
        <f>VLOOKUP(H7,ثلاثي2!A5:AF49,12,FALSE)</f>
        <v>0</v>
      </c>
      <c r="O18" s="233">
        <f t="shared" si="2"/>
        <v>0</v>
      </c>
    </row>
    <row r="19" spans="2:15" x14ac:dyDescent="0.25">
      <c r="B19" s="146" t="str">
        <f>ثلاثي3!M4</f>
        <v>تربية تكنولوجية</v>
      </c>
      <c r="C19" s="143">
        <f>VLOOKUP(H7,ثلاثي3!A5:AG49,13,FALSE)</f>
        <v>0</v>
      </c>
      <c r="D19" s="147"/>
      <c r="E19" s="144" t="e">
        <f>ثلاثي3!M57</f>
        <v>#DIV/0!</v>
      </c>
      <c r="F19" s="145">
        <f>ثلاثي3!M56</f>
        <v>0</v>
      </c>
      <c r="G19" s="145">
        <f>ثلاثي3!M55</f>
        <v>0</v>
      </c>
      <c r="H19" s="151" t="str">
        <f>IF(AND(C19=F19,C$36=G$36),"للتثبت","")</f>
        <v>للتثبت</v>
      </c>
      <c r="I19" s="165">
        <f>C19-VLOOKUP(H7,ثلاثي1!A5:AG49,13,FALSE)</f>
        <v>0</v>
      </c>
      <c r="J19" s="206"/>
      <c r="K19" s="153"/>
      <c r="L19" s="230" t="str">
        <f t="shared" si="1"/>
        <v>تربية تكنولوجية</v>
      </c>
      <c r="M19" s="170">
        <f>VLOOKUP(H7,ثلاثي1!A5:AF49,13,FALSE)</f>
        <v>0</v>
      </c>
      <c r="N19" s="170">
        <f>VLOOKUP(H7,ثلاثي2!A5:AF49,13,FALSE)</f>
        <v>0</v>
      </c>
      <c r="O19" s="233">
        <f t="shared" si="2"/>
        <v>0</v>
      </c>
    </row>
    <row r="20" spans="2:15" x14ac:dyDescent="0.25">
      <c r="B20" s="146" t="str">
        <f>ثلاثي3!O4</f>
        <v>معدل المجال</v>
      </c>
      <c r="C20" s="163">
        <f>VLOOKUP(H7,ثلاثي3!A5:AG49,15,FALSE)</f>
        <v>0</v>
      </c>
      <c r="D20" s="147"/>
      <c r="E20" s="144">
        <f>ثلاثي3!O57</f>
        <v>0</v>
      </c>
      <c r="F20" s="145">
        <f>ثلاثي3!O56</f>
        <v>0</v>
      </c>
      <c r="G20" s="145">
        <f>ثلاثي3!O55</f>
        <v>0</v>
      </c>
      <c r="H20" s="151" t="str">
        <f>IF(AND(C20=F20,C$36=G$36),"للتثبت","")</f>
        <v>للتثبت</v>
      </c>
      <c r="I20" s="165">
        <f>C20-VLOOKUP(H7,ثلاثي1!A5:AG49,15,FALSE)</f>
        <v>0</v>
      </c>
      <c r="J20" s="206"/>
      <c r="K20" s="153"/>
      <c r="L20" s="230" t="str">
        <f t="shared" si="1"/>
        <v>معدل المجال</v>
      </c>
      <c r="M20" s="171">
        <f>VLOOKUP(H7,ثلاثي1!A5:AF49,15,FALSE)</f>
        <v>0</v>
      </c>
      <c r="N20" s="171">
        <f>VLOOKUP(H7,ثلاثي2!A5:AF49,15,FALSE)</f>
        <v>0</v>
      </c>
      <c r="O20" s="171">
        <f t="shared" si="2"/>
        <v>0</v>
      </c>
    </row>
    <row r="21" spans="2:15" x14ac:dyDescent="0.25">
      <c r="B21" s="147"/>
      <c r="C21" s="151"/>
      <c r="D21" s="147"/>
      <c r="E21" s="150"/>
      <c r="F21" s="151"/>
      <c r="G21" s="151"/>
      <c r="H21" s="151"/>
      <c r="I21" s="166"/>
      <c r="J21" s="166"/>
      <c r="K21" s="147"/>
      <c r="L21" s="229"/>
      <c r="M21" s="234"/>
      <c r="N21" s="234"/>
      <c r="O21" s="234"/>
    </row>
    <row r="22" spans="2:15" ht="18" x14ac:dyDescent="0.25">
      <c r="B22" s="389" t="str">
        <f>ثلاثي3!Q3</f>
        <v>مجال التنشئة</v>
      </c>
      <c r="C22" s="390"/>
      <c r="D22" s="147"/>
      <c r="H22" s="151"/>
      <c r="I22" s="166"/>
      <c r="J22" s="166"/>
      <c r="K22" s="147"/>
      <c r="L22" s="164" t="str">
        <f t="shared" si="1"/>
        <v>مجال التنشئة</v>
      </c>
      <c r="M22" s="164" t="s">
        <v>116</v>
      </c>
      <c r="N22" s="164" t="s">
        <v>117</v>
      </c>
      <c r="O22" s="164" t="s">
        <v>118</v>
      </c>
    </row>
    <row r="23" spans="2:15" x14ac:dyDescent="0.25">
      <c r="B23" s="146" t="str">
        <f>ثلاثي3!Q4</f>
        <v>تربية إسلامية</v>
      </c>
      <c r="C23" s="152">
        <f>VLOOKUP(H7,ثلاثي3!A5:AG49,17,FALSE)</f>
        <v>0</v>
      </c>
      <c r="E23" s="144" t="e">
        <f>ثلاثي3!Q57</f>
        <v>#DIV/0!</v>
      </c>
      <c r="F23" s="145">
        <f>ثلاثي3!Q56</f>
        <v>0</v>
      </c>
      <c r="G23" s="145">
        <f>ثلاثي3!Q55</f>
        <v>0</v>
      </c>
      <c r="H23" s="151" t="str">
        <f>IF(AND(C23=F23,C$36=G$36),"للتثبت","")</f>
        <v>للتثبت</v>
      </c>
      <c r="I23" s="165">
        <f>C23-VLOOKUP(H7,ثلاثي1!A5:AG49,17,FALSE)</f>
        <v>0</v>
      </c>
      <c r="J23" s="206"/>
      <c r="L23" s="230" t="str">
        <f t="shared" si="1"/>
        <v>تربية إسلامية</v>
      </c>
      <c r="M23" s="233">
        <f>VLOOKUP(H7,ثلاثي1!A5:AF49,17,FALSE)</f>
        <v>0</v>
      </c>
      <c r="N23" s="233">
        <f>VLOOKUP(H7,ثلاثي2!A5:AF49,17,FALSE)</f>
        <v>0</v>
      </c>
      <c r="O23" s="233">
        <f t="shared" si="2"/>
        <v>0</v>
      </c>
    </row>
    <row r="24" spans="2:15" x14ac:dyDescent="0.25">
      <c r="B24" s="146" t="str">
        <f>ثلاثي3!R4</f>
        <v>تربية تشكيلية</v>
      </c>
      <c r="C24" s="152">
        <f>VLOOKUP(H7,ثلاثي3!A5:AG49,18,FALSE)</f>
        <v>0</v>
      </c>
      <c r="D24" s="147"/>
      <c r="E24" s="144" t="e">
        <f>ثلاثي3!R57</f>
        <v>#DIV/0!</v>
      </c>
      <c r="F24" s="145">
        <f>ثلاثي3!R56</f>
        <v>0</v>
      </c>
      <c r="G24" s="145">
        <f>ثلاثي3!R55</f>
        <v>0</v>
      </c>
      <c r="H24" s="151" t="str">
        <f>IF(AND(C24=F24,C$36=G$36),"للتثبت","")</f>
        <v>للتثبت</v>
      </c>
      <c r="I24" s="165">
        <f>C24-VLOOKUP(H7,ثلاثي1!A5:AG49,18,FALSE)</f>
        <v>0</v>
      </c>
      <c r="J24" s="206"/>
      <c r="K24" s="147"/>
      <c r="L24" s="230" t="str">
        <f>B24</f>
        <v>تربية تشكيلية</v>
      </c>
      <c r="M24" s="233">
        <f>VLOOKUP(H7,ثلاثي1!A5:AF49,18,FALSE)</f>
        <v>0</v>
      </c>
      <c r="N24" s="233">
        <f>VLOOKUP(H7,ثلاثي2!A5:AF49,18,FALSE)</f>
        <v>0</v>
      </c>
      <c r="O24" s="233">
        <f t="shared" si="2"/>
        <v>0</v>
      </c>
    </row>
    <row r="25" spans="2:15" x14ac:dyDescent="0.25">
      <c r="B25" s="146" t="str">
        <f>ثلاثي3!S4</f>
        <v>تربية موسيقية</v>
      </c>
      <c r="C25" s="152">
        <f>VLOOKUP(H7,ثلاثي3!A5:AG49,19,FALSE)</f>
        <v>0</v>
      </c>
      <c r="D25" s="147"/>
      <c r="E25" s="144" t="e">
        <f>ثلاثي3!S57</f>
        <v>#DIV/0!</v>
      </c>
      <c r="F25" s="145">
        <f>ثلاثي3!S56</f>
        <v>0</v>
      </c>
      <c r="G25" s="145">
        <f>ثلاثي3!S55</f>
        <v>0</v>
      </c>
      <c r="H25" s="151" t="str">
        <f>IF(AND(C25=F25,C$36=G$36),"للتثبت","")</f>
        <v>للتثبت</v>
      </c>
      <c r="I25" s="165">
        <f>C25-VLOOKUP(H7,ثلاثي1!A5:AG49,19,FALSE)</f>
        <v>0</v>
      </c>
      <c r="J25" s="206"/>
      <c r="K25" s="147"/>
      <c r="L25" s="230" t="str">
        <f t="shared" si="1"/>
        <v>تربية موسيقية</v>
      </c>
      <c r="M25" s="233">
        <f>VLOOKUP(H7,ثلاثي1!A5:AF49,19,FALSE)</f>
        <v>0</v>
      </c>
      <c r="N25" s="233">
        <f>VLOOKUP(H7,ثلاثي2!A5:AF49,19,FALSE)</f>
        <v>0</v>
      </c>
      <c r="O25" s="233">
        <f t="shared" si="2"/>
        <v>0</v>
      </c>
    </row>
    <row r="26" spans="2:15" x14ac:dyDescent="0.25">
      <c r="B26" s="146" t="str">
        <f>ثلاثي3!T4</f>
        <v>تربية بدنية</v>
      </c>
      <c r="C26" s="152">
        <f>IF(VLOOKUP(H7,ثلاثي3!A5:AG49,20,FALSE)=7.77,"معفى",VLOOKUP(H7,ثلاثي3!A5:AG49,20,FALSE))</f>
        <v>0</v>
      </c>
      <c r="E26" s="144">
        <f>ثلاثي3!T57</f>
        <v>0</v>
      </c>
      <c r="F26" s="145">
        <f>ثلاثي3!T56</f>
        <v>0</v>
      </c>
      <c r="G26" s="145">
        <f>ثلاثي3!T55</f>
        <v>0</v>
      </c>
      <c r="H26" s="151" t="str">
        <f>IF(AND(C26=F26,C$36=G$36),"للتثبت","")</f>
        <v>للتثبت</v>
      </c>
      <c r="I26" s="165">
        <f>IF(OR(C26="معفى",VLOOKUP(H7,ثلاثي1!A5:AG49,20,FALSE)="معفى"),"",C26-VLOOKUP(H7,ثلاثي1!A5:AG49,20,FALSE))</f>
        <v>0</v>
      </c>
      <c r="J26" s="206"/>
      <c r="K26" s="147"/>
      <c r="L26" s="230" t="str">
        <f t="shared" si="1"/>
        <v>تربية بدنية</v>
      </c>
      <c r="M26" s="233">
        <f>IF(VLOOKUP(H7,ثلاثي1!A5:AF49,20,FALSE)=7.77,"معفى",VLOOKUP(H7,ثلاثي1!A5:AF49,20,FALSE))</f>
        <v>0</v>
      </c>
      <c r="N26" s="233">
        <f>IF(VLOOKUP(H7,ثلاثي2!A5:AF49,20,FALSE)=7.77,"معفى",VLOOKUP(H7,ثلاثي2!A5:AF49,20,FALSE))</f>
        <v>0</v>
      </c>
      <c r="O26" s="233">
        <f t="shared" si="2"/>
        <v>0</v>
      </c>
    </row>
    <row r="27" spans="2:15" x14ac:dyDescent="0.25">
      <c r="B27" s="146" t="str">
        <f>ثلاثي3!V4</f>
        <v>معدل المجال</v>
      </c>
      <c r="C27" s="163">
        <f>VLOOKUP(H7,ثلاثي3!A5:AG49,22,FALSE)</f>
        <v>0</v>
      </c>
      <c r="E27" s="144">
        <f>ثلاثي3!V57</f>
        <v>0</v>
      </c>
      <c r="F27" s="145">
        <f>ثلاثي3!V56</f>
        <v>0</v>
      </c>
      <c r="G27" s="145">
        <f>ثلاثي3!V55</f>
        <v>0</v>
      </c>
      <c r="H27" s="151" t="str">
        <f>IF(AND(C27=F27,C$36=G$36),"للتثبت","")</f>
        <v>للتثبت</v>
      </c>
      <c r="I27" s="165">
        <f>C27-VLOOKUP(H7,ثلاثي1!A5:AG49,22,FALSE)</f>
        <v>0</v>
      </c>
      <c r="J27" s="206"/>
      <c r="K27" s="147"/>
      <c r="L27" s="230" t="str">
        <f t="shared" si="1"/>
        <v>معدل المجال</v>
      </c>
      <c r="M27" s="171">
        <f>VLOOKUP(H7,ثلاثي1!A5:AF49,22,FALSE)</f>
        <v>0</v>
      </c>
      <c r="N27" s="171">
        <f>VLOOKUP(H7,ثلاثي2!A5:AF49,22,FALSE)</f>
        <v>0</v>
      </c>
      <c r="O27" s="171">
        <f t="shared" si="2"/>
        <v>0</v>
      </c>
    </row>
    <row r="28" spans="2:15" x14ac:dyDescent="0.25">
      <c r="B28" s="147"/>
      <c r="C28" s="151"/>
      <c r="D28" s="147"/>
      <c r="E28" s="150"/>
      <c r="H28" s="151"/>
      <c r="I28" s="167"/>
      <c r="J28" s="167"/>
      <c r="K28" s="147"/>
      <c r="L28" s="229"/>
      <c r="M28" s="234"/>
      <c r="N28" s="234"/>
      <c r="O28" s="234"/>
    </row>
    <row r="29" spans="2:15" ht="18" x14ac:dyDescent="0.25">
      <c r="B29" s="389" t="str">
        <f>ثلاثي3!X3</f>
        <v>مجال اللغة الفرنسية</v>
      </c>
      <c r="C29" s="390"/>
      <c r="E29" s="150"/>
      <c r="H29" s="150"/>
      <c r="I29" s="167"/>
      <c r="J29" s="167"/>
      <c r="K29" s="147"/>
      <c r="L29" s="164" t="str">
        <f t="shared" si="1"/>
        <v>مجال اللغة الفرنسية</v>
      </c>
      <c r="M29" s="164" t="s">
        <v>116</v>
      </c>
      <c r="N29" s="164" t="s">
        <v>117</v>
      </c>
      <c r="O29" s="164" t="s">
        <v>118</v>
      </c>
    </row>
    <row r="30" spans="2:15" x14ac:dyDescent="0.25">
      <c r="B30" s="146" t="str">
        <f>ثلاثي3!X4</f>
        <v>Expr orale</v>
      </c>
      <c r="C30" s="143">
        <f>VLOOKUP(H7,ثلاثي3!A5:AG49,24,FALSE)</f>
        <v>0</v>
      </c>
      <c r="D30" s="147"/>
      <c r="E30" s="144" t="e">
        <f>ثلاثي3!X57</f>
        <v>#DIV/0!</v>
      </c>
      <c r="F30" s="145">
        <f>ثلاثي3!X56</f>
        <v>0</v>
      </c>
      <c r="G30" s="145">
        <f>ثلاثي3!X55</f>
        <v>0</v>
      </c>
      <c r="H30" s="151" t="str">
        <f>IF(AND(C30=F30,C$36=G$36),"للتثبت","")</f>
        <v>للتثبت</v>
      </c>
      <c r="I30" s="165">
        <f>C30-VLOOKUP(H7,ثلاثي1!A5:AG49,24,FALSE)</f>
        <v>0</v>
      </c>
      <c r="J30" s="206"/>
      <c r="K30" s="147"/>
      <c r="L30" s="230" t="str">
        <f t="shared" si="1"/>
        <v>Expr orale</v>
      </c>
      <c r="M30" s="170">
        <f>VLOOKUP(H7,ثلاثي1!A5:AF49,24,FALSE)</f>
        <v>0</v>
      </c>
      <c r="N30" s="170">
        <f>VLOOKUP(H7,ثلاثي2!A5:AF49,24,FALSE)</f>
        <v>0</v>
      </c>
      <c r="O30" s="233">
        <f t="shared" si="2"/>
        <v>0</v>
      </c>
    </row>
    <row r="31" spans="2:15" x14ac:dyDescent="0.25">
      <c r="B31" s="146" t="str">
        <f>ثلاثي3!Y4</f>
        <v>Lecture</v>
      </c>
      <c r="C31" s="155">
        <f>VLOOKUP(H7,ثلاثي3!A5:AG49,25,FALSE)</f>
        <v>0</v>
      </c>
      <c r="D31" s="147"/>
      <c r="E31" s="144" t="e">
        <f>ثلاثي3!Y57</f>
        <v>#DIV/0!</v>
      </c>
      <c r="F31" s="145">
        <f>ثلاثي3!Y56</f>
        <v>0</v>
      </c>
      <c r="G31" s="145">
        <f>ثلاثي3!Y55</f>
        <v>0</v>
      </c>
      <c r="H31" s="151" t="str">
        <f>IF(AND(C31=F31,C$36=G$36),"للتثبت","")</f>
        <v>للتثبت</v>
      </c>
      <c r="I31" s="165">
        <f>C31-VLOOKUP(H7,ثلاثي1!A5:AG49,25,FALSE)</f>
        <v>0</v>
      </c>
      <c r="J31" s="206"/>
      <c r="K31" s="147"/>
      <c r="L31" s="230" t="str">
        <f t="shared" si="1"/>
        <v>Lecture</v>
      </c>
      <c r="M31" s="235">
        <f>VLOOKUP(H7,ثلاثي1!A5:AF49,25,FALSE)</f>
        <v>0</v>
      </c>
      <c r="N31" s="235">
        <f>VLOOKUP(H7,ثلاثي2!A5:AF49,25,FALSE)</f>
        <v>0</v>
      </c>
      <c r="O31" s="233">
        <f t="shared" si="2"/>
        <v>0</v>
      </c>
    </row>
    <row r="32" spans="2:15" x14ac:dyDescent="0.25">
      <c r="B32" s="146" t="str">
        <f>ثلاثي3!Z4</f>
        <v>Prod écrite</v>
      </c>
      <c r="C32" s="155">
        <f>VLOOKUP(H7,ثلاثي3!A5:AG49,26,FALSE)</f>
        <v>0</v>
      </c>
      <c r="D32" s="147"/>
      <c r="E32" s="144" t="e">
        <f>ثلاثي3!Z57</f>
        <v>#DIV/0!</v>
      </c>
      <c r="F32" s="145">
        <f>ثلاثي3!Z56</f>
        <v>0</v>
      </c>
      <c r="G32" s="145">
        <f>ثلاثي3!Z55</f>
        <v>0</v>
      </c>
      <c r="H32" s="151" t="str">
        <f>IF(AND(C32=F32,C$36=G$36),"للتثبت","")</f>
        <v>للتثبت</v>
      </c>
      <c r="I32" s="165">
        <f>C32-VLOOKUP(H7,ثلاثي1!A5:AG49,26,FALSE)</f>
        <v>0</v>
      </c>
      <c r="J32" s="206"/>
      <c r="K32" s="147"/>
      <c r="L32" s="230" t="str">
        <f t="shared" si="1"/>
        <v>Prod écrite</v>
      </c>
      <c r="M32" s="235">
        <f>VLOOKUP(H7,ثلاثي1!A5:AF49,26,FALSE)</f>
        <v>0</v>
      </c>
      <c r="N32" s="235">
        <f>VLOOKUP(H7,ثلاثي2!A5:AF49,26,FALSE)</f>
        <v>0</v>
      </c>
      <c r="O32" s="233">
        <f t="shared" si="2"/>
        <v>0</v>
      </c>
    </row>
    <row r="33" spans="2:25" x14ac:dyDescent="0.25">
      <c r="B33" s="146" t="str">
        <f>ثلاثي3!AB4</f>
        <v>معدل المجال</v>
      </c>
      <c r="C33" s="163">
        <f>VLOOKUP(H7,ثلاثي3!A5:AG49,28,FALSE)</f>
        <v>0</v>
      </c>
      <c r="D33" s="147"/>
      <c r="E33" s="144">
        <f>ثلاثي3!AB57</f>
        <v>0</v>
      </c>
      <c r="F33" s="145">
        <f>ثلاثي3!AB56</f>
        <v>0</v>
      </c>
      <c r="G33" s="145">
        <f>ثلاثي3!AB55</f>
        <v>0</v>
      </c>
      <c r="H33" s="151" t="str">
        <f>IF(AND(C33=F33,C$36=G$36),"للتثبت","")</f>
        <v>للتثبت</v>
      </c>
      <c r="I33" s="165">
        <f>C33-VLOOKUP(H7,ثلاثي1!A5:AG49,28,FALSE)</f>
        <v>0</v>
      </c>
      <c r="J33" s="206"/>
      <c r="K33" s="147"/>
      <c r="L33" s="230" t="str">
        <f>B33</f>
        <v>معدل المجال</v>
      </c>
      <c r="M33" s="171">
        <f>VLOOKUP(H7,ثلاثي1!A5:AF49,28,FALSE)</f>
        <v>0</v>
      </c>
      <c r="N33" s="171">
        <f>VLOOKUP(H7,ثلاثي2!A5:AF49,28,FALSE)</f>
        <v>0</v>
      </c>
      <c r="O33" s="171">
        <f t="shared" si="2"/>
        <v>0</v>
      </c>
    </row>
    <row r="34" spans="2:25" x14ac:dyDescent="0.25">
      <c r="B34" s="147"/>
      <c r="D34" s="147"/>
      <c r="E34" s="150"/>
      <c r="F34" s="150"/>
      <c r="G34" s="150"/>
      <c r="H34" s="150"/>
      <c r="I34" s="168"/>
      <c r="J34" s="168"/>
      <c r="K34" s="147"/>
      <c r="L34" s="236"/>
      <c r="M34" s="234"/>
      <c r="N34" s="234"/>
      <c r="O34" s="234"/>
    </row>
    <row r="35" spans="2:25" s="173" customFormat="1" ht="18" x14ac:dyDescent="0.25">
      <c r="B35" s="169" t="s">
        <v>90</v>
      </c>
      <c r="C35" s="170">
        <f>VLOOKUP(H7,ثلاثي1!A5:AG49,31,FALSE)</f>
        <v>0</v>
      </c>
      <c r="D35" s="168"/>
      <c r="E35" s="171">
        <f>ثلاثي1!AE57</f>
        <v>0</v>
      </c>
      <c r="F35" s="172">
        <f>ثلاثي1!AE56</f>
        <v>0</v>
      </c>
      <c r="G35" s="172">
        <f>ثلاثي1!AE55</f>
        <v>0</v>
      </c>
      <c r="H35" s="168"/>
      <c r="I35" s="168"/>
      <c r="J35" s="168"/>
      <c r="K35" s="147"/>
      <c r="L35" s="237" t="str">
        <f t="shared" ref="L35:M37" si="3">B35</f>
        <v>معدل الثلاثي الأول</v>
      </c>
      <c r="M35" s="238">
        <f t="shared" si="3"/>
        <v>0</v>
      </c>
      <c r="Y35" s="130"/>
    </row>
    <row r="36" spans="2:25" ht="18" x14ac:dyDescent="0.25">
      <c r="B36" s="156" t="s">
        <v>98</v>
      </c>
      <c r="C36" s="170">
        <f>VLOOKUP(H7,ثلاثي2!A5:AG49,31,FALSE)</f>
        <v>0</v>
      </c>
      <c r="E36" s="144">
        <f>ثلاثي2!AE57</f>
        <v>0</v>
      </c>
      <c r="F36" s="145">
        <f>ثلاثي2!AE56</f>
        <v>0</v>
      </c>
      <c r="G36" s="145">
        <f>ثلاثي2!AE55</f>
        <v>0</v>
      </c>
      <c r="H36" s="150"/>
      <c r="I36" s="168"/>
      <c r="J36" s="168"/>
      <c r="K36" s="168"/>
      <c r="L36" s="237" t="str">
        <f t="shared" si="3"/>
        <v>معدل الثلاثي الثاني</v>
      </c>
      <c r="M36" s="238">
        <f t="shared" si="3"/>
        <v>0</v>
      </c>
      <c r="Y36" s="173"/>
    </row>
    <row r="37" spans="2:25" ht="18" x14ac:dyDescent="0.25">
      <c r="B37" s="156" t="s">
        <v>100</v>
      </c>
      <c r="C37" s="170">
        <f>VLOOKUP(H7,ثلاثي3!A5:AG49,31,FALSE)</f>
        <v>0</v>
      </c>
      <c r="E37" s="144">
        <f>ثلاثي3!AE57</f>
        <v>0</v>
      </c>
      <c r="F37" s="145">
        <f>ثلاثي3!AE56</f>
        <v>0</v>
      </c>
      <c r="G37" s="145">
        <f>ثلاثي3!AE55</f>
        <v>0</v>
      </c>
      <c r="H37" s="150"/>
      <c r="I37" s="168"/>
      <c r="J37" s="168"/>
      <c r="K37" s="150"/>
      <c r="L37" s="237" t="str">
        <f t="shared" si="3"/>
        <v>معدل الثلاثي الثالث</v>
      </c>
      <c r="M37" s="238">
        <f t="shared" si="3"/>
        <v>0</v>
      </c>
    </row>
    <row r="38" spans="2:25" ht="18" x14ac:dyDescent="0.25">
      <c r="B38" s="156" t="s">
        <v>91</v>
      </c>
      <c r="C38" s="157">
        <f>VLOOKUP(H7,ثلاثي3!A5:AG49,32,FALSE)</f>
        <v>1</v>
      </c>
      <c r="D38" s="154"/>
      <c r="E38" s="154"/>
      <c r="F38" s="150"/>
      <c r="H38" s="147"/>
      <c r="I38" s="168"/>
      <c r="J38" s="168"/>
      <c r="K38" s="150"/>
      <c r="L38" s="168"/>
    </row>
    <row r="39" spans="2:25" ht="18" x14ac:dyDescent="0.25">
      <c r="B39" s="156" t="s">
        <v>41</v>
      </c>
      <c r="C39" s="143" t="str">
        <f>VLOOKUP(H7,ثلاثي3!A5:AG49,33,FALSE)</f>
        <v/>
      </c>
      <c r="D39" s="147"/>
      <c r="E39" s="150"/>
      <c r="F39" s="150"/>
      <c r="H39" s="147"/>
      <c r="I39" s="147"/>
      <c r="J39" s="147"/>
      <c r="K39" s="147"/>
      <c r="L39" s="168"/>
    </row>
    <row r="40" spans="2:25" x14ac:dyDescent="0.25">
      <c r="H40" s="147"/>
      <c r="I40" s="147"/>
      <c r="J40" s="147"/>
      <c r="K40" s="147"/>
      <c r="L40" s="168"/>
    </row>
    <row r="41" spans="2:25" x14ac:dyDescent="0.25">
      <c r="B41" s="182" t="s">
        <v>101</v>
      </c>
      <c r="H41" s="147"/>
      <c r="I41" s="147"/>
      <c r="J41" s="147"/>
      <c r="K41" s="147"/>
      <c r="L41" s="168"/>
    </row>
    <row r="42" spans="2:25" ht="15.75" x14ac:dyDescent="0.25">
      <c r="B42" s="190" t="str">
        <f>IF(C42="","","فارق أعداد")</f>
        <v/>
      </c>
      <c r="C42" s="175" t="str">
        <f>IF(MAX(C10:C13,C17:C19,C23:C26,C30:C32)-MIN(C10:C13,C17:C19,C23:C26,C30:C32)&gt;=15,"فارق بين أعلى أعداده وأدنى أعداده يساوي أو يفوق 15 من 20","")</f>
        <v/>
      </c>
      <c r="D42" s="176"/>
      <c r="E42" s="177"/>
      <c r="F42" s="127"/>
      <c r="G42" s="127"/>
      <c r="H42" s="176"/>
      <c r="I42" s="178"/>
      <c r="J42" s="184"/>
      <c r="K42" s="147"/>
      <c r="L42" s="168"/>
    </row>
    <row r="43" spans="2:25" ht="15.75" x14ac:dyDescent="0.25">
      <c r="B43" s="191" t="str">
        <f>IF(C43="","","تثبت في معدل المجالات")</f>
        <v>تثبت في معدل المجالات</v>
      </c>
      <c r="C43" s="183" t="str">
        <f>IF(AND(OR(C14=F14,C20=F20,C27=F27,C33=F33),OR(C14=G14,C20=G20,C27=G27,C33=G33)),"تلميذ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3" s="184"/>
      <c r="E43" s="185"/>
      <c r="F43" s="186"/>
      <c r="G43" s="186"/>
      <c r="H43" s="184"/>
      <c r="I43" s="188"/>
      <c r="J43" s="184"/>
      <c r="K43" s="147"/>
      <c r="L43" s="168"/>
    </row>
    <row r="44" spans="2:25" x14ac:dyDescent="0.25">
      <c r="B44" s="192" t="str">
        <f>IF(C49="","","تراجع هام في أحد المواد")</f>
        <v/>
      </c>
      <c r="C44" s="179" t="str">
        <f>IF(MIN(I10:I33)&lt;=-10,"تراجع في أحد المواد أو المجالات بأكثر من 10","")</f>
        <v/>
      </c>
      <c r="D44" s="135"/>
      <c r="E44" s="135"/>
      <c r="F44" s="135"/>
      <c r="G44" s="135"/>
      <c r="H44" s="180"/>
      <c r="I44" s="181"/>
      <c r="J44" s="184"/>
      <c r="K44" s="147"/>
      <c r="L44" s="168"/>
    </row>
    <row r="45" spans="2:25" x14ac:dyDescent="0.25">
      <c r="H45" s="147"/>
      <c r="I45" s="147"/>
      <c r="J45" s="147"/>
      <c r="K45" s="147"/>
      <c r="L45" s="168"/>
    </row>
    <row r="46" spans="2:25" x14ac:dyDescent="0.25">
      <c r="H46" s="147"/>
      <c r="I46" s="147"/>
      <c r="J46" s="147"/>
      <c r="K46" s="147"/>
      <c r="L46" s="168"/>
    </row>
    <row r="47" spans="2:25" x14ac:dyDescent="0.25">
      <c r="B47" s="147"/>
      <c r="E47" s="147"/>
      <c r="F47" s="147"/>
      <c r="G47" s="147"/>
      <c r="H47" s="147"/>
      <c r="I47" s="147"/>
      <c r="J47" s="147"/>
      <c r="K47" s="147"/>
      <c r="L47" s="168"/>
    </row>
    <row r="48" spans="2:25" x14ac:dyDescent="0.25">
      <c r="B48" s="147"/>
      <c r="D48" s="147"/>
      <c r="E48" s="147"/>
      <c r="H48" s="147"/>
      <c r="I48" s="147"/>
      <c r="J48" s="147"/>
      <c r="K48" s="147"/>
      <c r="L48" s="168"/>
    </row>
    <row r="49" spans="2:12" x14ac:dyDescent="0.25">
      <c r="B49" s="147"/>
      <c r="C49" s="150"/>
      <c r="D49" s="147"/>
      <c r="E49" s="147"/>
      <c r="F49" s="154"/>
      <c r="G49" s="154"/>
      <c r="H49" s="147"/>
      <c r="I49" s="147"/>
      <c r="J49" s="147"/>
      <c r="K49" s="147"/>
      <c r="L49" s="168"/>
    </row>
    <row r="50" spans="2:12" x14ac:dyDescent="0.25">
      <c r="B50" s="147"/>
      <c r="D50" s="147"/>
      <c r="E50" s="147"/>
      <c r="H50" s="147"/>
      <c r="I50" s="147"/>
      <c r="J50" s="147"/>
      <c r="K50" s="147"/>
      <c r="L50" s="168"/>
    </row>
    <row r="51" spans="2:12" x14ac:dyDescent="0.25">
      <c r="B51" s="147"/>
      <c r="C51" s="158"/>
      <c r="D51" s="147"/>
      <c r="E51" s="147"/>
      <c r="F51" s="154"/>
      <c r="G51" s="154"/>
      <c r="H51" s="147"/>
      <c r="I51" s="147"/>
      <c r="J51" s="147"/>
      <c r="K51" s="147"/>
      <c r="L51" s="168"/>
    </row>
    <row r="52" spans="2:12" x14ac:dyDescent="0.25">
      <c r="B52" s="147"/>
      <c r="C52" s="147"/>
      <c r="D52" s="147"/>
      <c r="E52" s="147"/>
      <c r="F52" s="147"/>
      <c r="G52" s="147"/>
      <c r="H52" s="147"/>
      <c r="I52" s="147"/>
      <c r="J52" s="147"/>
      <c r="K52" s="147"/>
      <c r="L52" s="168"/>
    </row>
    <row r="53" spans="2:12" x14ac:dyDescent="0.25">
      <c r="B53" s="147"/>
      <c r="C53" s="147"/>
      <c r="D53" s="147"/>
      <c r="E53" s="147"/>
      <c r="F53" s="147"/>
      <c r="G53" s="147"/>
      <c r="H53" s="147"/>
      <c r="I53" s="147"/>
      <c r="J53" s="147"/>
      <c r="K53" s="147"/>
      <c r="L53" s="168"/>
    </row>
    <row r="54" spans="2:12" x14ac:dyDescent="0.25">
      <c r="B54" s="147"/>
      <c r="C54" s="147"/>
      <c r="D54" s="147"/>
      <c r="E54" s="147"/>
      <c r="F54" s="147"/>
      <c r="G54" s="147"/>
      <c r="H54" s="147"/>
      <c r="I54" s="147"/>
      <c r="J54" s="147"/>
      <c r="K54" s="147"/>
      <c r="L54" s="168"/>
    </row>
    <row r="55" spans="2:12" x14ac:dyDescent="0.25">
      <c r="B55" s="147"/>
      <c r="C55" s="147"/>
      <c r="D55" s="147"/>
      <c r="E55" s="147"/>
      <c r="F55" s="147"/>
      <c r="G55" s="147"/>
      <c r="H55" s="147"/>
      <c r="I55" s="147"/>
      <c r="J55" s="147"/>
      <c r="K55" s="147"/>
      <c r="L55" s="168"/>
    </row>
    <row r="56" spans="2:12" x14ac:dyDescent="0.25">
      <c r="B56" s="147"/>
      <c r="C56" s="147"/>
      <c r="D56" s="147"/>
      <c r="E56" s="147"/>
      <c r="F56" s="147"/>
      <c r="G56" s="147"/>
      <c r="H56" s="147"/>
      <c r="I56" s="147"/>
      <c r="J56" s="147"/>
      <c r="K56" s="147"/>
      <c r="L56" s="168"/>
    </row>
    <row r="57" spans="2:12" x14ac:dyDescent="0.25">
      <c r="B57" s="147"/>
      <c r="D57" s="147"/>
      <c r="E57" s="147"/>
      <c r="I57" s="147"/>
      <c r="J57" s="147"/>
      <c r="K57" s="147"/>
      <c r="L57" s="168"/>
    </row>
    <row r="58" spans="2:12" x14ac:dyDescent="0.25">
      <c r="B58" s="147"/>
      <c r="D58" s="147"/>
      <c r="E58" s="147"/>
      <c r="I58" s="147"/>
      <c r="J58" s="147"/>
      <c r="K58" s="147"/>
      <c r="L58" s="168"/>
    </row>
    <row r="59" spans="2:12" x14ac:dyDescent="0.25">
      <c r="B59" s="147"/>
      <c r="E59" s="147"/>
      <c r="I59" s="147"/>
      <c r="J59" s="147"/>
      <c r="K59" s="147"/>
      <c r="L59" s="168"/>
    </row>
    <row r="60" spans="2:12" x14ac:dyDescent="0.25">
      <c r="B60" s="147"/>
      <c r="D60" s="147"/>
      <c r="E60" s="147"/>
      <c r="I60" s="147"/>
      <c r="J60" s="147"/>
      <c r="K60" s="147"/>
      <c r="L60" s="168"/>
    </row>
    <row r="61" spans="2:12" x14ac:dyDescent="0.25">
      <c r="B61" s="147"/>
      <c r="D61" s="147"/>
      <c r="E61" s="147"/>
      <c r="I61" s="147"/>
      <c r="J61" s="147"/>
      <c r="K61" s="147"/>
      <c r="L61" s="168"/>
    </row>
    <row r="62" spans="2:12" x14ac:dyDescent="0.25">
      <c r="B62" s="147"/>
      <c r="C62" s="159"/>
      <c r="D62" s="147"/>
      <c r="E62" s="147"/>
      <c r="I62" s="147"/>
      <c r="J62" s="147"/>
      <c r="K62" s="147"/>
      <c r="L62" s="168"/>
    </row>
    <row r="63" spans="2:12" x14ac:dyDescent="0.25">
      <c r="B63" s="147"/>
      <c r="C63" s="150"/>
      <c r="D63" s="147"/>
      <c r="E63" s="147"/>
      <c r="F63" s="147"/>
      <c r="G63" s="147"/>
      <c r="H63" s="147"/>
      <c r="I63" s="147"/>
      <c r="J63" s="147"/>
      <c r="K63" s="147"/>
      <c r="L63" s="168"/>
    </row>
    <row r="64" spans="2:12" x14ac:dyDescent="0.25">
      <c r="B64" s="147"/>
      <c r="C64" s="150"/>
      <c r="D64" s="147"/>
      <c r="E64" s="147"/>
      <c r="F64" s="147"/>
      <c r="G64" s="147"/>
      <c r="H64" s="147"/>
      <c r="K64" s="147"/>
    </row>
    <row r="65" spans="3:11" x14ac:dyDescent="0.25">
      <c r="C65" s="151"/>
      <c r="K65" s="147"/>
    </row>
  </sheetData>
  <sheetProtection formatCells="0" deleteRows="0" selectLockedCells="1" autoFilter="0"/>
  <mergeCells count="14">
    <mergeCell ref="B16:C16"/>
    <mergeCell ref="B22:C22"/>
    <mergeCell ref="B29:C29"/>
    <mergeCell ref="H1:I1"/>
    <mergeCell ref="H2:I2"/>
    <mergeCell ref="H3:I3"/>
    <mergeCell ref="B5:I5"/>
    <mergeCell ref="C7:E7"/>
    <mergeCell ref="B9:C9"/>
    <mergeCell ref="Q1:R1"/>
    <mergeCell ref="Q2:R2"/>
    <mergeCell ref="Q3:R3"/>
    <mergeCell ref="L5:S5"/>
    <mergeCell ref="M7:N7"/>
  </mergeCells>
  <conditionalFormatting sqref="F10">
    <cfRule type="cellIs" dxfId="43" priority="57" stopIfTrue="1" operator="equal">
      <formula>$C$10</formula>
    </cfRule>
  </conditionalFormatting>
  <conditionalFormatting sqref="G10">
    <cfRule type="cellIs" dxfId="42" priority="56" stopIfTrue="1" operator="equal">
      <formula>$C$10</formula>
    </cfRule>
  </conditionalFormatting>
  <conditionalFormatting sqref="F11">
    <cfRule type="cellIs" dxfId="41" priority="55" stopIfTrue="1" operator="equal">
      <formula>$C$11</formula>
    </cfRule>
  </conditionalFormatting>
  <conditionalFormatting sqref="G11">
    <cfRule type="cellIs" dxfId="40" priority="54" stopIfTrue="1" operator="equal">
      <formula>$C$11</formula>
    </cfRule>
  </conditionalFormatting>
  <conditionalFormatting sqref="F12">
    <cfRule type="cellIs" dxfId="39" priority="53" stopIfTrue="1" operator="equal">
      <formula>$C$12</formula>
    </cfRule>
  </conditionalFormatting>
  <conditionalFormatting sqref="G12">
    <cfRule type="cellIs" dxfId="38" priority="52" stopIfTrue="1" operator="equal">
      <formula>$C$12</formula>
    </cfRule>
  </conditionalFormatting>
  <conditionalFormatting sqref="F13">
    <cfRule type="cellIs" dxfId="37" priority="51" stopIfTrue="1" operator="equal">
      <formula>$C$13</formula>
    </cfRule>
  </conditionalFormatting>
  <conditionalFormatting sqref="G13">
    <cfRule type="cellIs" dxfId="36" priority="50" stopIfTrue="1" operator="equal">
      <formula>$C$13</formula>
    </cfRule>
  </conditionalFormatting>
  <conditionalFormatting sqref="F14">
    <cfRule type="cellIs" dxfId="35" priority="49" stopIfTrue="1" operator="equal">
      <formula>$C$14</formula>
    </cfRule>
  </conditionalFormatting>
  <conditionalFormatting sqref="G14">
    <cfRule type="cellIs" dxfId="34" priority="48" stopIfTrue="1" operator="equal">
      <formula>$C$14</formula>
    </cfRule>
  </conditionalFormatting>
  <conditionalFormatting sqref="F17">
    <cfRule type="cellIs" dxfId="33" priority="47" stopIfTrue="1" operator="equal">
      <formula>$C$17</formula>
    </cfRule>
  </conditionalFormatting>
  <conditionalFormatting sqref="G17">
    <cfRule type="cellIs" dxfId="32" priority="46" stopIfTrue="1" operator="equal">
      <formula>$C$17</formula>
    </cfRule>
  </conditionalFormatting>
  <conditionalFormatting sqref="F18">
    <cfRule type="cellIs" dxfId="31" priority="45" stopIfTrue="1" operator="equal">
      <formula>$C$18</formula>
    </cfRule>
  </conditionalFormatting>
  <conditionalFormatting sqref="G18">
    <cfRule type="cellIs" dxfId="30" priority="44" stopIfTrue="1" operator="equal">
      <formula>$C$18</formula>
    </cfRule>
  </conditionalFormatting>
  <conditionalFormatting sqref="F19">
    <cfRule type="cellIs" dxfId="29" priority="43" stopIfTrue="1" operator="equal">
      <formula>$C$19</formula>
    </cfRule>
  </conditionalFormatting>
  <conditionalFormatting sqref="G19">
    <cfRule type="cellIs" dxfId="28" priority="42" stopIfTrue="1" operator="equal">
      <formula>$C$19</formula>
    </cfRule>
  </conditionalFormatting>
  <conditionalFormatting sqref="F20">
    <cfRule type="cellIs" dxfId="27" priority="41" stopIfTrue="1" operator="equal">
      <formula>$C$20</formula>
    </cfRule>
  </conditionalFormatting>
  <conditionalFormatting sqref="G20">
    <cfRule type="cellIs" dxfId="26" priority="40" stopIfTrue="1" operator="equal">
      <formula>$C$20</formula>
    </cfRule>
  </conditionalFormatting>
  <conditionalFormatting sqref="F23">
    <cfRule type="cellIs" dxfId="25" priority="39" stopIfTrue="1" operator="equal">
      <formula>$C$23</formula>
    </cfRule>
  </conditionalFormatting>
  <conditionalFormatting sqref="G23">
    <cfRule type="cellIs" dxfId="24" priority="38" stopIfTrue="1" operator="equal">
      <formula>$C$23</formula>
    </cfRule>
  </conditionalFormatting>
  <conditionalFormatting sqref="G24">
    <cfRule type="cellIs" dxfId="23" priority="33" stopIfTrue="1" operator="equal">
      <formula>$C$24</formula>
    </cfRule>
  </conditionalFormatting>
  <conditionalFormatting sqref="F24">
    <cfRule type="cellIs" dxfId="22" priority="32" stopIfTrue="1" operator="equal">
      <formula>$C$24</formula>
    </cfRule>
  </conditionalFormatting>
  <conditionalFormatting sqref="G25">
    <cfRule type="cellIs" dxfId="21" priority="31" stopIfTrue="1" operator="equal">
      <formula>$C$25</formula>
    </cfRule>
  </conditionalFormatting>
  <conditionalFormatting sqref="F25">
    <cfRule type="cellIs" dxfId="20" priority="30" stopIfTrue="1" operator="equal">
      <formula>$C$25</formula>
    </cfRule>
  </conditionalFormatting>
  <conditionalFormatting sqref="G26">
    <cfRule type="cellIs" dxfId="19" priority="29" stopIfTrue="1" operator="equal">
      <formula>$C$26</formula>
    </cfRule>
  </conditionalFormatting>
  <conditionalFormatting sqref="F26">
    <cfRule type="cellIs" dxfId="18" priority="28" stopIfTrue="1" operator="equal">
      <formula>$C$26</formula>
    </cfRule>
  </conditionalFormatting>
  <conditionalFormatting sqref="G27">
    <cfRule type="cellIs" dxfId="17" priority="27" stopIfTrue="1" operator="equal">
      <formula>$C$27</formula>
    </cfRule>
  </conditionalFormatting>
  <conditionalFormatting sqref="F27">
    <cfRule type="cellIs" dxfId="16" priority="26" stopIfTrue="1" operator="equal">
      <formula>$C$27</formula>
    </cfRule>
  </conditionalFormatting>
  <conditionalFormatting sqref="F30">
    <cfRule type="cellIs" dxfId="15" priority="25" stopIfTrue="1" operator="equal">
      <formula>$C$30</formula>
    </cfRule>
  </conditionalFormatting>
  <conditionalFormatting sqref="G30">
    <cfRule type="cellIs" dxfId="14" priority="24" stopIfTrue="1" operator="equal">
      <formula>$C$30</formula>
    </cfRule>
  </conditionalFormatting>
  <conditionalFormatting sqref="F31">
    <cfRule type="cellIs" dxfId="13" priority="23" stopIfTrue="1" operator="equal">
      <formula>$C$31</formula>
    </cfRule>
  </conditionalFormatting>
  <conditionalFormatting sqref="G31">
    <cfRule type="cellIs" dxfId="12" priority="22" stopIfTrue="1" operator="equal">
      <formula>$C$31</formula>
    </cfRule>
  </conditionalFormatting>
  <conditionalFormatting sqref="F33">
    <cfRule type="cellIs" dxfId="11" priority="20" stopIfTrue="1" operator="equal">
      <formula>$C$33</formula>
    </cfRule>
  </conditionalFormatting>
  <conditionalFormatting sqref="G33">
    <cfRule type="cellIs" dxfId="10" priority="18" stopIfTrue="1" operator="equal">
      <formula>$C$33</formula>
    </cfRule>
  </conditionalFormatting>
  <conditionalFormatting sqref="F36">
    <cfRule type="cellIs" dxfId="9" priority="17" stopIfTrue="1" operator="equal">
      <formula>$C$36</formula>
    </cfRule>
  </conditionalFormatting>
  <conditionalFormatting sqref="G36">
    <cfRule type="cellIs" dxfId="8" priority="16" stopIfTrue="1" operator="equal">
      <formula>$C$36</formula>
    </cfRule>
  </conditionalFormatting>
  <conditionalFormatting sqref="F32">
    <cfRule type="cellIs" dxfId="7" priority="15" stopIfTrue="1" operator="equal">
      <formula>$C$32</formula>
    </cfRule>
  </conditionalFormatting>
  <conditionalFormatting sqref="G32">
    <cfRule type="cellIs" dxfId="6" priority="14" stopIfTrue="1" operator="equal">
      <formula>$C$32</formula>
    </cfRule>
  </conditionalFormatting>
  <conditionalFormatting sqref="H36 H10:H34">
    <cfRule type="containsText" dxfId="5" priority="13" operator="containsText" text="للتثبت">
      <formula>NOT(ISERROR(SEARCH("للتثبت",H10)))</formula>
    </cfRule>
  </conditionalFormatting>
  <conditionalFormatting sqref="I26:J26">
    <cfRule type="iconSet" priority="10">
      <iconSet iconSet="3Arrows">
        <cfvo type="percent" val="0"/>
        <cfvo type="num" val="0"/>
        <cfvo type="num" val="0" gte="0"/>
      </iconSet>
    </cfRule>
  </conditionalFormatting>
  <conditionalFormatting sqref="F35">
    <cfRule type="cellIs" dxfId="4" priority="7" stopIfTrue="1" operator="equal">
      <formula>$C$35</formula>
    </cfRule>
  </conditionalFormatting>
  <conditionalFormatting sqref="G35">
    <cfRule type="cellIs" dxfId="3" priority="6" stopIfTrue="1" operator="equal">
      <formula>$C$35</formula>
    </cfRule>
  </conditionalFormatting>
  <conditionalFormatting sqref="C36">
    <cfRule type="iconSet" priority="5">
      <iconSet iconSet="3Arrows">
        <cfvo type="percent" val="0"/>
        <cfvo type="num" val="$C$35"/>
        <cfvo type="num" val="$C$35"/>
      </iconSet>
    </cfRule>
  </conditionalFormatting>
  <conditionalFormatting sqref="F37">
    <cfRule type="cellIs" dxfId="2" priority="4" stopIfTrue="1" operator="equal">
      <formula>$C$36</formula>
    </cfRule>
  </conditionalFormatting>
  <conditionalFormatting sqref="G37">
    <cfRule type="cellIs" dxfId="1" priority="3" stopIfTrue="1" operator="equal">
      <formula>$C$36</formula>
    </cfRule>
  </conditionalFormatting>
  <conditionalFormatting sqref="H37">
    <cfRule type="containsText" dxfId="0" priority="2" operator="containsText" text="للتثبت">
      <formula>NOT(ISERROR(SEARCH("للتثبت",H37)))</formula>
    </cfRule>
  </conditionalFormatting>
  <conditionalFormatting sqref="C37">
    <cfRule type="iconSet" priority="1">
      <iconSet iconSet="3Arrows">
        <cfvo type="percent" val="0"/>
        <cfvo type="num" val="$C$35"/>
        <cfvo type="num" val="$C$35"/>
      </iconSet>
    </cfRule>
  </conditionalFormatting>
  <conditionalFormatting sqref="I30:J33">
    <cfRule type="iconSet" priority="118">
      <iconSet iconSet="3Arrows">
        <cfvo type="percent" val="0"/>
        <cfvo type="num" val="0"/>
        <cfvo type="num" val="0" gte="0"/>
      </iconSet>
    </cfRule>
  </conditionalFormatting>
  <conditionalFormatting sqref="I10:J27">
    <cfRule type="iconSet" priority="124">
      <iconSet iconSet="3Arrows">
        <cfvo type="percent" val="0"/>
        <cfvo type="num" val="0"/>
        <cfvo type="num" val="0" gte="0"/>
      </iconSet>
    </cfRule>
  </conditionalFormatting>
  <dataValidations count="2">
    <dataValidation type="whole" allowBlank="1" showInputMessage="1" showErrorMessage="1" sqref="WVU983047 JF7 TB7 ACX7 AMT7 AWP7 BGL7 BQH7 CAD7 CJZ7 CTV7 DDR7 DNN7 DXJ7 EHF7 ERB7 FAX7 FKT7 FUP7 GEL7 GOH7 GYD7 HHZ7 HRV7 IBR7 ILN7 IVJ7 JFF7 JPB7 JYX7 KIT7 KSP7 LCL7 LMH7 LWD7 MFZ7 MPV7 MZR7 NJN7 NTJ7 ODF7 ONB7 OWX7 PGT7 PQP7 QAL7 QKH7 QUD7 RDZ7 RNV7 RXR7 SHN7 SRJ7 TBF7 TLB7 TUX7 UET7 UOP7 UYL7 VIH7 VSD7 WBZ7 WLV7 WVR7 I65541:J65541 JF65541 TB65541 ACX65541 AMT65541 AWP65541 BGL65541 BQH65541 CAD65541 CJZ65541 CTV65541 DDR65541 DNN65541 DXJ65541 EHF65541 ERB65541 FAX65541 FKT65541 FUP65541 GEL65541 GOH65541 GYD65541 HHZ65541 HRV65541 IBR65541 ILN65541 IVJ65541 JFF65541 JPB65541 JYX65541 KIT65541 KSP65541 LCL65541 LMH65541 LWD65541 MFZ65541 MPV65541 MZR65541 NJN65541 NTJ65541 ODF65541 ONB65541 OWX65541 PGT65541 PQP65541 QAL65541 QKH65541 QUD65541 RDZ65541 RNV65541 RXR65541 SHN65541 SRJ65541 TBF65541 TLB65541 TUX65541 UET65541 UOP65541 UYL65541 VIH65541 VSD65541 WBZ65541 WLV65541 WVR65541 I131077:J131077 JF131077 TB131077 ACX131077 AMT131077 AWP131077 BGL131077 BQH131077 CAD131077 CJZ131077 CTV131077 DDR131077 DNN131077 DXJ131077 EHF131077 ERB131077 FAX131077 FKT131077 FUP131077 GEL131077 GOH131077 GYD131077 HHZ131077 HRV131077 IBR131077 ILN131077 IVJ131077 JFF131077 JPB131077 JYX131077 KIT131077 KSP131077 LCL131077 LMH131077 LWD131077 MFZ131077 MPV131077 MZR131077 NJN131077 NTJ131077 ODF131077 ONB131077 OWX131077 PGT131077 PQP131077 QAL131077 QKH131077 QUD131077 RDZ131077 RNV131077 RXR131077 SHN131077 SRJ131077 TBF131077 TLB131077 TUX131077 UET131077 UOP131077 UYL131077 VIH131077 VSD131077 WBZ131077 WLV131077 WVR131077 I196613:J196613 JF196613 TB196613 ACX196613 AMT196613 AWP196613 BGL196613 BQH196613 CAD196613 CJZ196613 CTV196613 DDR196613 DNN196613 DXJ196613 EHF196613 ERB196613 FAX196613 FKT196613 FUP196613 GEL196613 GOH196613 GYD196613 HHZ196613 HRV196613 IBR196613 ILN196613 IVJ196613 JFF196613 JPB196613 JYX196613 KIT196613 KSP196613 LCL196613 LMH196613 LWD196613 MFZ196613 MPV196613 MZR196613 NJN196613 NTJ196613 ODF196613 ONB196613 OWX196613 PGT196613 PQP196613 QAL196613 QKH196613 QUD196613 RDZ196613 RNV196613 RXR196613 SHN196613 SRJ196613 TBF196613 TLB196613 TUX196613 UET196613 UOP196613 UYL196613 VIH196613 VSD196613 WBZ196613 WLV196613 WVR196613 I262149:J262149 JF262149 TB262149 ACX262149 AMT262149 AWP262149 BGL262149 BQH262149 CAD262149 CJZ262149 CTV262149 DDR262149 DNN262149 DXJ262149 EHF262149 ERB262149 FAX262149 FKT262149 FUP262149 GEL262149 GOH262149 GYD262149 HHZ262149 HRV262149 IBR262149 ILN262149 IVJ262149 JFF262149 JPB262149 JYX262149 KIT262149 KSP262149 LCL262149 LMH262149 LWD262149 MFZ262149 MPV262149 MZR262149 NJN262149 NTJ262149 ODF262149 ONB262149 OWX262149 PGT262149 PQP262149 QAL262149 QKH262149 QUD262149 RDZ262149 RNV262149 RXR262149 SHN262149 SRJ262149 TBF262149 TLB262149 TUX262149 UET262149 UOP262149 UYL262149 VIH262149 VSD262149 WBZ262149 WLV262149 WVR262149 I327685:J327685 JF327685 TB327685 ACX327685 AMT327685 AWP327685 BGL327685 BQH327685 CAD327685 CJZ327685 CTV327685 DDR327685 DNN327685 DXJ327685 EHF327685 ERB327685 FAX327685 FKT327685 FUP327685 GEL327685 GOH327685 GYD327685 HHZ327685 HRV327685 IBR327685 ILN327685 IVJ327685 JFF327685 JPB327685 JYX327685 KIT327685 KSP327685 LCL327685 LMH327685 LWD327685 MFZ327685 MPV327685 MZR327685 NJN327685 NTJ327685 ODF327685 ONB327685 OWX327685 PGT327685 PQP327685 QAL327685 QKH327685 QUD327685 RDZ327685 RNV327685 RXR327685 SHN327685 SRJ327685 TBF327685 TLB327685 TUX327685 UET327685 UOP327685 UYL327685 VIH327685 VSD327685 WBZ327685 WLV327685 WVR327685 I393221:J393221 JF393221 TB393221 ACX393221 AMT393221 AWP393221 BGL393221 BQH393221 CAD393221 CJZ393221 CTV393221 DDR393221 DNN393221 DXJ393221 EHF393221 ERB393221 FAX393221 FKT393221 FUP393221 GEL393221 GOH393221 GYD393221 HHZ393221 HRV393221 IBR393221 ILN393221 IVJ393221 JFF393221 JPB393221 JYX393221 KIT393221 KSP393221 LCL393221 LMH393221 LWD393221 MFZ393221 MPV393221 MZR393221 NJN393221 NTJ393221 ODF393221 ONB393221 OWX393221 PGT393221 PQP393221 QAL393221 QKH393221 QUD393221 RDZ393221 RNV393221 RXR393221 SHN393221 SRJ393221 TBF393221 TLB393221 TUX393221 UET393221 UOP393221 UYL393221 VIH393221 VSD393221 WBZ393221 WLV393221 WVR393221 I458757:J458757 JF458757 TB458757 ACX458757 AMT458757 AWP458757 BGL458757 BQH458757 CAD458757 CJZ458757 CTV458757 DDR458757 DNN458757 DXJ458757 EHF458757 ERB458757 FAX458757 FKT458757 FUP458757 GEL458757 GOH458757 GYD458757 HHZ458757 HRV458757 IBR458757 ILN458757 IVJ458757 JFF458757 JPB458757 JYX458757 KIT458757 KSP458757 LCL458757 LMH458757 LWD458757 MFZ458757 MPV458757 MZR458757 NJN458757 NTJ458757 ODF458757 ONB458757 OWX458757 PGT458757 PQP458757 QAL458757 QKH458757 QUD458757 RDZ458757 RNV458757 RXR458757 SHN458757 SRJ458757 TBF458757 TLB458757 TUX458757 UET458757 UOP458757 UYL458757 VIH458757 VSD458757 WBZ458757 WLV458757 WVR458757 I524293:J524293 JF524293 TB524293 ACX524293 AMT524293 AWP524293 BGL524293 BQH524293 CAD524293 CJZ524293 CTV524293 DDR524293 DNN524293 DXJ524293 EHF524293 ERB524293 FAX524293 FKT524293 FUP524293 GEL524293 GOH524293 GYD524293 HHZ524293 HRV524293 IBR524293 ILN524293 IVJ524293 JFF524293 JPB524293 JYX524293 KIT524293 KSP524293 LCL524293 LMH524293 LWD524293 MFZ524293 MPV524293 MZR524293 NJN524293 NTJ524293 ODF524293 ONB524293 OWX524293 PGT524293 PQP524293 QAL524293 QKH524293 QUD524293 RDZ524293 RNV524293 RXR524293 SHN524293 SRJ524293 TBF524293 TLB524293 TUX524293 UET524293 UOP524293 UYL524293 VIH524293 VSD524293 WBZ524293 WLV524293 WVR524293 I589829:J589829 JF589829 TB589829 ACX589829 AMT589829 AWP589829 BGL589829 BQH589829 CAD589829 CJZ589829 CTV589829 DDR589829 DNN589829 DXJ589829 EHF589829 ERB589829 FAX589829 FKT589829 FUP589829 GEL589829 GOH589829 GYD589829 HHZ589829 HRV589829 IBR589829 ILN589829 IVJ589829 JFF589829 JPB589829 JYX589829 KIT589829 KSP589829 LCL589829 LMH589829 LWD589829 MFZ589829 MPV589829 MZR589829 NJN589829 NTJ589829 ODF589829 ONB589829 OWX589829 PGT589829 PQP589829 QAL589829 QKH589829 QUD589829 RDZ589829 RNV589829 RXR589829 SHN589829 SRJ589829 TBF589829 TLB589829 TUX589829 UET589829 UOP589829 UYL589829 VIH589829 VSD589829 WBZ589829 WLV589829 WVR589829 I655365:J655365 JF655365 TB655365 ACX655365 AMT655365 AWP655365 BGL655365 BQH655365 CAD655365 CJZ655365 CTV655365 DDR655365 DNN655365 DXJ655365 EHF655365 ERB655365 FAX655365 FKT655365 FUP655365 GEL655365 GOH655365 GYD655365 HHZ655365 HRV655365 IBR655365 ILN655365 IVJ655365 JFF655365 JPB655365 JYX655365 KIT655365 KSP655365 LCL655365 LMH655365 LWD655365 MFZ655365 MPV655365 MZR655365 NJN655365 NTJ655365 ODF655365 ONB655365 OWX655365 PGT655365 PQP655365 QAL655365 QKH655365 QUD655365 RDZ655365 RNV655365 RXR655365 SHN655365 SRJ655365 TBF655365 TLB655365 TUX655365 UET655365 UOP655365 UYL655365 VIH655365 VSD655365 WBZ655365 WLV655365 WVR655365 I720901:J720901 JF720901 TB720901 ACX720901 AMT720901 AWP720901 BGL720901 BQH720901 CAD720901 CJZ720901 CTV720901 DDR720901 DNN720901 DXJ720901 EHF720901 ERB720901 FAX720901 FKT720901 FUP720901 GEL720901 GOH720901 GYD720901 HHZ720901 HRV720901 IBR720901 ILN720901 IVJ720901 JFF720901 JPB720901 JYX720901 KIT720901 KSP720901 LCL720901 LMH720901 LWD720901 MFZ720901 MPV720901 MZR720901 NJN720901 NTJ720901 ODF720901 ONB720901 OWX720901 PGT720901 PQP720901 QAL720901 QKH720901 QUD720901 RDZ720901 RNV720901 RXR720901 SHN720901 SRJ720901 TBF720901 TLB720901 TUX720901 UET720901 UOP720901 UYL720901 VIH720901 VSD720901 WBZ720901 WLV720901 WVR720901 I786437:J786437 JF786437 TB786437 ACX786437 AMT786437 AWP786437 BGL786437 BQH786437 CAD786437 CJZ786437 CTV786437 DDR786437 DNN786437 DXJ786437 EHF786437 ERB786437 FAX786437 FKT786437 FUP786437 GEL786437 GOH786437 GYD786437 HHZ786437 HRV786437 IBR786437 ILN786437 IVJ786437 JFF786437 JPB786437 JYX786437 KIT786437 KSP786437 LCL786437 LMH786437 LWD786437 MFZ786437 MPV786437 MZR786437 NJN786437 NTJ786437 ODF786437 ONB786437 OWX786437 PGT786437 PQP786437 QAL786437 QKH786437 QUD786437 RDZ786437 RNV786437 RXR786437 SHN786437 SRJ786437 TBF786437 TLB786437 TUX786437 UET786437 UOP786437 UYL786437 VIH786437 VSD786437 WBZ786437 WLV786437 WVR786437 I851973:J851973 JF851973 TB851973 ACX851973 AMT851973 AWP851973 BGL851973 BQH851973 CAD851973 CJZ851973 CTV851973 DDR851973 DNN851973 DXJ851973 EHF851973 ERB851973 FAX851973 FKT851973 FUP851973 GEL851973 GOH851973 GYD851973 HHZ851973 HRV851973 IBR851973 ILN851973 IVJ851973 JFF851973 JPB851973 JYX851973 KIT851973 KSP851973 LCL851973 LMH851973 LWD851973 MFZ851973 MPV851973 MZR851973 NJN851973 NTJ851973 ODF851973 ONB851973 OWX851973 PGT851973 PQP851973 QAL851973 QKH851973 QUD851973 RDZ851973 RNV851973 RXR851973 SHN851973 SRJ851973 TBF851973 TLB851973 TUX851973 UET851973 UOP851973 UYL851973 VIH851973 VSD851973 WBZ851973 WLV851973 WVR851973 I917509:J917509 JF917509 TB917509 ACX917509 AMT917509 AWP917509 BGL917509 BQH917509 CAD917509 CJZ917509 CTV917509 DDR917509 DNN917509 DXJ917509 EHF917509 ERB917509 FAX917509 FKT917509 FUP917509 GEL917509 GOH917509 GYD917509 HHZ917509 HRV917509 IBR917509 ILN917509 IVJ917509 JFF917509 JPB917509 JYX917509 KIT917509 KSP917509 LCL917509 LMH917509 LWD917509 MFZ917509 MPV917509 MZR917509 NJN917509 NTJ917509 ODF917509 ONB917509 OWX917509 PGT917509 PQP917509 QAL917509 QKH917509 QUD917509 RDZ917509 RNV917509 RXR917509 SHN917509 SRJ917509 TBF917509 TLB917509 TUX917509 UET917509 UOP917509 UYL917509 VIH917509 VSD917509 WBZ917509 WLV917509 WVR917509 I983045:J983045 JF983045 TB983045 ACX983045 AMT983045 AWP983045 BGL983045 BQH983045 CAD983045 CJZ983045 CTV983045 DDR983045 DNN983045 DXJ983045 EHF983045 ERB983045 FAX983045 FKT983045 FUP983045 GEL983045 GOH983045 GYD983045 HHZ983045 HRV983045 IBR983045 ILN983045 IVJ983045 JFF983045 JPB983045 JYX983045 KIT983045 KSP983045 LCL983045 LMH983045 LWD983045 MFZ983045 MPV983045 MZR983045 NJN983045 NTJ983045 ODF983045 ONB983045 OWX983045 PGT983045 PQP983045 QAL983045 QKH983045 QUD983045 RDZ983045 RNV983045 RXR983045 SHN983045 SRJ983045 TBF983045 TLB983045 TUX983045 UET983045 UOP983045 UYL983045 VIH983045 VSD983045 WBZ983045 WLV983045 WVR983045 QUG983047 JI9 TE9 ADA9 AMW9 AWS9 BGO9 BQK9 CAG9 CKC9 CTY9 DDU9 DNQ9 DXM9 EHI9 ERE9 FBA9 FKW9 FUS9 GEO9 GOK9 GYG9 HIC9 HRY9 IBU9 ILQ9 IVM9 JFI9 JPE9 JZA9 KIW9 KSS9 LCO9 LMK9 LWG9 MGC9 MPY9 MZU9 NJQ9 NTM9 ODI9 ONE9 OXA9 PGW9 PQS9 QAO9 QKK9 QUG9 REC9 RNY9 RXU9 SHQ9 SRM9 TBI9 TLE9 TVA9 UEW9 UOS9 UYO9 VIK9 VSG9 WCC9 WLY9 WVU9 REC983047 JI65543 TE65543 ADA65543 AMW65543 AWS65543 BGO65543 BQK65543 CAG65543 CKC65543 CTY65543 DDU65543 DNQ65543 DXM65543 EHI65543 ERE65543 FBA65543 FKW65543 FUS65543 GEO65543 GOK65543 GYG65543 HIC65543 HRY65543 IBU65543 ILQ65543 IVM65543 JFI65543 JPE65543 JZA65543 KIW65543 KSS65543 LCO65543 LMK65543 LWG65543 MGC65543 MPY65543 MZU65543 NJQ65543 NTM65543 ODI65543 ONE65543 OXA65543 PGW65543 PQS65543 QAO65543 QKK65543 QUG65543 REC65543 RNY65543 RXU65543 SHQ65543 SRM65543 TBI65543 TLE65543 TVA65543 UEW65543 UOS65543 UYO65543 VIK65543 VSG65543 WCC65543 WLY65543 WVU65543 RNY983047 JI131079 TE131079 ADA131079 AMW131079 AWS131079 BGO131079 BQK131079 CAG131079 CKC131079 CTY131079 DDU131079 DNQ131079 DXM131079 EHI131079 ERE131079 FBA131079 FKW131079 FUS131079 GEO131079 GOK131079 GYG131079 HIC131079 HRY131079 IBU131079 ILQ131079 IVM131079 JFI131079 JPE131079 JZA131079 KIW131079 KSS131079 LCO131079 LMK131079 LWG131079 MGC131079 MPY131079 MZU131079 NJQ131079 NTM131079 ODI131079 ONE131079 OXA131079 PGW131079 PQS131079 QAO131079 QKK131079 QUG131079 REC131079 RNY131079 RXU131079 SHQ131079 SRM131079 TBI131079 TLE131079 TVA131079 UEW131079 UOS131079 UYO131079 VIK131079 VSG131079 WCC131079 WLY131079 WVU131079 RXU983047 JI196615 TE196615 ADA196615 AMW196615 AWS196615 BGO196615 BQK196615 CAG196615 CKC196615 CTY196615 DDU196615 DNQ196615 DXM196615 EHI196615 ERE196615 FBA196615 FKW196615 FUS196615 GEO196615 GOK196615 GYG196615 HIC196615 HRY196615 IBU196615 ILQ196615 IVM196615 JFI196615 JPE196615 JZA196615 KIW196615 KSS196615 LCO196615 LMK196615 LWG196615 MGC196615 MPY196615 MZU196615 NJQ196615 NTM196615 ODI196615 ONE196615 OXA196615 PGW196615 PQS196615 QAO196615 QKK196615 QUG196615 REC196615 RNY196615 RXU196615 SHQ196615 SRM196615 TBI196615 TLE196615 TVA196615 UEW196615 UOS196615 UYO196615 VIK196615 VSG196615 WCC196615 WLY196615 WVU196615 SHQ983047 JI262151 TE262151 ADA262151 AMW262151 AWS262151 BGO262151 BQK262151 CAG262151 CKC262151 CTY262151 DDU262151 DNQ262151 DXM262151 EHI262151 ERE262151 FBA262151 FKW262151 FUS262151 GEO262151 GOK262151 GYG262151 HIC262151 HRY262151 IBU262151 ILQ262151 IVM262151 JFI262151 JPE262151 JZA262151 KIW262151 KSS262151 LCO262151 LMK262151 LWG262151 MGC262151 MPY262151 MZU262151 NJQ262151 NTM262151 ODI262151 ONE262151 OXA262151 PGW262151 PQS262151 QAO262151 QKK262151 QUG262151 REC262151 RNY262151 RXU262151 SHQ262151 SRM262151 TBI262151 TLE262151 TVA262151 UEW262151 UOS262151 UYO262151 VIK262151 VSG262151 WCC262151 WLY262151 WVU262151 SRM983047 JI327687 TE327687 ADA327687 AMW327687 AWS327687 BGO327687 BQK327687 CAG327687 CKC327687 CTY327687 DDU327687 DNQ327687 DXM327687 EHI327687 ERE327687 FBA327687 FKW327687 FUS327687 GEO327687 GOK327687 GYG327687 HIC327687 HRY327687 IBU327687 ILQ327687 IVM327687 JFI327687 JPE327687 JZA327687 KIW327687 KSS327687 LCO327687 LMK327687 LWG327687 MGC327687 MPY327687 MZU327687 NJQ327687 NTM327687 ODI327687 ONE327687 OXA327687 PGW327687 PQS327687 QAO327687 QKK327687 QUG327687 REC327687 RNY327687 RXU327687 SHQ327687 SRM327687 TBI327687 TLE327687 TVA327687 UEW327687 UOS327687 UYO327687 VIK327687 VSG327687 WCC327687 WLY327687 WVU327687 TBI983047 JI393223 TE393223 ADA393223 AMW393223 AWS393223 BGO393223 BQK393223 CAG393223 CKC393223 CTY393223 DDU393223 DNQ393223 DXM393223 EHI393223 ERE393223 FBA393223 FKW393223 FUS393223 GEO393223 GOK393223 GYG393223 HIC393223 HRY393223 IBU393223 ILQ393223 IVM393223 JFI393223 JPE393223 JZA393223 KIW393223 KSS393223 LCO393223 LMK393223 LWG393223 MGC393223 MPY393223 MZU393223 NJQ393223 NTM393223 ODI393223 ONE393223 OXA393223 PGW393223 PQS393223 QAO393223 QKK393223 QUG393223 REC393223 RNY393223 RXU393223 SHQ393223 SRM393223 TBI393223 TLE393223 TVA393223 UEW393223 UOS393223 UYO393223 VIK393223 VSG393223 WCC393223 WLY393223 WVU393223 TLE983047 JI458759 TE458759 ADA458759 AMW458759 AWS458759 BGO458759 BQK458759 CAG458759 CKC458759 CTY458759 DDU458759 DNQ458759 DXM458759 EHI458759 ERE458759 FBA458759 FKW458759 FUS458759 GEO458759 GOK458759 GYG458759 HIC458759 HRY458759 IBU458759 ILQ458759 IVM458759 JFI458759 JPE458759 JZA458759 KIW458759 KSS458759 LCO458759 LMK458759 LWG458759 MGC458759 MPY458759 MZU458759 NJQ458759 NTM458759 ODI458759 ONE458759 OXA458759 PGW458759 PQS458759 QAO458759 QKK458759 QUG458759 REC458759 RNY458759 RXU458759 SHQ458759 SRM458759 TBI458759 TLE458759 TVA458759 UEW458759 UOS458759 UYO458759 VIK458759 VSG458759 WCC458759 WLY458759 WVU458759 TVA983047 JI524295 TE524295 ADA524295 AMW524295 AWS524295 BGO524295 BQK524295 CAG524295 CKC524295 CTY524295 DDU524295 DNQ524295 DXM524295 EHI524295 ERE524295 FBA524295 FKW524295 FUS524295 GEO524295 GOK524295 GYG524295 HIC524295 HRY524295 IBU524295 ILQ524295 IVM524295 JFI524295 JPE524295 JZA524295 KIW524295 KSS524295 LCO524295 LMK524295 LWG524295 MGC524295 MPY524295 MZU524295 NJQ524295 NTM524295 ODI524295 ONE524295 OXA524295 PGW524295 PQS524295 QAO524295 QKK524295 QUG524295 REC524295 RNY524295 RXU524295 SHQ524295 SRM524295 TBI524295 TLE524295 TVA524295 UEW524295 UOS524295 UYO524295 VIK524295 VSG524295 WCC524295 WLY524295 WVU524295 UEW983047 JI589831 TE589831 ADA589831 AMW589831 AWS589831 BGO589831 BQK589831 CAG589831 CKC589831 CTY589831 DDU589831 DNQ589831 DXM589831 EHI589831 ERE589831 FBA589831 FKW589831 FUS589831 GEO589831 GOK589831 GYG589831 HIC589831 HRY589831 IBU589831 ILQ589831 IVM589831 JFI589831 JPE589831 JZA589831 KIW589831 KSS589831 LCO589831 LMK589831 LWG589831 MGC589831 MPY589831 MZU589831 NJQ589831 NTM589831 ODI589831 ONE589831 OXA589831 PGW589831 PQS589831 QAO589831 QKK589831 QUG589831 REC589831 RNY589831 RXU589831 SHQ589831 SRM589831 TBI589831 TLE589831 TVA589831 UEW589831 UOS589831 UYO589831 VIK589831 VSG589831 WCC589831 WLY589831 WVU589831 UOS983047 JI655367 TE655367 ADA655367 AMW655367 AWS655367 BGO655367 BQK655367 CAG655367 CKC655367 CTY655367 DDU655367 DNQ655367 DXM655367 EHI655367 ERE655367 FBA655367 FKW655367 FUS655367 GEO655367 GOK655367 GYG655367 HIC655367 HRY655367 IBU655367 ILQ655367 IVM655367 JFI655367 JPE655367 JZA655367 KIW655367 KSS655367 LCO655367 LMK655367 LWG655367 MGC655367 MPY655367 MZU655367 NJQ655367 NTM655367 ODI655367 ONE655367 OXA655367 PGW655367 PQS655367 QAO655367 QKK655367 QUG655367 REC655367 RNY655367 RXU655367 SHQ655367 SRM655367 TBI655367 TLE655367 TVA655367 UEW655367 UOS655367 UYO655367 VIK655367 VSG655367 WCC655367 WLY655367 WVU655367 UYO983047 JI720903 TE720903 ADA720903 AMW720903 AWS720903 BGO720903 BQK720903 CAG720903 CKC720903 CTY720903 DDU720903 DNQ720903 DXM720903 EHI720903 ERE720903 FBA720903 FKW720903 FUS720903 GEO720903 GOK720903 GYG720903 HIC720903 HRY720903 IBU720903 ILQ720903 IVM720903 JFI720903 JPE720903 JZA720903 KIW720903 KSS720903 LCO720903 LMK720903 LWG720903 MGC720903 MPY720903 MZU720903 NJQ720903 NTM720903 ODI720903 ONE720903 OXA720903 PGW720903 PQS720903 QAO720903 QKK720903 QUG720903 REC720903 RNY720903 RXU720903 SHQ720903 SRM720903 TBI720903 TLE720903 TVA720903 UEW720903 UOS720903 UYO720903 VIK720903 VSG720903 WCC720903 WLY720903 WVU720903 VIK983047 JI786439 TE786439 ADA786439 AMW786439 AWS786439 BGO786439 BQK786439 CAG786439 CKC786439 CTY786439 DDU786439 DNQ786439 DXM786439 EHI786439 ERE786439 FBA786439 FKW786439 FUS786439 GEO786439 GOK786439 GYG786439 HIC786439 HRY786439 IBU786439 ILQ786439 IVM786439 JFI786439 JPE786439 JZA786439 KIW786439 KSS786439 LCO786439 LMK786439 LWG786439 MGC786439 MPY786439 MZU786439 NJQ786439 NTM786439 ODI786439 ONE786439 OXA786439 PGW786439 PQS786439 QAO786439 QKK786439 QUG786439 REC786439 RNY786439 RXU786439 SHQ786439 SRM786439 TBI786439 TLE786439 TVA786439 UEW786439 UOS786439 UYO786439 VIK786439 VSG786439 WCC786439 WLY786439 WVU786439 VSG983047 JI851975 TE851975 ADA851975 AMW851975 AWS851975 BGO851975 BQK851975 CAG851975 CKC851975 CTY851975 DDU851975 DNQ851975 DXM851975 EHI851975 ERE851975 FBA851975 FKW851975 FUS851975 GEO851975 GOK851975 GYG851975 HIC851975 HRY851975 IBU851975 ILQ851975 IVM851975 JFI851975 JPE851975 JZA851975 KIW851975 KSS851975 LCO851975 LMK851975 LWG851975 MGC851975 MPY851975 MZU851975 NJQ851975 NTM851975 ODI851975 ONE851975 OXA851975 PGW851975 PQS851975 QAO851975 QKK851975 QUG851975 REC851975 RNY851975 RXU851975 SHQ851975 SRM851975 TBI851975 TLE851975 TVA851975 UEW851975 UOS851975 UYO851975 VIK851975 VSG851975 WCC851975 WLY851975 WVU851975 WCC983047 JI917511 TE917511 ADA917511 AMW917511 AWS917511 BGO917511 BQK917511 CAG917511 CKC917511 CTY917511 DDU917511 DNQ917511 DXM917511 EHI917511 ERE917511 FBA917511 FKW917511 FUS917511 GEO917511 GOK917511 GYG917511 HIC917511 HRY917511 IBU917511 ILQ917511 IVM917511 JFI917511 JPE917511 JZA917511 KIW917511 KSS917511 LCO917511 LMK917511 LWG917511 MGC917511 MPY917511 MZU917511 NJQ917511 NTM917511 ODI917511 ONE917511 OXA917511 PGW917511 PQS917511 QAO917511 QKK917511 QUG917511 REC917511 RNY917511 RXU917511 SHQ917511 SRM917511 TBI917511 TLE917511 TVA917511 UEW917511 UOS917511 UYO917511 VIK917511 VSG917511 WCC917511 WLY917511 WVU917511 WLY983047 JI983047 TE983047 ADA983047 AMW983047 AWS983047 BGO983047 BQK983047 CAG983047 CKC983047 CTY983047 DDU983047 DNQ983047 DXM983047 EHI983047 ERE983047 FBA983047 FKW983047 FUS983047 GEO983047 GOK983047 GYG983047 HIC983047 HRY983047 IBU983047 ILQ983047 IVM983047 JFI983047 JPE983047 JZA983047 KIW983047 KSS983047 LCO983047 LMK983047 LWG983047 MGC983047 MPY983047 MZU983047 NJQ983047 NTM983047 ODI983047 ONE983047 OXA983047 PGW983047 PQS983047 QAO983047 QKK983047">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6" r:id="rId4" name="Spinner 2">
              <controlPr defaultSize="0" print="0" autoFill="0" autoLine="0" autoPict="0">
                <anchor moveWithCells="1">
                  <from>
                    <xdr:col>8</xdr:col>
                    <xdr:colOff>85725</xdr:colOff>
                    <xdr:row>5</xdr:row>
                    <xdr:rowOff>85725</xdr:rowOff>
                  </from>
                  <to>
                    <xdr:col>8</xdr:col>
                    <xdr:colOff>609600</xdr:colOff>
                    <xdr:row>7</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J40"/>
  <sheetViews>
    <sheetView rightToLeft="1" tabSelected="1" zoomScale="85" zoomScaleNormal="85" workbookViewId="0">
      <selection activeCell="J14" sqref="J14"/>
    </sheetView>
  </sheetViews>
  <sheetFormatPr baseColWidth="10" defaultRowHeight="12.75" x14ac:dyDescent="0.2"/>
  <cols>
    <col min="1" max="1" width="13.5703125" style="254" customWidth="1"/>
    <col min="2" max="2" width="7" style="255" customWidth="1"/>
    <col min="3" max="3" width="6.42578125" style="255" customWidth="1"/>
    <col min="4" max="4" width="22.42578125" style="255" customWidth="1"/>
    <col min="5" max="5" width="5.85546875" style="255" customWidth="1"/>
    <col min="6" max="6" width="6" style="255" customWidth="1"/>
    <col min="7" max="7" width="13" style="255" customWidth="1"/>
    <col min="8" max="8" width="9.140625" style="255" customWidth="1"/>
    <col min="9" max="9" width="10.140625" style="255" customWidth="1"/>
    <col min="10" max="10" width="15" style="255" customWidth="1"/>
    <col min="11" max="11" width="13.5703125" style="255" customWidth="1"/>
    <col min="12" max="13" width="11.42578125" style="255"/>
    <col min="14" max="14" width="11.85546875" style="255" customWidth="1"/>
    <col min="15" max="16384" width="11.42578125" style="255"/>
  </cols>
  <sheetData>
    <row r="6" spans="1:10" x14ac:dyDescent="0.2">
      <c r="D6" s="406" t="s">
        <v>133</v>
      </c>
      <c r="E6" s="406"/>
      <c r="F6" s="406"/>
    </row>
    <row r="7" spans="1:10" x14ac:dyDescent="0.2">
      <c r="D7" s="406"/>
      <c r="E7" s="406"/>
      <c r="F7" s="406"/>
      <c r="J7" s="256">
        <v>1</v>
      </c>
    </row>
    <row r="8" spans="1:10" ht="17.25" customHeight="1" thickBot="1" x14ac:dyDescent="0.3">
      <c r="A8" s="304" t="s">
        <v>139</v>
      </c>
      <c r="B8" s="303" t="str">
        <f>VLOOKUP(J7,ثلاثي3!A5:AG49,2,FALSE)</f>
        <v/>
      </c>
      <c r="D8" s="302" t="s">
        <v>135</v>
      </c>
      <c r="E8" s="258">
        <f>المدخلات!I4</f>
        <v>0</v>
      </c>
      <c r="G8" s="259" t="s">
        <v>136</v>
      </c>
      <c r="I8" s="260">
        <f>المدخلات!I6</f>
        <v>45</v>
      </c>
      <c r="J8" s="257" t="s">
        <v>134</v>
      </c>
    </row>
    <row r="9" spans="1:10" ht="14.25" thickTop="1" thickBot="1" x14ac:dyDescent="0.25">
      <c r="A9" s="261"/>
      <c r="B9" s="262"/>
      <c r="C9" s="262"/>
      <c r="D9" s="262"/>
      <c r="E9" s="262"/>
      <c r="F9" s="263"/>
      <c r="G9" s="407"/>
      <c r="H9" s="407"/>
      <c r="I9" s="407"/>
    </row>
    <row r="10" spans="1:10" ht="14.25" thickTop="1" thickBot="1" x14ac:dyDescent="0.25">
      <c r="A10" s="264"/>
      <c r="B10" s="265"/>
      <c r="C10" s="265"/>
      <c r="D10" s="265"/>
      <c r="E10" s="265"/>
      <c r="F10" s="266"/>
      <c r="G10" s="407"/>
      <c r="H10" s="407"/>
      <c r="I10" s="407"/>
    </row>
    <row r="11" spans="1:10" ht="18" customHeight="1" thickTop="1" thickBot="1" x14ac:dyDescent="0.25">
      <c r="A11" s="264"/>
      <c r="B11" s="265"/>
      <c r="C11" s="265"/>
      <c r="D11" s="265"/>
      <c r="E11" s="265"/>
      <c r="F11" s="266"/>
      <c r="G11" s="407"/>
      <c r="H11" s="407"/>
      <c r="I11" s="407"/>
    </row>
    <row r="12" spans="1:10" ht="24.75" customHeight="1" thickTop="1" thickBot="1" x14ac:dyDescent="0.25">
      <c r="A12" s="267"/>
      <c r="B12" s="268">
        <f>VLOOKUP(J7,ثلاثي3!A5:AG49,4,FALSE)</f>
        <v>0</v>
      </c>
      <c r="C12" s="408">
        <f>VLOOKUP(J7,ثلاثي3!A5:AG49,9,FALSE)</f>
        <v>0</v>
      </c>
      <c r="D12" s="410"/>
      <c r="E12" s="268">
        <f>دفتر3!G10</f>
        <v>0</v>
      </c>
      <c r="F12" s="268">
        <f>دفتر3!F10</f>
        <v>0</v>
      </c>
      <c r="G12" s="269"/>
      <c r="H12" s="270"/>
      <c r="I12" s="269"/>
    </row>
    <row r="13" spans="1:10" ht="27" customHeight="1" thickTop="1" thickBot="1" x14ac:dyDescent="0.25">
      <c r="A13" s="271"/>
      <c r="B13" s="268">
        <f>VLOOKUP(J7,ثلاثي3!A5:AG49,5,FALSE)</f>
        <v>0</v>
      </c>
      <c r="C13" s="408"/>
      <c r="D13" s="411"/>
      <c r="E13" s="268">
        <f>دفتر3!G11</f>
        <v>0</v>
      </c>
      <c r="F13" s="268">
        <f>دفتر3!F11</f>
        <v>0</v>
      </c>
      <c r="G13" s="412">
        <f>VLOOKUP(J7,ثلاثي3!A5:AG49,31,FALSE)</f>
        <v>0</v>
      </c>
      <c r="H13" s="413">
        <f>دفتر3!G37</f>
        <v>0</v>
      </c>
      <c r="I13" s="413">
        <f>دفتر3!F37</f>
        <v>0</v>
      </c>
    </row>
    <row r="14" spans="1:10" ht="26.25" customHeight="1" thickTop="1" thickBot="1" x14ac:dyDescent="0.25">
      <c r="A14" s="271"/>
      <c r="B14" s="268">
        <f>VLOOKUP(J7,ثلاثي3!A5:AG49,6,FALSE)</f>
        <v>0</v>
      </c>
      <c r="C14" s="408"/>
      <c r="D14" s="411"/>
      <c r="E14" s="268">
        <f>دفتر3!G12</f>
        <v>0</v>
      </c>
      <c r="F14" s="268">
        <f>دفتر3!F12</f>
        <v>0</v>
      </c>
      <c r="G14" s="412"/>
      <c r="H14" s="413"/>
      <c r="I14" s="413"/>
    </row>
    <row r="15" spans="1:10" ht="28.5" customHeight="1" thickTop="1" thickBot="1" x14ac:dyDescent="0.25">
      <c r="A15" s="271"/>
      <c r="B15" s="272">
        <f>VLOOKUP(J7,ثلاثي3!A5:AG49,7,FALSE)</f>
        <v>0</v>
      </c>
      <c r="C15" s="409"/>
      <c r="D15" s="411"/>
      <c r="E15" s="268">
        <f>دفتر3!G13</f>
        <v>0</v>
      </c>
      <c r="F15" s="268">
        <f>دفتر3!F13</f>
        <v>0</v>
      </c>
      <c r="G15" s="414"/>
      <c r="H15" s="414"/>
      <c r="I15" s="414"/>
    </row>
    <row r="16" spans="1:10" ht="40.5" customHeight="1" thickTop="1" thickBot="1" x14ac:dyDescent="0.25">
      <c r="A16" s="273"/>
      <c r="B16" s="274"/>
      <c r="C16" s="275"/>
      <c r="D16" s="276"/>
      <c r="E16" s="274"/>
      <c r="F16" s="277"/>
      <c r="G16" s="407"/>
      <c r="H16" s="407"/>
      <c r="I16" s="407"/>
    </row>
    <row r="17" spans="1:9" ht="30.75" customHeight="1" thickTop="1" thickBot="1" x14ac:dyDescent="0.25">
      <c r="A17" s="278"/>
      <c r="B17" s="268">
        <f>VLOOKUP(J7,ثلاثي3!A5:AG49,11,FALSE)</f>
        <v>0</v>
      </c>
      <c r="C17" s="408">
        <f>VLOOKUP(J7,ثلاثي3!A5:AG49,15,FALSE)</f>
        <v>0</v>
      </c>
      <c r="D17" s="407"/>
      <c r="E17" s="268">
        <f>دفتر3!G17</f>
        <v>0</v>
      </c>
      <c r="F17" s="268">
        <f>دفتر3!F17</f>
        <v>0</v>
      </c>
      <c r="G17" s="407"/>
      <c r="H17" s="407"/>
      <c r="I17" s="407"/>
    </row>
    <row r="18" spans="1:9" ht="24.75" customHeight="1" thickTop="1" thickBot="1" x14ac:dyDescent="0.25">
      <c r="A18" s="278"/>
      <c r="B18" s="268">
        <f>VLOOKUP(J7,ثلاثي3!A5:AG49,12,FALSE)</f>
        <v>0</v>
      </c>
      <c r="C18" s="408"/>
      <c r="D18" s="407"/>
      <c r="E18" s="268">
        <f>دفتر3!G18</f>
        <v>0</v>
      </c>
      <c r="F18" s="268">
        <f>دفتر3!F18</f>
        <v>0</v>
      </c>
      <c r="G18" s="407"/>
      <c r="H18" s="407"/>
      <c r="I18" s="407"/>
    </row>
    <row r="19" spans="1:9" ht="25.5" customHeight="1" thickTop="1" thickBot="1" x14ac:dyDescent="0.25">
      <c r="A19" s="278"/>
      <c r="B19" s="268">
        <f>VLOOKUP(J7,ثلاثي3!A5:AG49,13,FALSE)</f>
        <v>0</v>
      </c>
      <c r="C19" s="408"/>
      <c r="D19" s="407"/>
      <c r="E19" s="268">
        <f>دفتر3!G19</f>
        <v>0</v>
      </c>
      <c r="F19" s="268">
        <f>دفتر3!F19</f>
        <v>0</v>
      </c>
      <c r="G19" s="418" t="str">
        <f>VLOOKUP(J7,ثلاثي3!A5:AG49,33,FALSE)</f>
        <v/>
      </c>
      <c r="H19" s="418"/>
      <c r="I19" s="418"/>
    </row>
    <row r="20" spans="1:9" ht="14.25" thickTop="1" thickBot="1" x14ac:dyDescent="0.25">
      <c r="A20" s="261"/>
      <c r="B20" s="262"/>
      <c r="C20" s="279"/>
      <c r="D20" s="280"/>
      <c r="E20" s="281"/>
      <c r="F20" s="282"/>
      <c r="G20" s="418"/>
      <c r="H20" s="418"/>
      <c r="I20" s="418"/>
    </row>
    <row r="21" spans="1:9" ht="14.25" thickTop="1" thickBot="1" x14ac:dyDescent="0.25">
      <c r="A21" s="264"/>
      <c r="B21" s="283"/>
      <c r="C21" s="284"/>
      <c r="D21" s="285"/>
      <c r="E21" s="265"/>
      <c r="F21" s="286"/>
      <c r="G21" s="418"/>
      <c r="H21" s="418"/>
      <c r="I21" s="418"/>
    </row>
    <row r="22" spans="1:9" ht="15" customHeight="1" thickTop="1" thickBot="1" x14ac:dyDescent="0.25">
      <c r="A22" s="264"/>
      <c r="B22" s="265"/>
      <c r="C22" s="284"/>
      <c r="D22" s="285"/>
      <c r="E22" s="265"/>
      <c r="F22" s="286"/>
      <c r="G22" s="418"/>
      <c r="H22" s="418"/>
      <c r="I22" s="418"/>
    </row>
    <row r="23" spans="1:9" ht="15" customHeight="1" thickTop="1" thickBot="1" x14ac:dyDescent="0.25">
      <c r="A23" s="402" t="s">
        <v>137</v>
      </c>
      <c r="B23" s="402"/>
      <c r="C23" s="403"/>
      <c r="D23" s="404"/>
      <c r="E23" s="404"/>
      <c r="F23" s="405"/>
      <c r="G23" s="287"/>
      <c r="H23" s="288"/>
      <c r="I23" s="289"/>
    </row>
    <row r="24" spans="1:9" ht="24.75" customHeight="1" thickTop="1" thickBot="1" x14ac:dyDescent="0.25">
      <c r="A24" s="419"/>
      <c r="B24" s="268">
        <f>VLOOKUP(J7,ثلاثي3!A5:AG49,17,FALSE)</f>
        <v>0</v>
      </c>
      <c r="C24" s="409">
        <f>VLOOKUP(J7,ثلاثي3!A5:AG49,22,FALSE)</f>
        <v>0</v>
      </c>
      <c r="D24" s="410"/>
      <c r="E24" s="268">
        <f>دفتر3!G23</f>
        <v>0</v>
      </c>
      <c r="F24" s="268">
        <f>دفتر3!F23</f>
        <v>0</v>
      </c>
      <c r="G24" s="290"/>
      <c r="H24" s="291"/>
      <c r="I24" s="292"/>
    </row>
    <row r="25" spans="1:9" ht="15" customHeight="1" thickTop="1" thickBot="1" x14ac:dyDescent="0.25">
      <c r="A25" s="420"/>
      <c r="B25" s="293"/>
      <c r="C25" s="421"/>
      <c r="D25" s="411"/>
      <c r="E25" s="424"/>
      <c r="F25" s="425"/>
      <c r="G25" s="290"/>
      <c r="H25" s="291"/>
      <c r="I25" s="292"/>
    </row>
    <row r="26" spans="1:9" ht="26.25" customHeight="1" thickTop="1" thickBot="1" x14ac:dyDescent="0.25">
      <c r="A26" s="419"/>
      <c r="B26" s="268">
        <f>VLOOKUP(J7,ثلاثي3!A5:AG49,18,FALSE)</f>
        <v>0</v>
      </c>
      <c r="C26" s="421"/>
      <c r="D26" s="411"/>
      <c r="E26" s="268">
        <f>دفتر3!G24</f>
        <v>0</v>
      </c>
      <c r="F26" s="268">
        <f>دفتر3!F24</f>
        <v>0</v>
      </c>
      <c r="G26" s="290"/>
      <c r="H26" s="291"/>
      <c r="I26" s="292"/>
    </row>
    <row r="27" spans="1:9" ht="14.25" thickTop="1" thickBot="1" x14ac:dyDescent="0.25">
      <c r="A27" s="426"/>
      <c r="B27" s="427">
        <f>VLOOKUP(J7,ثلاثي3!A5:AG49,19,FALSE)</f>
        <v>0</v>
      </c>
      <c r="C27" s="421"/>
      <c r="D27" s="411"/>
      <c r="E27" s="428">
        <f>دفتر3!G25</f>
        <v>0</v>
      </c>
      <c r="F27" s="428">
        <f>دفتر3!F25</f>
        <v>0</v>
      </c>
      <c r="G27" s="290"/>
      <c r="H27" s="291"/>
      <c r="I27" s="292"/>
    </row>
    <row r="28" spans="1:9" ht="9.75" customHeight="1" thickTop="1" thickBot="1" x14ac:dyDescent="0.25">
      <c r="A28" s="426"/>
      <c r="B28" s="427"/>
      <c r="C28" s="421"/>
      <c r="D28" s="411"/>
      <c r="E28" s="429"/>
      <c r="F28" s="429"/>
      <c r="G28" s="290"/>
      <c r="H28" s="291"/>
      <c r="I28" s="292"/>
    </row>
    <row r="29" spans="1:9" ht="16.5" customHeight="1" thickTop="1" thickBot="1" x14ac:dyDescent="0.25">
      <c r="A29" s="426"/>
      <c r="B29" s="294"/>
      <c r="C29" s="421"/>
      <c r="D29" s="411"/>
      <c r="E29" s="424"/>
      <c r="F29" s="425"/>
      <c r="G29" s="290"/>
      <c r="H29" s="291"/>
      <c r="I29" s="292"/>
    </row>
    <row r="30" spans="1:9" ht="14.25" thickTop="1" thickBot="1" x14ac:dyDescent="0.25">
      <c r="A30" s="426"/>
      <c r="B30" s="427">
        <f>IF(VLOOKUP(J7,ثلاثي3!A5:AG49,20,FALSE)=7.77,"معفى",VLOOKUP(J7,ثلاثي3!A5:AG49,20,FALSE))</f>
        <v>0</v>
      </c>
      <c r="C30" s="421"/>
      <c r="D30" s="411"/>
      <c r="E30" s="427">
        <f>دفتر3!G26</f>
        <v>0</v>
      </c>
      <c r="F30" s="427">
        <f>دفتر3!F26</f>
        <v>0</v>
      </c>
      <c r="G30" s="290"/>
      <c r="H30" s="291"/>
      <c r="I30" s="292"/>
    </row>
    <row r="31" spans="1:9" ht="13.5" customHeight="1" thickTop="1" thickBot="1" x14ac:dyDescent="0.3">
      <c r="A31" s="420"/>
      <c r="B31" s="427"/>
      <c r="C31" s="422"/>
      <c r="D31" s="423"/>
      <c r="E31" s="427"/>
      <c r="F31" s="427"/>
      <c r="G31" s="415"/>
      <c r="H31" s="416"/>
      <c r="I31" s="417"/>
    </row>
    <row r="32" spans="1:9" ht="16.5" thickTop="1" x14ac:dyDescent="0.25">
      <c r="A32" s="430"/>
      <c r="B32" s="431"/>
      <c r="C32" s="431"/>
      <c r="D32" s="431"/>
      <c r="E32" s="431"/>
      <c r="F32" s="432"/>
      <c r="G32" s="415" t="s">
        <v>138</v>
      </c>
      <c r="H32" s="416"/>
      <c r="I32" s="417"/>
    </row>
    <row r="33" spans="1:9" x14ac:dyDescent="0.2">
      <c r="A33" s="433"/>
      <c r="B33" s="434"/>
      <c r="C33" s="434"/>
      <c r="D33" s="434"/>
      <c r="E33" s="434"/>
      <c r="F33" s="435"/>
      <c r="G33" s="290"/>
      <c r="H33" s="291"/>
      <c r="I33" s="292"/>
    </row>
    <row r="34" spans="1:9" ht="13.5" thickBot="1" x14ac:dyDescent="0.25">
      <c r="A34" s="433"/>
      <c r="B34" s="434"/>
      <c r="C34" s="434"/>
      <c r="D34" s="434"/>
      <c r="E34" s="434"/>
      <c r="F34" s="435"/>
      <c r="G34" s="295"/>
      <c r="H34" s="296"/>
      <c r="I34" s="297"/>
    </row>
    <row r="35" spans="1:9" ht="27" customHeight="1" thickTop="1" thickBot="1" x14ac:dyDescent="0.25">
      <c r="A35" s="278"/>
      <c r="B35" s="272">
        <f>VLOOKUP(J7,ثلاثي3!A5:AG49,24,FALSE)</f>
        <v>0</v>
      </c>
      <c r="C35" s="409">
        <f>VLOOKUP(J7,ثلاثي3!A5:AG49,28,FALSE)</f>
        <v>0</v>
      </c>
      <c r="D35" s="436"/>
      <c r="E35" s="268">
        <f>دفتر3!G30</f>
        <v>0</v>
      </c>
      <c r="F35" s="268">
        <f>دفتر3!F30</f>
        <v>0</v>
      </c>
      <c r="G35" s="407"/>
      <c r="H35" s="407"/>
      <c r="I35" s="407"/>
    </row>
    <row r="36" spans="1:9" ht="22.5" customHeight="1" thickTop="1" thickBot="1" x14ac:dyDescent="0.25">
      <c r="A36" s="278"/>
      <c r="B36" s="268">
        <f>VLOOKUP(J7,ثلاثي3!A5:AG49,25,FALSE)</f>
        <v>0</v>
      </c>
      <c r="C36" s="421"/>
      <c r="D36" s="437"/>
      <c r="E36" s="268">
        <f>دفتر3!G31</f>
        <v>0</v>
      </c>
      <c r="F36" s="268">
        <f>دفتر3!F31</f>
        <v>0</v>
      </c>
      <c r="G36" s="407"/>
      <c r="H36" s="407"/>
      <c r="I36" s="407"/>
    </row>
    <row r="37" spans="1:9" ht="23.25" customHeight="1" thickTop="1" thickBot="1" x14ac:dyDescent="0.25">
      <c r="A37" s="278"/>
      <c r="B37" s="268">
        <f>VLOOKUP(J7,ثلاثي3!A5:AG49,26,FALSE)</f>
        <v>0</v>
      </c>
      <c r="C37" s="422"/>
      <c r="D37" s="438"/>
      <c r="E37" s="268">
        <f>دفتر3!G32</f>
        <v>0</v>
      </c>
      <c r="F37" s="268">
        <f>دفتر3!F32</f>
        <v>0</v>
      </c>
      <c r="G37" s="407"/>
      <c r="H37" s="407"/>
      <c r="I37" s="407"/>
    </row>
    <row r="38" spans="1:9" ht="31.5" customHeight="1" thickTop="1" x14ac:dyDescent="0.2">
      <c r="A38" s="298"/>
      <c r="B38" s="262"/>
      <c r="C38" s="299"/>
      <c r="D38" s="299"/>
      <c r="E38" s="262"/>
      <c r="F38" s="262"/>
      <c r="G38" s="262"/>
      <c r="H38" s="262"/>
      <c r="I38" s="262"/>
    </row>
    <row r="39" spans="1:9" x14ac:dyDescent="0.2">
      <c r="A39" s="300"/>
      <c r="B39" s="265"/>
      <c r="C39" s="301"/>
      <c r="D39" s="301"/>
      <c r="E39" s="265"/>
      <c r="F39" s="265"/>
      <c r="G39" s="265"/>
      <c r="H39" s="265"/>
      <c r="I39" s="265"/>
    </row>
    <row r="40" spans="1:9" ht="21" customHeight="1" x14ac:dyDescent="0.2">
      <c r="A40" s="300"/>
      <c r="B40" s="265"/>
      <c r="C40" s="301"/>
      <c r="D40" s="301"/>
      <c r="E40" s="265"/>
      <c r="F40" s="265"/>
      <c r="G40" s="265"/>
      <c r="H40" s="265"/>
      <c r="I40" s="265"/>
    </row>
  </sheetData>
  <sheetProtection deleteRows="0" selectLockedCells="1"/>
  <mergeCells count="32">
    <mergeCell ref="A32:F34"/>
    <mergeCell ref="G32:I32"/>
    <mergeCell ref="C35:C37"/>
    <mergeCell ref="D35:D37"/>
    <mergeCell ref="G35:I37"/>
    <mergeCell ref="A24:A25"/>
    <mergeCell ref="C24:C31"/>
    <mergeCell ref="D24:D31"/>
    <mergeCell ref="E25:F25"/>
    <mergeCell ref="A26:A31"/>
    <mergeCell ref="B27:B28"/>
    <mergeCell ref="E27:E28"/>
    <mergeCell ref="F27:F28"/>
    <mergeCell ref="E29:F29"/>
    <mergeCell ref="B30:B31"/>
    <mergeCell ref="E30:E31"/>
    <mergeCell ref="F30:F31"/>
    <mergeCell ref="G31:I31"/>
    <mergeCell ref="G16:I18"/>
    <mergeCell ref="C17:C19"/>
    <mergeCell ref="D17:D19"/>
    <mergeCell ref="G19:I22"/>
    <mergeCell ref="A23:B23"/>
    <mergeCell ref="C23:F23"/>
    <mergeCell ref="D6:F7"/>
    <mergeCell ref="G9:I11"/>
    <mergeCell ref="C12:C15"/>
    <mergeCell ref="D12:D15"/>
    <mergeCell ref="G13:G14"/>
    <mergeCell ref="H13:H14"/>
    <mergeCell ref="I13:I14"/>
    <mergeCell ref="G15:I15"/>
  </mergeCells>
  <dataValidations count="1">
    <dataValidation type="whole" allowBlank="1" showInputMessage="1" showErrorMessage="1" sqref="J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pinner 1">
              <controlPr defaultSize="0" autoFill="0" autoLine="0" autoPict="0">
                <anchor moveWithCells="1">
                  <from>
                    <xdr:col>9</xdr:col>
                    <xdr:colOff>180975</xdr:colOff>
                    <xdr:row>3</xdr:row>
                    <xdr:rowOff>123825</xdr:rowOff>
                  </from>
                  <to>
                    <xdr:col>9</xdr:col>
                    <xdr:colOff>771525</xdr:colOff>
                    <xdr:row>5</xdr:row>
                    <xdr:rowOff>85725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I37"/>
  <sheetViews>
    <sheetView rightToLeft="1" zoomScaleNormal="100" zoomScaleSheetLayoutView="85" workbookViewId="0">
      <selection activeCell="H31" sqref="H31"/>
    </sheetView>
  </sheetViews>
  <sheetFormatPr baseColWidth="10" defaultRowHeight="15" x14ac:dyDescent="0.25"/>
  <cols>
    <col min="1" max="1" width="7.42578125" customWidth="1"/>
    <col min="2" max="2" width="17.140625" customWidth="1"/>
    <col min="3" max="5" width="9.85546875" customWidth="1"/>
    <col min="6" max="6" width="11.42578125" customWidth="1"/>
    <col min="9" max="9" width="16.140625" customWidth="1"/>
    <col min="10" max="13" width="8.28515625" customWidth="1"/>
  </cols>
  <sheetData>
    <row r="1" spans="1:9" ht="15.75" x14ac:dyDescent="0.25">
      <c r="A1" s="120" t="s">
        <v>5</v>
      </c>
      <c r="B1" s="121"/>
      <c r="C1" s="334">
        <f>المدخلات!I1</f>
        <v>0</v>
      </c>
      <c r="D1" s="335"/>
      <c r="E1" s="336"/>
    </row>
    <row r="2" spans="1:9" ht="18" customHeight="1" x14ac:dyDescent="0.4">
      <c r="A2" s="120" t="s">
        <v>6</v>
      </c>
      <c r="B2" s="121"/>
      <c r="C2" s="334">
        <f>المدخلات!I2</f>
        <v>0</v>
      </c>
      <c r="D2" s="335"/>
      <c r="E2" s="336"/>
      <c r="F2" s="242"/>
      <c r="G2" s="242"/>
      <c r="H2" s="242"/>
      <c r="I2" s="242"/>
    </row>
    <row r="3" spans="1:9" ht="15.75" x14ac:dyDescent="0.25">
      <c r="A3" s="120" t="s">
        <v>7</v>
      </c>
      <c r="B3" s="121"/>
      <c r="C3" s="334">
        <f>المدخلات!I3</f>
        <v>0</v>
      </c>
      <c r="D3" s="335"/>
      <c r="E3" s="336"/>
    </row>
    <row r="4" spans="1:9" ht="15.75" x14ac:dyDescent="0.25">
      <c r="A4" s="120" t="s">
        <v>8</v>
      </c>
      <c r="B4" s="121"/>
      <c r="C4" s="334">
        <f>المدخلات!I4</f>
        <v>0</v>
      </c>
      <c r="D4" s="335"/>
      <c r="E4" s="336"/>
    </row>
    <row r="5" spans="1:9" ht="15.75" x14ac:dyDescent="0.25">
      <c r="A5" s="120" t="s">
        <v>9</v>
      </c>
      <c r="B5" s="121"/>
      <c r="C5" s="334" t="str">
        <f>المدخلات!I5</f>
        <v>2019-2018</v>
      </c>
      <c r="D5" s="335"/>
      <c r="E5" s="336"/>
    </row>
    <row r="7" spans="1:9" ht="21.75" customHeight="1" x14ac:dyDescent="0.4">
      <c r="C7" s="250" t="s">
        <v>119</v>
      </c>
      <c r="D7" s="242"/>
      <c r="E7" s="242"/>
    </row>
    <row r="9" spans="1:9" x14ac:dyDescent="0.25">
      <c r="B9" s="249" t="s">
        <v>46</v>
      </c>
      <c r="C9" s="248" t="s">
        <v>116</v>
      </c>
      <c r="D9" s="248" t="s">
        <v>117</v>
      </c>
      <c r="E9" s="248" t="s">
        <v>118</v>
      </c>
    </row>
    <row r="10" spans="1:9" x14ac:dyDescent="0.25">
      <c r="B10" s="247" t="s">
        <v>70</v>
      </c>
      <c r="C10" s="240">
        <f>ثلاثي1!S66</f>
        <v>0</v>
      </c>
      <c r="D10" s="239">
        <f>ثلاثي2!S66</f>
        <v>0</v>
      </c>
      <c r="E10" s="239">
        <f>ثلاثي3!S66</f>
        <v>0</v>
      </c>
      <c r="F10" s="241"/>
    </row>
    <row r="11" spans="1:9" x14ac:dyDescent="0.25">
      <c r="B11" s="247" t="s">
        <v>16</v>
      </c>
      <c r="C11" s="240">
        <f>ثلاثي1!S67</f>
        <v>0</v>
      </c>
      <c r="D11" s="239">
        <f>ثلاثي2!S67</f>
        <v>0</v>
      </c>
      <c r="E11" s="239">
        <f>ثلاثي3!S67</f>
        <v>0</v>
      </c>
      <c r="F11" s="241"/>
    </row>
    <row r="12" spans="1:9" x14ac:dyDescent="0.25">
      <c r="B12" s="247" t="s">
        <v>66</v>
      </c>
      <c r="C12" s="240">
        <f>ثلاثي1!S68</f>
        <v>0</v>
      </c>
      <c r="D12" s="239">
        <f>ثلاثي2!S68</f>
        <v>0</v>
      </c>
      <c r="E12" s="239">
        <f>ثلاثي3!S68</f>
        <v>0</v>
      </c>
      <c r="F12" s="241"/>
    </row>
    <row r="13" spans="1:9" x14ac:dyDescent="0.25">
      <c r="B13" s="247" t="s">
        <v>18</v>
      </c>
      <c r="C13" s="240">
        <f>ثلاثي1!S69</f>
        <v>0</v>
      </c>
      <c r="D13" s="239">
        <f>ثلاثي2!S69</f>
        <v>0</v>
      </c>
      <c r="E13" s="239">
        <f>ثلاثي3!S69</f>
        <v>0</v>
      </c>
      <c r="F13" s="241"/>
    </row>
    <row r="14" spans="1:9" x14ac:dyDescent="0.25">
      <c r="B14" s="247" t="s">
        <v>120</v>
      </c>
      <c r="C14" s="240">
        <f>ثلاثي1!S70</f>
        <v>0</v>
      </c>
      <c r="D14" s="239">
        <f>ثلاثي2!S70</f>
        <v>0</v>
      </c>
      <c r="E14" s="239">
        <f>ثلاثي3!S70</f>
        <v>0</v>
      </c>
      <c r="F14" s="241"/>
    </row>
    <row r="33" spans="2:5" x14ac:dyDescent="0.25">
      <c r="B33" s="441" t="s">
        <v>104</v>
      </c>
      <c r="C33" s="441"/>
      <c r="D33" s="441"/>
      <c r="E33" s="441"/>
    </row>
    <row r="34" spans="2:5" x14ac:dyDescent="0.25">
      <c r="B34" s="243"/>
      <c r="C34" s="244" t="s">
        <v>60</v>
      </c>
      <c r="D34" s="244" t="s">
        <v>61</v>
      </c>
      <c r="E34" s="243" t="s">
        <v>62</v>
      </c>
    </row>
    <row r="35" spans="2:5" x14ac:dyDescent="0.25">
      <c r="B35" s="243" t="s">
        <v>63</v>
      </c>
      <c r="C35" s="245">
        <f>ثلاثي3!AP7</f>
        <v>0</v>
      </c>
      <c r="D35" s="245">
        <f>ثلاثي3!AQ7</f>
        <v>0</v>
      </c>
      <c r="E35" s="245">
        <f>ثلاثي3!AR7</f>
        <v>0</v>
      </c>
    </row>
    <row r="36" spans="2:5" x14ac:dyDescent="0.25">
      <c r="B36" s="243" t="s">
        <v>64</v>
      </c>
      <c r="C36" s="245">
        <f>ثلاثي3!AP8</f>
        <v>0</v>
      </c>
      <c r="D36" s="245">
        <f>ثلاثي3!AQ8</f>
        <v>0</v>
      </c>
      <c r="E36" s="245">
        <f>ثلاثي3!AR8</f>
        <v>0</v>
      </c>
    </row>
    <row r="37" spans="2:5" x14ac:dyDescent="0.25">
      <c r="B37" s="243" t="s">
        <v>62</v>
      </c>
      <c r="C37" s="245">
        <f>SUM(C35:C36)</f>
        <v>0</v>
      </c>
      <c r="D37" s="245">
        <f>SUM(D35:D36)</f>
        <v>0</v>
      </c>
      <c r="E37" s="246"/>
    </row>
  </sheetData>
  <mergeCells count="6">
    <mergeCell ref="C1:E1"/>
    <mergeCell ref="B33:E33"/>
    <mergeCell ref="C2:E2"/>
    <mergeCell ref="C3:E3"/>
    <mergeCell ref="C4:E4"/>
    <mergeCell ref="C5:E5"/>
  </mergeCells>
  <conditionalFormatting sqref="C10:E10">
    <cfRule type="colorScale" priority="6">
      <colorScale>
        <cfvo type="min"/>
        <cfvo type="percentile" val="50"/>
        <cfvo type="max"/>
        <color rgb="FFF8696B"/>
        <color rgb="FFFFEB84"/>
        <color rgb="FF63BE7B"/>
      </colorScale>
    </cfRule>
  </conditionalFormatting>
  <conditionalFormatting sqref="C11:E11">
    <cfRule type="colorScale" priority="5">
      <colorScale>
        <cfvo type="min"/>
        <cfvo type="percentile" val="50"/>
        <cfvo type="max"/>
        <color rgb="FFF8696B"/>
        <color rgb="FFFFEB84"/>
        <color rgb="FF63BE7B"/>
      </colorScale>
    </cfRule>
  </conditionalFormatting>
  <conditionalFormatting sqref="C12:E12">
    <cfRule type="colorScale" priority="4">
      <colorScale>
        <cfvo type="min"/>
        <cfvo type="percentile" val="50"/>
        <cfvo type="max"/>
        <color rgb="FFF8696B"/>
        <color rgb="FFFFEB84"/>
        <color rgb="FF63BE7B"/>
      </colorScale>
    </cfRule>
  </conditionalFormatting>
  <conditionalFormatting sqref="C13:E13">
    <cfRule type="colorScale" priority="3">
      <colorScale>
        <cfvo type="min"/>
        <cfvo type="percentile" val="50"/>
        <cfvo type="max"/>
        <color rgb="FFF8696B"/>
        <color rgb="FFFFEB84"/>
        <color rgb="FF63BE7B"/>
      </colorScale>
    </cfRule>
  </conditionalFormatting>
  <conditionalFormatting sqref="C14:E14">
    <cfRule type="colorScale" priority="2">
      <colorScale>
        <cfvo type="min"/>
        <cfvo type="percentile" val="50"/>
        <cfvo type="max"/>
        <color rgb="FFF8696B"/>
        <color rgb="FFFFEB84"/>
        <color rgb="FF63BE7B"/>
      </colorScale>
    </cfRule>
  </conditionalFormatting>
  <pageMargins left="0.7" right="0.7" top="0.75" bottom="0.75" header="0.3" footer="0.3"/>
  <pageSetup paperSize="9" scale="98" orientation="portrait" verticalDpi="0" r:id="rId1"/>
  <drawing r:id="rId2"/>
  <extLst>
    <ext xmlns:x14="http://schemas.microsoft.com/office/spreadsheetml/2009/9/main" uri="{05C60535-1F16-4fd2-B633-F4F36F0B64E0}">
      <x14:sparklineGroups xmlns:xm="http://schemas.microsoft.com/office/excel/2006/main">
        <x14:sparklineGroup displayEmptyCellsAs="gap" markers="1" first="1" last="1">
          <x14:colorSeries rgb="FF376092"/>
          <x14:colorNegative rgb="FFD00000"/>
          <x14:colorAxis rgb="FF000000"/>
          <x14:colorMarkers rgb="FFD00000"/>
          <x14:colorFirst rgb="FFD00000"/>
          <x14:colorLast rgb="FFD00000"/>
          <x14:colorHigh rgb="FFD00000"/>
          <x14:colorLow rgb="FFD00000"/>
          <x14:sparklines>
            <x14:sparkline>
              <xm:f>'متابعة القسم'!C10:E10</xm:f>
              <xm:sqref>F10</xm:sqref>
            </x14:sparkline>
            <x14:sparkline>
              <xm:f>'متابعة القسم'!C11:E11</xm:f>
              <xm:sqref>F11</xm:sqref>
            </x14:sparkline>
            <x14:sparkline>
              <xm:f>'متابعة القسم'!C12:E12</xm:f>
              <xm:sqref>F12</xm:sqref>
            </x14:sparkline>
            <x14:sparkline>
              <xm:f>'متابعة القسم'!C13:E13</xm:f>
              <xm:sqref>F13</xm:sqref>
            </x14:sparkline>
            <x14:sparkline>
              <xm:f>'متابعة القسم'!C14:E14</xm:f>
              <xm:sqref>F14</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C1:O46"/>
  <sheetViews>
    <sheetView rightToLeft="1" zoomScaleNormal="100" zoomScaleSheetLayoutView="115" workbookViewId="0"/>
  </sheetViews>
  <sheetFormatPr baseColWidth="10" defaultRowHeight="15" x14ac:dyDescent="0.25"/>
  <cols>
    <col min="1" max="1" width="3.5703125" style="3" customWidth="1"/>
    <col min="2" max="2" width="3.85546875" style="3" customWidth="1"/>
    <col min="3" max="3" width="6.7109375" style="11" customWidth="1"/>
    <col min="4" max="4" width="17.85546875" style="3" customWidth="1"/>
    <col min="5" max="5" width="9.5703125" style="12" customWidth="1"/>
    <col min="6" max="6" width="4.42578125" style="3" customWidth="1"/>
    <col min="7" max="7" width="5.7109375" style="3" bestFit="1" customWidth="1"/>
    <col min="8" max="8" width="14.140625" style="3" customWidth="1"/>
    <col min="9" max="9" width="8.42578125" style="3" customWidth="1"/>
    <col min="10" max="10" width="7.5703125" style="3" customWidth="1"/>
    <col min="11" max="257" width="11.42578125" style="3"/>
    <col min="258" max="258" width="10.140625" style="3" customWidth="1"/>
    <col min="259" max="259" width="17.85546875" style="3" customWidth="1"/>
    <col min="260" max="260" width="9.5703125" style="3" customWidth="1"/>
    <col min="261" max="262" width="5.42578125" style="3" bestFit="1" customWidth="1"/>
    <col min="263" max="263" width="5.7109375" style="3" bestFit="1" customWidth="1"/>
    <col min="264" max="264" width="17.85546875" style="3" customWidth="1"/>
    <col min="265" max="513" width="11.42578125" style="3"/>
    <col min="514" max="514" width="10.140625" style="3" customWidth="1"/>
    <col min="515" max="515" width="17.85546875" style="3" customWidth="1"/>
    <col min="516" max="516" width="9.5703125" style="3" customWidth="1"/>
    <col min="517" max="518" width="5.42578125" style="3" bestFit="1" customWidth="1"/>
    <col min="519" max="519" width="5.7109375" style="3" bestFit="1" customWidth="1"/>
    <col min="520" max="520" width="17.85546875" style="3" customWidth="1"/>
    <col min="521" max="769" width="11.42578125" style="3"/>
    <col min="770" max="770" width="10.140625" style="3" customWidth="1"/>
    <col min="771" max="771" width="17.85546875" style="3" customWidth="1"/>
    <col min="772" max="772" width="9.5703125" style="3" customWidth="1"/>
    <col min="773" max="774" width="5.42578125" style="3" bestFit="1" customWidth="1"/>
    <col min="775" max="775" width="5.7109375" style="3" bestFit="1" customWidth="1"/>
    <col min="776" max="776" width="17.85546875" style="3" customWidth="1"/>
    <col min="777" max="1025" width="11.42578125" style="3"/>
    <col min="1026" max="1026" width="10.140625" style="3" customWidth="1"/>
    <col min="1027" max="1027" width="17.85546875" style="3" customWidth="1"/>
    <col min="1028" max="1028" width="9.5703125" style="3" customWidth="1"/>
    <col min="1029" max="1030" width="5.42578125" style="3" bestFit="1" customWidth="1"/>
    <col min="1031" max="1031" width="5.7109375" style="3" bestFit="1" customWidth="1"/>
    <col min="1032" max="1032" width="17.85546875" style="3" customWidth="1"/>
    <col min="1033" max="1281" width="11.42578125" style="3"/>
    <col min="1282" max="1282" width="10.140625" style="3" customWidth="1"/>
    <col min="1283" max="1283" width="17.85546875" style="3" customWidth="1"/>
    <col min="1284" max="1284" width="9.5703125" style="3" customWidth="1"/>
    <col min="1285" max="1286" width="5.42578125" style="3" bestFit="1" customWidth="1"/>
    <col min="1287" max="1287" width="5.7109375" style="3" bestFit="1" customWidth="1"/>
    <col min="1288" max="1288" width="17.85546875" style="3" customWidth="1"/>
    <col min="1289" max="1537" width="11.42578125" style="3"/>
    <col min="1538" max="1538" width="10.140625" style="3" customWidth="1"/>
    <col min="1539" max="1539" width="17.85546875" style="3" customWidth="1"/>
    <col min="1540" max="1540" width="9.5703125" style="3" customWidth="1"/>
    <col min="1541" max="1542" width="5.42578125" style="3" bestFit="1" customWidth="1"/>
    <col min="1543" max="1543" width="5.7109375" style="3" bestFit="1" customWidth="1"/>
    <col min="1544" max="1544" width="17.85546875" style="3" customWidth="1"/>
    <col min="1545" max="1793" width="11.42578125" style="3"/>
    <col min="1794" max="1794" width="10.140625" style="3" customWidth="1"/>
    <col min="1795" max="1795" width="17.85546875" style="3" customWidth="1"/>
    <col min="1796" max="1796" width="9.5703125" style="3" customWidth="1"/>
    <col min="1797" max="1798" width="5.42578125" style="3" bestFit="1" customWidth="1"/>
    <col min="1799" max="1799" width="5.7109375" style="3" bestFit="1" customWidth="1"/>
    <col min="1800" max="1800" width="17.85546875" style="3" customWidth="1"/>
    <col min="1801" max="2049" width="11.42578125" style="3"/>
    <col min="2050" max="2050" width="10.140625" style="3" customWidth="1"/>
    <col min="2051" max="2051" width="17.85546875" style="3" customWidth="1"/>
    <col min="2052" max="2052" width="9.5703125" style="3" customWidth="1"/>
    <col min="2053" max="2054" width="5.42578125" style="3" bestFit="1" customWidth="1"/>
    <col min="2055" max="2055" width="5.7109375" style="3" bestFit="1" customWidth="1"/>
    <col min="2056" max="2056" width="17.85546875" style="3" customWidth="1"/>
    <col min="2057" max="2305" width="11.42578125" style="3"/>
    <col min="2306" max="2306" width="10.140625" style="3" customWidth="1"/>
    <col min="2307" max="2307" width="17.85546875" style="3" customWidth="1"/>
    <col min="2308" max="2308" width="9.5703125" style="3" customWidth="1"/>
    <col min="2309" max="2310" width="5.42578125" style="3" bestFit="1" customWidth="1"/>
    <col min="2311" max="2311" width="5.7109375" style="3" bestFit="1" customWidth="1"/>
    <col min="2312" max="2312" width="17.85546875" style="3" customWidth="1"/>
    <col min="2313" max="2561" width="11.42578125" style="3"/>
    <col min="2562" max="2562" width="10.140625" style="3" customWidth="1"/>
    <col min="2563" max="2563" width="17.85546875" style="3" customWidth="1"/>
    <col min="2564" max="2564" width="9.5703125" style="3" customWidth="1"/>
    <col min="2565" max="2566" width="5.42578125" style="3" bestFit="1" customWidth="1"/>
    <col min="2567" max="2567" width="5.7109375" style="3" bestFit="1" customWidth="1"/>
    <col min="2568" max="2568" width="17.85546875" style="3" customWidth="1"/>
    <col min="2569" max="2817" width="11.42578125" style="3"/>
    <col min="2818" max="2818" width="10.140625" style="3" customWidth="1"/>
    <col min="2819" max="2819" width="17.85546875" style="3" customWidth="1"/>
    <col min="2820" max="2820" width="9.5703125" style="3" customWidth="1"/>
    <col min="2821" max="2822" width="5.42578125" style="3" bestFit="1" customWidth="1"/>
    <col min="2823" max="2823" width="5.7109375" style="3" bestFit="1" customWidth="1"/>
    <col min="2824" max="2824" width="17.85546875" style="3" customWidth="1"/>
    <col min="2825" max="3073" width="11.42578125" style="3"/>
    <col min="3074" max="3074" width="10.140625" style="3" customWidth="1"/>
    <col min="3075" max="3075" width="17.85546875" style="3" customWidth="1"/>
    <col min="3076" max="3076" width="9.5703125" style="3" customWidth="1"/>
    <col min="3077" max="3078" width="5.42578125" style="3" bestFit="1" customWidth="1"/>
    <col min="3079" max="3079" width="5.7109375" style="3" bestFit="1" customWidth="1"/>
    <col min="3080" max="3080" width="17.85546875" style="3" customWidth="1"/>
    <col min="3081" max="3329" width="11.42578125" style="3"/>
    <col min="3330" max="3330" width="10.140625" style="3" customWidth="1"/>
    <col min="3331" max="3331" width="17.85546875" style="3" customWidth="1"/>
    <col min="3332" max="3332" width="9.5703125" style="3" customWidth="1"/>
    <col min="3333" max="3334" width="5.42578125" style="3" bestFit="1" customWidth="1"/>
    <col min="3335" max="3335" width="5.7109375" style="3" bestFit="1" customWidth="1"/>
    <col min="3336" max="3336" width="17.85546875" style="3" customWidth="1"/>
    <col min="3337" max="3585" width="11.42578125" style="3"/>
    <col min="3586" max="3586" width="10.140625" style="3" customWidth="1"/>
    <col min="3587" max="3587" width="17.85546875" style="3" customWidth="1"/>
    <col min="3588" max="3588" width="9.5703125" style="3" customWidth="1"/>
    <col min="3589" max="3590" width="5.42578125" style="3" bestFit="1" customWidth="1"/>
    <col min="3591" max="3591" width="5.7109375" style="3" bestFit="1" customWidth="1"/>
    <col min="3592" max="3592" width="17.85546875" style="3" customWidth="1"/>
    <col min="3593" max="3841" width="11.42578125" style="3"/>
    <col min="3842" max="3842" width="10.140625" style="3" customWidth="1"/>
    <col min="3843" max="3843" width="17.85546875" style="3" customWidth="1"/>
    <col min="3844" max="3844" width="9.5703125" style="3" customWidth="1"/>
    <col min="3845" max="3846" width="5.42578125" style="3" bestFit="1" customWidth="1"/>
    <col min="3847" max="3847" width="5.7109375" style="3" bestFit="1" customWidth="1"/>
    <col min="3848" max="3848" width="17.85546875" style="3" customWidth="1"/>
    <col min="3849" max="4097" width="11.42578125" style="3"/>
    <col min="4098" max="4098" width="10.140625" style="3" customWidth="1"/>
    <col min="4099" max="4099" width="17.85546875" style="3" customWidth="1"/>
    <col min="4100" max="4100" width="9.5703125" style="3" customWidth="1"/>
    <col min="4101" max="4102" width="5.42578125" style="3" bestFit="1" customWidth="1"/>
    <col min="4103" max="4103" width="5.7109375" style="3" bestFit="1" customWidth="1"/>
    <col min="4104" max="4104" width="17.85546875" style="3" customWidth="1"/>
    <col min="4105" max="4353" width="11.42578125" style="3"/>
    <col min="4354" max="4354" width="10.140625" style="3" customWidth="1"/>
    <col min="4355" max="4355" width="17.85546875" style="3" customWidth="1"/>
    <col min="4356" max="4356" width="9.5703125" style="3" customWidth="1"/>
    <col min="4357" max="4358" width="5.42578125" style="3" bestFit="1" customWidth="1"/>
    <col min="4359" max="4359" width="5.7109375" style="3" bestFit="1" customWidth="1"/>
    <col min="4360" max="4360" width="17.85546875" style="3" customWidth="1"/>
    <col min="4361" max="4609" width="11.42578125" style="3"/>
    <col min="4610" max="4610" width="10.140625" style="3" customWidth="1"/>
    <col min="4611" max="4611" width="17.85546875" style="3" customWidth="1"/>
    <col min="4612" max="4612" width="9.5703125" style="3" customWidth="1"/>
    <col min="4613" max="4614" width="5.42578125" style="3" bestFit="1" customWidth="1"/>
    <col min="4615" max="4615" width="5.7109375" style="3" bestFit="1" customWidth="1"/>
    <col min="4616" max="4616" width="17.85546875" style="3" customWidth="1"/>
    <col min="4617" max="4865" width="11.42578125" style="3"/>
    <col min="4866" max="4866" width="10.140625" style="3" customWidth="1"/>
    <col min="4867" max="4867" width="17.85546875" style="3" customWidth="1"/>
    <col min="4868" max="4868" width="9.5703125" style="3" customWidth="1"/>
    <col min="4869" max="4870" width="5.42578125" style="3" bestFit="1" customWidth="1"/>
    <col min="4871" max="4871" width="5.7109375" style="3" bestFit="1" customWidth="1"/>
    <col min="4872" max="4872" width="17.85546875" style="3" customWidth="1"/>
    <col min="4873" max="5121" width="11.42578125" style="3"/>
    <col min="5122" max="5122" width="10.140625" style="3" customWidth="1"/>
    <col min="5123" max="5123" width="17.85546875" style="3" customWidth="1"/>
    <col min="5124" max="5124" width="9.5703125" style="3" customWidth="1"/>
    <col min="5125" max="5126" width="5.42578125" style="3" bestFit="1" customWidth="1"/>
    <col min="5127" max="5127" width="5.7109375" style="3" bestFit="1" customWidth="1"/>
    <col min="5128" max="5128" width="17.85546875" style="3" customWidth="1"/>
    <col min="5129" max="5377" width="11.42578125" style="3"/>
    <col min="5378" max="5378" width="10.140625" style="3" customWidth="1"/>
    <col min="5379" max="5379" width="17.85546875" style="3" customWidth="1"/>
    <col min="5380" max="5380" width="9.5703125" style="3" customWidth="1"/>
    <col min="5381" max="5382" width="5.42578125" style="3" bestFit="1" customWidth="1"/>
    <col min="5383" max="5383" width="5.7109375" style="3" bestFit="1" customWidth="1"/>
    <col min="5384" max="5384" width="17.85546875" style="3" customWidth="1"/>
    <col min="5385" max="5633" width="11.42578125" style="3"/>
    <col min="5634" max="5634" width="10.140625" style="3" customWidth="1"/>
    <col min="5635" max="5635" width="17.85546875" style="3" customWidth="1"/>
    <col min="5636" max="5636" width="9.5703125" style="3" customWidth="1"/>
    <col min="5637" max="5638" width="5.42578125" style="3" bestFit="1" customWidth="1"/>
    <col min="5639" max="5639" width="5.7109375" style="3" bestFit="1" customWidth="1"/>
    <col min="5640" max="5640" width="17.85546875" style="3" customWidth="1"/>
    <col min="5641" max="5889" width="11.42578125" style="3"/>
    <col min="5890" max="5890" width="10.140625" style="3" customWidth="1"/>
    <col min="5891" max="5891" width="17.85546875" style="3" customWidth="1"/>
    <col min="5892" max="5892" width="9.5703125" style="3" customWidth="1"/>
    <col min="5893" max="5894" width="5.42578125" style="3" bestFit="1" customWidth="1"/>
    <col min="5895" max="5895" width="5.7109375" style="3" bestFit="1" customWidth="1"/>
    <col min="5896" max="5896" width="17.85546875" style="3" customWidth="1"/>
    <col min="5897" max="6145" width="11.42578125" style="3"/>
    <col min="6146" max="6146" width="10.140625" style="3" customWidth="1"/>
    <col min="6147" max="6147" width="17.85546875" style="3" customWidth="1"/>
    <col min="6148" max="6148" width="9.5703125" style="3" customWidth="1"/>
    <col min="6149" max="6150" width="5.42578125" style="3" bestFit="1" customWidth="1"/>
    <col min="6151" max="6151" width="5.7109375" style="3" bestFit="1" customWidth="1"/>
    <col min="6152" max="6152" width="17.85546875" style="3" customWidth="1"/>
    <col min="6153" max="6401" width="11.42578125" style="3"/>
    <col min="6402" max="6402" width="10.140625" style="3" customWidth="1"/>
    <col min="6403" max="6403" width="17.85546875" style="3" customWidth="1"/>
    <col min="6404" max="6404" width="9.5703125" style="3" customWidth="1"/>
    <col min="6405" max="6406" width="5.42578125" style="3" bestFit="1" customWidth="1"/>
    <col min="6407" max="6407" width="5.7109375" style="3" bestFit="1" customWidth="1"/>
    <col min="6408" max="6408" width="17.85546875" style="3" customWidth="1"/>
    <col min="6409" max="6657" width="11.42578125" style="3"/>
    <col min="6658" max="6658" width="10.140625" style="3" customWidth="1"/>
    <col min="6659" max="6659" width="17.85546875" style="3" customWidth="1"/>
    <col min="6660" max="6660" width="9.5703125" style="3" customWidth="1"/>
    <col min="6661" max="6662" width="5.42578125" style="3" bestFit="1" customWidth="1"/>
    <col min="6663" max="6663" width="5.7109375" style="3" bestFit="1" customWidth="1"/>
    <col min="6664" max="6664" width="17.85546875" style="3" customWidth="1"/>
    <col min="6665" max="6913" width="11.42578125" style="3"/>
    <col min="6914" max="6914" width="10.140625" style="3" customWidth="1"/>
    <col min="6915" max="6915" width="17.85546875" style="3" customWidth="1"/>
    <col min="6916" max="6916" width="9.5703125" style="3" customWidth="1"/>
    <col min="6917" max="6918" width="5.42578125" style="3" bestFit="1" customWidth="1"/>
    <col min="6919" max="6919" width="5.7109375" style="3" bestFit="1" customWidth="1"/>
    <col min="6920" max="6920" width="17.85546875" style="3" customWidth="1"/>
    <col min="6921" max="7169" width="11.42578125" style="3"/>
    <col min="7170" max="7170" width="10.140625" style="3" customWidth="1"/>
    <col min="7171" max="7171" width="17.85546875" style="3" customWidth="1"/>
    <col min="7172" max="7172" width="9.5703125" style="3" customWidth="1"/>
    <col min="7173" max="7174" width="5.42578125" style="3" bestFit="1" customWidth="1"/>
    <col min="7175" max="7175" width="5.7109375" style="3" bestFit="1" customWidth="1"/>
    <col min="7176" max="7176" width="17.85546875" style="3" customWidth="1"/>
    <col min="7177" max="7425" width="11.42578125" style="3"/>
    <col min="7426" max="7426" width="10.140625" style="3" customWidth="1"/>
    <col min="7427" max="7427" width="17.85546875" style="3" customWidth="1"/>
    <col min="7428" max="7428" width="9.5703125" style="3" customWidth="1"/>
    <col min="7429" max="7430" width="5.42578125" style="3" bestFit="1" customWidth="1"/>
    <col min="7431" max="7431" width="5.7109375" style="3" bestFit="1" customWidth="1"/>
    <col min="7432" max="7432" width="17.85546875" style="3" customWidth="1"/>
    <col min="7433" max="7681" width="11.42578125" style="3"/>
    <col min="7682" max="7682" width="10.140625" style="3" customWidth="1"/>
    <col min="7683" max="7683" width="17.85546875" style="3" customWidth="1"/>
    <col min="7684" max="7684" width="9.5703125" style="3" customWidth="1"/>
    <col min="7685" max="7686" width="5.42578125" style="3" bestFit="1" customWidth="1"/>
    <col min="7687" max="7687" width="5.7109375" style="3" bestFit="1" customWidth="1"/>
    <col min="7688" max="7688" width="17.85546875" style="3" customWidth="1"/>
    <col min="7689" max="7937" width="11.42578125" style="3"/>
    <col min="7938" max="7938" width="10.140625" style="3" customWidth="1"/>
    <col min="7939" max="7939" width="17.85546875" style="3" customWidth="1"/>
    <col min="7940" max="7940" width="9.5703125" style="3" customWidth="1"/>
    <col min="7941" max="7942" width="5.42578125" style="3" bestFit="1" customWidth="1"/>
    <col min="7943" max="7943" width="5.7109375" style="3" bestFit="1" customWidth="1"/>
    <col min="7944" max="7944" width="17.85546875" style="3" customWidth="1"/>
    <col min="7945" max="8193" width="11.42578125" style="3"/>
    <col min="8194" max="8194" width="10.140625" style="3" customWidth="1"/>
    <col min="8195" max="8195" width="17.85546875" style="3" customWidth="1"/>
    <col min="8196" max="8196" width="9.5703125" style="3" customWidth="1"/>
    <col min="8197" max="8198" width="5.42578125" style="3" bestFit="1" customWidth="1"/>
    <col min="8199" max="8199" width="5.7109375" style="3" bestFit="1" customWidth="1"/>
    <col min="8200" max="8200" width="17.85546875" style="3" customWidth="1"/>
    <col min="8201" max="8449" width="11.42578125" style="3"/>
    <col min="8450" max="8450" width="10.140625" style="3" customWidth="1"/>
    <col min="8451" max="8451" width="17.85546875" style="3" customWidth="1"/>
    <col min="8452" max="8452" width="9.5703125" style="3" customWidth="1"/>
    <col min="8453" max="8454" width="5.42578125" style="3" bestFit="1" customWidth="1"/>
    <col min="8455" max="8455" width="5.7109375" style="3" bestFit="1" customWidth="1"/>
    <col min="8456" max="8456" width="17.85546875" style="3" customWidth="1"/>
    <col min="8457" max="8705" width="11.42578125" style="3"/>
    <col min="8706" max="8706" width="10.140625" style="3" customWidth="1"/>
    <col min="8707" max="8707" width="17.85546875" style="3" customWidth="1"/>
    <col min="8708" max="8708" width="9.5703125" style="3" customWidth="1"/>
    <col min="8709" max="8710" width="5.42578125" style="3" bestFit="1" customWidth="1"/>
    <col min="8711" max="8711" width="5.7109375" style="3" bestFit="1" customWidth="1"/>
    <col min="8712" max="8712" width="17.85546875" style="3" customWidth="1"/>
    <col min="8713" max="8961" width="11.42578125" style="3"/>
    <col min="8962" max="8962" width="10.140625" style="3" customWidth="1"/>
    <col min="8963" max="8963" width="17.85546875" style="3" customWidth="1"/>
    <col min="8964" max="8964" width="9.5703125" style="3" customWidth="1"/>
    <col min="8965" max="8966" width="5.42578125" style="3" bestFit="1" customWidth="1"/>
    <col min="8967" max="8967" width="5.7109375" style="3" bestFit="1" customWidth="1"/>
    <col min="8968" max="8968" width="17.85546875" style="3" customWidth="1"/>
    <col min="8969" max="9217" width="11.42578125" style="3"/>
    <col min="9218" max="9218" width="10.140625" style="3" customWidth="1"/>
    <col min="9219" max="9219" width="17.85546875" style="3" customWidth="1"/>
    <col min="9220" max="9220" width="9.5703125" style="3" customWidth="1"/>
    <col min="9221" max="9222" width="5.42578125" style="3" bestFit="1" customWidth="1"/>
    <col min="9223" max="9223" width="5.7109375" style="3" bestFit="1" customWidth="1"/>
    <col min="9224" max="9224" width="17.85546875" style="3" customWidth="1"/>
    <col min="9225" max="9473" width="11.42578125" style="3"/>
    <col min="9474" max="9474" width="10.140625" style="3" customWidth="1"/>
    <col min="9475" max="9475" width="17.85546875" style="3" customWidth="1"/>
    <col min="9476" max="9476" width="9.5703125" style="3" customWidth="1"/>
    <col min="9477" max="9478" width="5.42578125" style="3" bestFit="1" customWidth="1"/>
    <col min="9479" max="9479" width="5.7109375" style="3" bestFit="1" customWidth="1"/>
    <col min="9480" max="9480" width="17.85546875" style="3" customWidth="1"/>
    <col min="9481" max="9729" width="11.42578125" style="3"/>
    <col min="9730" max="9730" width="10.140625" style="3" customWidth="1"/>
    <col min="9731" max="9731" width="17.85546875" style="3" customWidth="1"/>
    <col min="9732" max="9732" width="9.5703125" style="3" customWidth="1"/>
    <col min="9733" max="9734" width="5.42578125" style="3" bestFit="1" customWidth="1"/>
    <col min="9735" max="9735" width="5.7109375" style="3" bestFit="1" customWidth="1"/>
    <col min="9736" max="9736" width="17.85546875" style="3" customWidth="1"/>
    <col min="9737" max="9985" width="11.42578125" style="3"/>
    <col min="9986" max="9986" width="10.140625" style="3" customWidth="1"/>
    <col min="9987" max="9987" width="17.85546875" style="3" customWidth="1"/>
    <col min="9988" max="9988" width="9.5703125" style="3" customWidth="1"/>
    <col min="9989" max="9990" width="5.42578125" style="3" bestFit="1" customWidth="1"/>
    <col min="9991" max="9991" width="5.7109375" style="3" bestFit="1" customWidth="1"/>
    <col min="9992" max="9992" width="17.85546875" style="3" customWidth="1"/>
    <col min="9993" max="10241" width="11.42578125" style="3"/>
    <col min="10242" max="10242" width="10.140625" style="3" customWidth="1"/>
    <col min="10243" max="10243" width="17.85546875" style="3" customWidth="1"/>
    <col min="10244" max="10244" width="9.5703125" style="3" customWidth="1"/>
    <col min="10245" max="10246" width="5.42578125" style="3" bestFit="1" customWidth="1"/>
    <col min="10247" max="10247" width="5.7109375" style="3" bestFit="1" customWidth="1"/>
    <col min="10248" max="10248" width="17.85546875" style="3" customWidth="1"/>
    <col min="10249" max="10497" width="11.42578125" style="3"/>
    <col min="10498" max="10498" width="10.140625" style="3" customWidth="1"/>
    <col min="10499" max="10499" width="17.85546875" style="3" customWidth="1"/>
    <col min="10500" max="10500" width="9.5703125" style="3" customWidth="1"/>
    <col min="10501" max="10502" width="5.42578125" style="3" bestFit="1" customWidth="1"/>
    <col min="10503" max="10503" width="5.7109375" style="3" bestFit="1" customWidth="1"/>
    <col min="10504" max="10504" width="17.85546875" style="3" customWidth="1"/>
    <col min="10505" max="10753" width="11.42578125" style="3"/>
    <col min="10754" max="10754" width="10.140625" style="3" customWidth="1"/>
    <col min="10755" max="10755" width="17.85546875" style="3" customWidth="1"/>
    <col min="10756" max="10756" width="9.5703125" style="3" customWidth="1"/>
    <col min="10757" max="10758" width="5.42578125" style="3" bestFit="1" customWidth="1"/>
    <col min="10759" max="10759" width="5.7109375" style="3" bestFit="1" customWidth="1"/>
    <col min="10760" max="10760" width="17.85546875" style="3" customWidth="1"/>
    <col min="10761" max="11009" width="11.42578125" style="3"/>
    <col min="11010" max="11010" width="10.140625" style="3" customWidth="1"/>
    <col min="11011" max="11011" width="17.85546875" style="3" customWidth="1"/>
    <col min="11012" max="11012" width="9.5703125" style="3" customWidth="1"/>
    <col min="11013" max="11014" width="5.42578125" style="3" bestFit="1" customWidth="1"/>
    <col min="11015" max="11015" width="5.7109375" style="3" bestFit="1" customWidth="1"/>
    <col min="11016" max="11016" width="17.85546875" style="3" customWidth="1"/>
    <col min="11017" max="11265" width="11.42578125" style="3"/>
    <col min="11266" max="11266" width="10.140625" style="3" customWidth="1"/>
    <col min="11267" max="11267" width="17.85546875" style="3" customWidth="1"/>
    <col min="11268" max="11268" width="9.5703125" style="3" customWidth="1"/>
    <col min="11269" max="11270" width="5.42578125" style="3" bestFit="1" customWidth="1"/>
    <col min="11271" max="11271" width="5.7109375" style="3" bestFit="1" customWidth="1"/>
    <col min="11272" max="11272" width="17.85546875" style="3" customWidth="1"/>
    <col min="11273" max="11521" width="11.42578125" style="3"/>
    <col min="11522" max="11522" width="10.140625" style="3" customWidth="1"/>
    <col min="11523" max="11523" width="17.85546875" style="3" customWidth="1"/>
    <col min="11524" max="11524" width="9.5703125" style="3" customWidth="1"/>
    <col min="11525" max="11526" width="5.42578125" style="3" bestFit="1" customWidth="1"/>
    <col min="11527" max="11527" width="5.7109375" style="3" bestFit="1" customWidth="1"/>
    <col min="11528" max="11528" width="17.85546875" style="3" customWidth="1"/>
    <col min="11529" max="11777" width="11.42578125" style="3"/>
    <col min="11778" max="11778" width="10.140625" style="3" customWidth="1"/>
    <col min="11779" max="11779" width="17.85546875" style="3" customWidth="1"/>
    <col min="11780" max="11780" width="9.5703125" style="3" customWidth="1"/>
    <col min="11781" max="11782" width="5.42578125" style="3" bestFit="1" customWidth="1"/>
    <col min="11783" max="11783" width="5.7109375" style="3" bestFit="1" customWidth="1"/>
    <col min="11784" max="11784" width="17.85546875" style="3" customWidth="1"/>
    <col min="11785" max="12033" width="11.42578125" style="3"/>
    <col min="12034" max="12034" width="10.140625" style="3" customWidth="1"/>
    <col min="12035" max="12035" width="17.85546875" style="3" customWidth="1"/>
    <col min="12036" max="12036" width="9.5703125" style="3" customWidth="1"/>
    <col min="12037" max="12038" width="5.42578125" style="3" bestFit="1" customWidth="1"/>
    <col min="12039" max="12039" width="5.7109375" style="3" bestFit="1" customWidth="1"/>
    <col min="12040" max="12040" width="17.85546875" style="3" customWidth="1"/>
    <col min="12041" max="12289" width="11.42578125" style="3"/>
    <col min="12290" max="12290" width="10.140625" style="3" customWidth="1"/>
    <col min="12291" max="12291" width="17.85546875" style="3" customWidth="1"/>
    <col min="12292" max="12292" width="9.5703125" style="3" customWidth="1"/>
    <col min="12293" max="12294" width="5.42578125" style="3" bestFit="1" customWidth="1"/>
    <col min="12295" max="12295" width="5.7109375" style="3" bestFit="1" customWidth="1"/>
    <col min="12296" max="12296" width="17.85546875" style="3" customWidth="1"/>
    <col min="12297" max="12545" width="11.42578125" style="3"/>
    <col min="12546" max="12546" width="10.140625" style="3" customWidth="1"/>
    <col min="12547" max="12547" width="17.85546875" style="3" customWidth="1"/>
    <col min="12548" max="12548" width="9.5703125" style="3" customWidth="1"/>
    <col min="12549" max="12550" width="5.42578125" style="3" bestFit="1" customWidth="1"/>
    <col min="12551" max="12551" width="5.7109375" style="3" bestFit="1" customWidth="1"/>
    <col min="12552" max="12552" width="17.85546875" style="3" customWidth="1"/>
    <col min="12553" max="12801" width="11.42578125" style="3"/>
    <col min="12802" max="12802" width="10.140625" style="3" customWidth="1"/>
    <col min="12803" max="12803" width="17.85546875" style="3" customWidth="1"/>
    <col min="12804" max="12804" width="9.5703125" style="3" customWidth="1"/>
    <col min="12805" max="12806" width="5.42578125" style="3" bestFit="1" customWidth="1"/>
    <col min="12807" max="12807" width="5.7109375" style="3" bestFit="1" customWidth="1"/>
    <col min="12808" max="12808" width="17.85546875" style="3" customWidth="1"/>
    <col min="12809" max="13057" width="11.42578125" style="3"/>
    <col min="13058" max="13058" width="10.140625" style="3" customWidth="1"/>
    <col min="13059" max="13059" width="17.85546875" style="3" customWidth="1"/>
    <col min="13060" max="13060" width="9.5703125" style="3" customWidth="1"/>
    <col min="13061" max="13062" width="5.42578125" style="3" bestFit="1" customWidth="1"/>
    <col min="13063" max="13063" width="5.7109375" style="3" bestFit="1" customWidth="1"/>
    <col min="13064" max="13064" width="17.85546875" style="3" customWidth="1"/>
    <col min="13065" max="13313" width="11.42578125" style="3"/>
    <col min="13314" max="13314" width="10.140625" style="3" customWidth="1"/>
    <col min="13315" max="13315" width="17.85546875" style="3" customWidth="1"/>
    <col min="13316" max="13316" width="9.5703125" style="3" customWidth="1"/>
    <col min="13317" max="13318" width="5.42578125" style="3" bestFit="1" customWidth="1"/>
    <col min="13319" max="13319" width="5.7109375" style="3" bestFit="1" customWidth="1"/>
    <col min="13320" max="13320" width="17.85546875" style="3" customWidth="1"/>
    <col min="13321" max="13569" width="11.42578125" style="3"/>
    <col min="13570" max="13570" width="10.140625" style="3" customWidth="1"/>
    <col min="13571" max="13571" width="17.85546875" style="3" customWidth="1"/>
    <col min="13572" max="13572" width="9.5703125" style="3" customWidth="1"/>
    <col min="13573" max="13574" width="5.42578125" style="3" bestFit="1" customWidth="1"/>
    <col min="13575" max="13575" width="5.7109375" style="3" bestFit="1" customWidth="1"/>
    <col min="13576" max="13576" width="17.85546875" style="3" customWidth="1"/>
    <col min="13577" max="13825" width="11.42578125" style="3"/>
    <col min="13826" max="13826" width="10.140625" style="3" customWidth="1"/>
    <col min="13827" max="13827" width="17.85546875" style="3" customWidth="1"/>
    <col min="13828" max="13828" width="9.5703125" style="3" customWidth="1"/>
    <col min="13829" max="13830" width="5.42578125" style="3" bestFit="1" customWidth="1"/>
    <col min="13831" max="13831" width="5.7109375" style="3" bestFit="1" customWidth="1"/>
    <col min="13832" max="13832" width="17.85546875" style="3" customWidth="1"/>
    <col min="13833" max="14081" width="11.42578125" style="3"/>
    <col min="14082" max="14082" width="10.140625" style="3" customWidth="1"/>
    <col min="14083" max="14083" width="17.85546875" style="3" customWidth="1"/>
    <col min="14084" max="14084" width="9.5703125" style="3" customWidth="1"/>
    <col min="14085" max="14086" width="5.42578125" style="3" bestFit="1" customWidth="1"/>
    <col min="14087" max="14087" width="5.7109375" style="3" bestFit="1" customWidth="1"/>
    <col min="14088" max="14088" width="17.85546875" style="3" customWidth="1"/>
    <col min="14089" max="14337" width="11.42578125" style="3"/>
    <col min="14338" max="14338" width="10.140625" style="3" customWidth="1"/>
    <col min="14339" max="14339" width="17.85546875" style="3" customWidth="1"/>
    <col min="14340" max="14340" width="9.5703125" style="3" customWidth="1"/>
    <col min="14341" max="14342" width="5.42578125" style="3" bestFit="1" customWidth="1"/>
    <col min="14343" max="14343" width="5.7109375" style="3" bestFit="1" customWidth="1"/>
    <col min="14344" max="14344" width="17.85546875" style="3" customWidth="1"/>
    <col min="14345" max="14593" width="11.42578125" style="3"/>
    <col min="14594" max="14594" width="10.140625" style="3" customWidth="1"/>
    <col min="14595" max="14595" width="17.85546875" style="3" customWidth="1"/>
    <col min="14596" max="14596" width="9.5703125" style="3" customWidth="1"/>
    <col min="14597" max="14598" width="5.42578125" style="3" bestFit="1" customWidth="1"/>
    <col min="14599" max="14599" width="5.7109375" style="3" bestFit="1" customWidth="1"/>
    <col min="14600" max="14600" width="17.85546875" style="3" customWidth="1"/>
    <col min="14601" max="14849" width="11.42578125" style="3"/>
    <col min="14850" max="14850" width="10.140625" style="3" customWidth="1"/>
    <col min="14851" max="14851" width="17.85546875" style="3" customWidth="1"/>
    <col min="14852" max="14852" width="9.5703125" style="3" customWidth="1"/>
    <col min="14853" max="14854" width="5.42578125" style="3" bestFit="1" customWidth="1"/>
    <col min="14855" max="14855" width="5.7109375" style="3" bestFit="1" customWidth="1"/>
    <col min="14856" max="14856" width="17.85546875" style="3" customWidth="1"/>
    <col min="14857" max="15105" width="11.42578125" style="3"/>
    <col min="15106" max="15106" width="10.140625" style="3" customWidth="1"/>
    <col min="15107" max="15107" width="17.85546875" style="3" customWidth="1"/>
    <col min="15108" max="15108" width="9.5703125" style="3" customWidth="1"/>
    <col min="15109" max="15110" width="5.42578125" style="3" bestFit="1" customWidth="1"/>
    <col min="15111" max="15111" width="5.7109375" style="3" bestFit="1" customWidth="1"/>
    <col min="15112" max="15112" width="17.85546875" style="3" customWidth="1"/>
    <col min="15113" max="15361" width="11.42578125" style="3"/>
    <col min="15362" max="15362" width="10.140625" style="3" customWidth="1"/>
    <col min="15363" max="15363" width="17.85546875" style="3" customWidth="1"/>
    <col min="15364" max="15364" width="9.5703125" style="3" customWidth="1"/>
    <col min="15365" max="15366" width="5.42578125" style="3" bestFit="1" customWidth="1"/>
    <col min="15367" max="15367" width="5.7109375" style="3" bestFit="1" customWidth="1"/>
    <col min="15368" max="15368" width="17.85546875" style="3" customWidth="1"/>
    <col min="15369" max="15617" width="11.42578125" style="3"/>
    <col min="15618" max="15618" width="10.140625" style="3" customWidth="1"/>
    <col min="15619" max="15619" width="17.85546875" style="3" customWidth="1"/>
    <col min="15620" max="15620" width="9.5703125" style="3" customWidth="1"/>
    <col min="15621" max="15622" width="5.42578125" style="3" bestFit="1" customWidth="1"/>
    <col min="15623" max="15623" width="5.7109375" style="3" bestFit="1" customWidth="1"/>
    <col min="15624" max="15624" width="17.85546875" style="3" customWidth="1"/>
    <col min="15625" max="15873" width="11.42578125" style="3"/>
    <col min="15874" max="15874" width="10.140625" style="3" customWidth="1"/>
    <col min="15875" max="15875" width="17.85546875" style="3" customWidth="1"/>
    <col min="15876" max="15876" width="9.5703125" style="3" customWidth="1"/>
    <col min="15877" max="15878" width="5.42578125" style="3" bestFit="1" customWidth="1"/>
    <col min="15879" max="15879" width="5.7109375" style="3" bestFit="1" customWidth="1"/>
    <col min="15880" max="15880" width="17.85546875" style="3" customWidth="1"/>
    <col min="15881" max="16129" width="11.42578125" style="3"/>
    <col min="16130" max="16130" width="10.140625" style="3" customWidth="1"/>
    <col min="16131" max="16131" width="17.85546875" style="3" customWidth="1"/>
    <col min="16132" max="16132" width="9.5703125" style="3" customWidth="1"/>
    <col min="16133" max="16134" width="5.42578125" style="3" bestFit="1" customWidth="1"/>
    <col min="16135" max="16135" width="5.7109375" style="3" bestFit="1" customWidth="1"/>
    <col min="16136" max="16136" width="17.85546875" style="3" customWidth="1"/>
    <col min="16137" max="16384" width="11.42578125" style="3"/>
  </cols>
  <sheetData>
    <row r="1" spans="3:11" ht="32.25" customHeight="1" x14ac:dyDescent="0.25">
      <c r="C1" s="1" t="s">
        <v>0</v>
      </c>
      <c r="D1" s="1" t="s">
        <v>1</v>
      </c>
      <c r="E1" s="2" t="s">
        <v>2</v>
      </c>
      <c r="G1" s="332" t="s">
        <v>5</v>
      </c>
      <c r="H1" s="333"/>
      <c r="I1" s="334"/>
      <c r="J1" s="335"/>
      <c r="K1" s="336"/>
    </row>
    <row r="2" spans="3:11" ht="15.75" x14ac:dyDescent="0.25">
      <c r="C2" s="15">
        <v>1</v>
      </c>
      <c r="D2" s="13"/>
      <c r="E2" s="14"/>
      <c r="G2" s="120" t="s">
        <v>6</v>
      </c>
      <c r="H2" s="121"/>
      <c r="I2" s="334"/>
      <c r="J2" s="335"/>
      <c r="K2" s="336"/>
    </row>
    <row r="3" spans="3:11" ht="15.75" x14ac:dyDescent="0.25">
      <c r="C3" s="15">
        <v>2</v>
      </c>
      <c r="D3" s="13"/>
      <c r="E3" s="14"/>
      <c r="G3" s="120" t="s">
        <v>7</v>
      </c>
      <c r="H3" s="121"/>
      <c r="I3" s="334"/>
      <c r="J3" s="335"/>
      <c r="K3" s="336"/>
    </row>
    <row r="4" spans="3:11" ht="15.75" x14ac:dyDescent="0.25">
      <c r="C4" s="15">
        <v>3</v>
      </c>
      <c r="D4" s="13"/>
      <c r="E4" s="14"/>
      <c r="G4" s="120" t="s">
        <v>8</v>
      </c>
      <c r="H4" s="121"/>
      <c r="I4" s="326"/>
      <c r="J4" s="327"/>
      <c r="K4" s="328"/>
    </row>
    <row r="5" spans="3:11" ht="15.75" x14ac:dyDescent="0.25">
      <c r="C5" s="15">
        <v>4</v>
      </c>
      <c r="D5" s="13"/>
      <c r="E5" s="14"/>
      <c r="G5" s="120" t="s">
        <v>9</v>
      </c>
      <c r="H5" s="121"/>
      <c r="I5" s="326" t="s">
        <v>146</v>
      </c>
      <c r="J5" s="327"/>
      <c r="K5" s="328"/>
    </row>
    <row r="6" spans="3:11" s="8" customFormat="1" ht="15.75" x14ac:dyDescent="0.25">
      <c r="C6" s="15">
        <v>5</v>
      </c>
      <c r="D6" s="13"/>
      <c r="E6" s="14"/>
      <c r="F6" s="7"/>
      <c r="G6" s="120" t="s">
        <v>10</v>
      </c>
      <c r="H6" s="122"/>
      <c r="I6" s="329">
        <f>COUNT(C2:C46)</f>
        <v>45</v>
      </c>
      <c r="J6" s="330"/>
      <c r="K6" s="331"/>
    </row>
    <row r="7" spans="3:11" s="9" customFormat="1" x14ac:dyDescent="0.25">
      <c r="C7" s="15">
        <v>6</v>
      </c>
      <c r="D7" s="13"/>
      <c r="E7" s="14"/>
      <c r="F7" s="3"/>
    </row>
    <row r="8" spans="3:11" ht="15.75" x14ac:dyDescent="0.25">
      <c r="C8" s="15">
        <v>7</v>
      </c>
      <c r="D8" s="13"/>
      <c r="E8" s="14"/>
      <c r="I8" s="4" t="s">
        <v>3</v>
      </c>
      <c r="J8" s="5" t="s">
        <v>4</v>
      </c>
    </row>
    <row r="9" spans="3:11" ht="15.75" x14ac:dyDescent="0.25">
      <c r="C9" s="15">
        <v>8</v>
      </c>
      <c r="D9" s="13"/>
      <c r="E9" s="14"/>
      <c r="I9" s="6">
        <f>COUNTIF(E2:E46,"ذكر")</f>
        <v>0</v>
      </c>
      <c r="J9" s="6">
        <f>COUNTIF(E2:E46,"أنثى")</f>
        <v>0</v>
      </c>
    </row>
    <row r="10" spans="3:11" x14ac:dyDescent="0.25">
      <c r="C10" s="15">
        <v>9</v>
      </c>
      <c r="D10" s="13"/>
      <c r="E10" s="14"/>
    </row>
    <row r="11" spans="3:11" x14ac:dyDescent="0.25">
      <c r="C11" s="15">
        <v>10</v>
      </c>
      <c r="D11" s="13"/>
      <c r="E11" s="14"/>
    </row>
    <row r="12" spans="3:11" x14ac:dyDescent="0.25">
      <c r="C12" s="15">
        <v>11</v>
      </c>
      <c r="D12" s="13"/>
      <c r="E12" s="14"/>
      <c r="I12" s="10"/>
    </row>
    <row r="13" spans="3:11" x14ac:dyDescent="0.25">
      <c r="C13" s="15">
        <v>12</v>
      </c>
      <c r="D13" s="13"/>
      <c r="E13" s="14"/>
    </row>
    <row r="14" spans="3:11" x14ac:dyDescent="0.25">
      <c r="C14" s="15">
        <v>13</v>
      </c>
      <c r="D14" s="13"/>
      <c r="E14" s="14"/>
    </row>
    <row r="15" spans="3:11" x14ac:dyDescent="0.25">
      <c r="C15" s="15">
        <v>14</v>
      </c>
      <c r="D15" s="13"/>
      <c r="E15" s="14"/>
    </row>
    <row r="16" spans="3:11" x14ac:dyDescent="0.25">
      <c r="C16" s="15">
        <v>15</v>
      </c>
      <c r="D16" s="13"/>
      <c r="E16" s="14"/>
    </row>
    <row r="17" spans="3:5" x14ac:dyDescent="0.25">
      <c r="C17" s="15">
        <v>16</v>
      </c>
      <c r="D17" s="13"/>
      <c r="E17" s="14"/>
    </row>
    <row r="18" spans="3:5" x14ac:dyDescent="0.25">
      <c r="C18" s="15">
        <v>17</v>
      </c>
      <c r="D18" s="13"/>
      <c r="E18" s="14"/>
    </row>
    <row r="19" spans="3:5" x14ac:dyDescent="0.25">
      <c r="C19" s="15">
        <v>18</v>
      </c>
      <c r="D19" s="13"/>
      <c r="E19" s="14"/>
    </row>
    <row r="20" spans="3:5" x14ac:dyDescent="0.25">
      <c r="C20" s="15">
        <v>19</v>
      </c>
      <c r="D20" s="13"/>
      <c r="E20" s="14"/>
    </row>
    <row r="21" spans="3:5" x14ac:dyDescent="0.25">
      <c r="C21" s="15">
        <v>20</v>
      </c>
      <c r="D21" s="13"/>
      <c r="E21" s="14"/>
    </row>
    <row r="22" spans="3:5" x14ac:dyDescent="0.25">
      <c r="C22" s="15">
        <v>21</v>
      </c>
      <c r="D22" s="13"/>
      <c r="E22" s="14"/>
    </row>
    <row r="23" spans="3:5" x14ac:dyDescent="0.25">
      <c r="C23" s="15">
        <v>22</v>
      </c>
      <c r="D23" s="13"/>
      <c r="E23" s="14"/>
    </row>
    <row r="24" spans="3:5" x14ac:dyDescent="0.25">
      <c r="C24" s="15">
        <v>23</v>
      </c>
      <c r="D24" s="13"/>
      <c r="E24" s="14"/>
    </row>
    <row r="25" spans="3:5" x14ac:dyDescent="0.25">
      <c r="C25" s="15">
        <v>24</v>
      </c>
      <c r="D25" s="13"/>
      <c r="E25" s="14"/>
    </row>
    <row r="26" spans="3:5" x14ac:dyDescent="0.25">
      <c r="C26" s="15">
        <v>25</v>
      </c>
      <c r="D26" s="13"/>
      <c r="E26" s="14"/>
    </row>
    <row r="27" spans="3:5" x14ac:dyDescent="0.25">
      <c r="C27" s="15">
        <v>26</v>
      </c>
      <c r="D27" s="13"/>
      <c r="E27" s="14"/>
    </row>
    <row r="28" spans="3:5" x14ac:dyDescent="0.25">
      <c r="C28" s="15">
        <v>27</v>
      </c>
      <c r="D28" s="13"/>
      <c r="E28" s="14"/>
    </row>
    <row r="29" spans="3:5" x14ac:dyDescent="0.25">
      <c r="C29" s="15">
        <v>28</v>
      </c>
      <c r="D29" s="13"/>
      <c r="E29" s="14"/>
    </row>
    <row r="30" spans="3:5" x14ac:dyDescent="0.25">
      <c r="C30" s="15">
        <v>29</v>
      </c>
      <c r="D30" s="13"/>
      <c r="E30" s="14"/>
    </row>
    <row r="31" spans="3:5" x14ac:dyDescent="0.25">
      <c r="C31" s="15">
        <v>30</v>
      </c>
      <c r="D31" s="13"/>
      <c r="E31" s="14"/>
    </row>
    <row r="32" spans="3:5" x14ac:dyDescent="0.25">
      <c r="C32" s="15">
        <v>31</v>
      </c>
      <c r="D32" s="13"/>
      <c r="E32" s="14"/>
    </row>
    <row r="33" spans="3:15" x14ac:dyDescent="0.25">
      <c r="C33" s="15">
        <v>32</v>
      </c>
      <c r="D33" s="13"/>
      <c r="E33" s="14"/>
    </row>
    <row r="34" spans="3:15" x14ac:dyDescent="0.25">
      <c r="C34" s="15">
        <v>33</v>
      </c>
      <c r="D34" s="13"/>
      <c r="E34" s="14"/>
    </row>
    <row r="35" spans="3:15" x14ac:dyDescent="0.25">
      <c r="C35" s="15">
        <v>34</v>
      </c>
      <c r="D35" s="13"/>
      <c r="E35" s="14"/>
    </row>
    <row r="36" spans="3:15" x14ac:dyDescent="0.25">
      <c r="C36" s="15">
        <v>35</v>
      </c>
      <c r="D36" s="13"/>
      <c r="E36" s="14"/>
    </row>
    <row r="37" spans="3:15" x14ac:dyDescent="0.25">
      <c r="C37" s="15">
        <v>36</v>
      </c>
      <c r="D37" s="13"/>
      <c r="E37" s="14"/>
    </row>
    <row r="38" spans="3:15" x14ac:dyDescent="0.25">
      <c r="C38" s="15">
        <v>37</v>
      </c>
      <c r="D38" s="13"/>
      <c r="E38" s="14"/>
      <c r="O38" s="12"/>
    </row>
    <row r="39" spans="3:15" x14ac:dyDescent="0.25">
      <c r="C39" s="15">
        <v>38</v>
      </c>
      <c r="D39" s="13"/>
      <c r="E39" s="14"/>
      <c r="O39" s="12"/>
    </row>
    <row r="40" spans="3:15" x14ac:dyDescent="0.25">
      <c r="C40" s="15">
        <v>39</v>
      </c>
      <c r="D40" s="13"/>
      <c r="E40" s="14"/>
    </row>
    <row r="41" spans="3:15" x14ac:dyDescent="0.25">
      <c r="C41" s="15">
        <v>40</v>
      </c>
      <c r="D41" s="13"/>
      <c r="E41" s="14"/>
    </row>
    <row r="42" spans="3:15" x14ac:dyDescent="0.25">
      <c r="C42" s="15">
        <v>41</v>
      </c>
      <c r="D42" s="13"/>
      <c r="E42" s="14"/>
    </row>
    <row r="43" spans="3:15" x14ac:dyDescent="0.25">
      <c r="C43" s="15">
        <v>42</v>
      </c>
      <c r="D43" s="13"/>
      <c r="E43" s="14"/>
    </row>
    <row r="44" spans="3:15" x14ac:dyDescent="0.25">
      <c r="C44" s="15">
        <v>43</v>
      </c>
      <c r="D44" s="13"/>
      <c r="E44" s="14"/>
    </row>
    <row r="45" spans="3:15" x14ac:dyDescent="0.25">
      <c r="C45" s="15">
        <v>44</v>
      </c>
      <c r="D45" s="13"/>
      <c r="E45" s="14"/>
    </row>
    <row r="46" spans="3:15" x14ac:dyDescent="0.25">
      <c r="C46" s="15">
        <v>45</v>
      </c>
      <c r="D46" s="13"/>
      <c r="E46" s="14"/>
    </row>
  </sheetData>
  <sortState ref="C2:E41">
    <sortCondition ref="D2:D41"/>
  </sortState>
  <mergeCells count="7">
    <mergeCell ref="I5:K5"/>
    <mergeCell ref="I6:K6"/>
    <mergeCell ref="G1:H1"/>
    <mergeCell ref="I1:K1"/>
    <mergeCell ref="I2:K2"/>
    <mergeCell ref="I3:K3"/>
    <mergeCell ref="I4:K4"/>
  </mergeCells>
  <conditionalFormatting sqref="E2:E46">
    <cfRule type="cellIs" dxfId="211" priority="112" stopIfTrue="1" operator="equal">
      <formula>$J$8</formula>
    </cfRule>
  </conditionalFormatting>
  <dataValidations count="1">
    <dataValidation type="list" allowBlank="1" showInputMessage="1" showErrorMessage="1" sqref="E2:E46 WVL983042:WVL983076 WLP983042:WLP983076 WBT983042:WBT983076 VRX983042:VRX983076 VIB983042:VIB983076 UYF983042:UYF983076 UOJ983042:UOJ983076 UEN983042:UEN983076 TUR983042:TUR983076 TKV983042:TKV983076 TAZ983042:TAZ983076 SRD983042:SRD983076 SHH983042:SHH983076 RXL983042:RXL983076 RNP983042:RNP983076 RDT983042:RDT983076 QTX983042:QTX983076 QKB983042:QKB983076 QAF983042:QAF983076 PQJ983042:PQJ983076 PGN983042:PGN983076 OWR983042:OWR983076 OMV983042:OMV983076 OCZ983042:OCZ983076 NTD983042:NTD983076 NJH983042:NJH983076 MZL983042:MZL983076 MPP983042:MPP983076 MFT983042:MFT983076 LVX983042:LVX983076 LMB983042:LMB983076 LCF983042:LCF983076 KSJ983042:KSJ983076 KIN983042:KIN983076 JYR983042:JYR983076 JOV983042:JOV983076 JEZ983042:JEZ983076 IVD983042:IVD983076 ILH983042:ILH983076 IBL983042:IBL983076 HRP983042:HRP983076 HHT983042:HHT983076 GXX983042:GXX983076 GOB983042:GOB983076 GEF983042:GEF983076 FUJ983042:FUJ983076 FKN983042:FKN983076 FAR983042:FAR983076 EQV983042:EQV983076 EGZ983042:EGZ983076 DXD983042:DXD983076 DNH983042:DNH983076 DDL983042:DDL983076 CTP983042:CTP983076 CJT983042:CJT983076 BZX983042:BZX983076 BQB983042:BQB983076 BGF983042:BGF983076 AWJ983042:AWJ983076 AMN983042:AMN983076 ACR983042:ACR983076 SV983042:SV983076 IZ983042:IZ983076 E983042:E983076 WVL917506:WVL917540 WLP917506:WLP917540 WBT917506:WBT917540 VRX917506:VRX917540 VIB917506:VIB917540 UYF917506:UYF917540 UOJ917506:UOJ917540 UEN917506:UEN917540 TUR917506:TUR917540 TKV917506:TKV917540 TAZ917506:TAZ917540 SRD917506:SRD917540 SHH917506:SHH917540 RXL917506:RXL917540 RNP917506:RNP917540 RDT917506:RDT917540 QTX917506:QTX917540 QKB917506:QKB917540 QAF917506:QAF917540 PQJ917506:PQJ917540 PGN917506:PGN917540 OWR917506:OWR917540 OMV917506:OMV917540 OCZ917506:OCZ917540 NTD917506:NTD917540 NJH917506:NJH917540 MZL917506:MZL917540 MPP917506:MPP917540 MFT917506:MFT917540 LVX917506:LVX917540 LMB917506:LMB917540 LCF917506:LCF917540 KSJ917506:KSJ917540 KIN917506:KIN917540 JYR917506:JYR917540 JOV917506:JOV917540 JEZ917506:JEZ917540 IVD917506:IVD917540 ILH917506:ILH917540 IBL917506:IBL917540 HRP917506:HRP917540 HHT917506:HHT917540 GXX917506:GXX917540 GOB917506:GOB917540 GEF917506:GEF917540 FUJ917506:FUJ917540 FKN917506:FKN917540 FAR917506:FAR917540 EQV917506:EQV917540 EGZ917506:EGZ917540 DXD917506:DXD917540 DNH917506:DNH917540 DDL917506:DDL917540 CTP917506:CTP917540 CJT917506:CJT917540 BZX917506:BZX917540 BQB917506:BQB917540 BGF917506:BGF917540 AWJ917506:AWJ917540 AMN917506:AMN917540 ACR917506:ACR917540 SV917506:SV917540 IZ917506:IZ917540 E917506:E917540 WVL851970:WVL852004 WLP851970:WLP852004 WBT851970:WBT852004 VRX851970:VRX852004 VIB851970:VIB852004 UYF851970:UYF852004 UOJ851970:UOJ852004 UEN851970:UEN852004 TUR851970:TUR852004 TKV851970:TKV852004 TAZ851970:TAZ852004 SRD851970:SRD852004 SHH851970:SHH852004 RXL851970:RXL852004 RNP851970:RNP852004 RDT851970:RDT852004 QTX851970:QTX852004 QKB851970:QKB852004 QAF851970:QAF852004 PQJ851970:PQJ852004 PGN851970:PGN852004 OWR851970:OWR852004 OMV851970:OMV852004 OCZ851970:OCZ852004 NTD851970:NTD852004 NJH851970:NJH852004 MZL851970:MZL852004 MPP851970:MPP852004 MFT851970:MFT852004 LVX851970:LVX852004 LMB851970:LMB852004 LCF851970:LCF852004 KSJ851970:KSJ852004 KIN851970:KIN852004 JYR851970:JYR852004 JOV851970:JOV852004 JEZ851970:JEZ852004 IVD851970:IVD852004 ILH851970:ILH852004 IBL851970:IBL852004 HRP851970:HRP852004 HHT851970:HHT852004 GXX851970:GXX852004 GOB851970:GOB852004 GEF851970:GEF852004 FUJ851970:FUJ852004 FKN851970:FKN852004 FAR851970:FAR852004 EQV851970:EQV852004 EGZ851970:EGZ852004 DXD851970:DXD852004 DNH851970:DNH852004 DDL851970:DDL852004 CTP851970:CTP852004 CJT851970:CJT852004 BZX851970:BZX852004 BQB851970:BQB852004 BGF851970:BGF852004 AWJ851970:AWJ852004 AMN851970:AMN852004 ACR851970:ACR852004 SV851970:SV852004 IZ851970:IZ852004 E851970:E852004 WVL786434:WVL786468 WLP786434:WLP786468 WBT786434:WBT786468 VRX786434:VRX786468 VIB786434:VIB786468 UYF786434:UYF786468 UOJ786434:UOJ786468 UEN786434:UEN786468 TUR786434:TUR786468 TKV786434:TKV786468 TAZ786434:TAZ786468 SRD786434:SRD786468 SHH786434:SHH786468 RXL786434:RXL786468 RNP786434:RNP786468 RDT786434:RDT786468 QTX786434:QTX786468 QKB786434:QKB786468 QAF786434:QAF786468 PQJ786434:PQJ786468 PGN786434:PGN786468 OWR786434:OWR786468 OMV786434:OMV786468 OCZ786434:OCZ786468 NTD786434:NTD786468 NJH786434:NJH786468 MZL786434:MZL786468 MPP786434:MPP786468 MFT786434:MFT786468 LVX786434:LVX786468 LMB786434:LMB786468 LCF786434:LCF786468 KSJ786434:KSJ786468 KIN786434:KIN786468 JYR786434:JYR786468 JOV786434:JOV786468 JEZ786434:JEZ786468 IVD786434:IVD786468 ILH786434:ILH786468 IBL786434:IBL786468 HRP786434:HRP786468 HHT786434:HHT786468 GXX786434:GXX786468 GOB786434:GOB786468 GEF786434:GEF786468 FUJ786434:FUJ786468 FKN786434:FKN786468 FAR786434:FAR786468 EQV786434:EQV786468 EGZ786434:EGZ786468 DXD786434:DXD786468 DNH786434:DNH786468 DDL786434:DDL786468 CTP786434:CTP786468 CJT786434:CJT786468 BZX786434:BZX786468 BQB786434:BQB786468 BGF786434:BGF786468 AWJ786434:AWJ786468 AMN786434:AMN786468 ACR786434:ACR786468 SV786434:SV786468 IZ786434:IZ786468 E786434:E786468 WVL720898:WVL720932 WLP720898:WLP720932 WBT720898:WBT720932 VRX720898:VRX720932 VIB720898:VIB720932 UYF720898:UYF720932 UOJ720898:UOJ720932 UEN720898:UEN720932 TUR720898:TUR720932 TKV720898:TKV720932 TAZ720898:TAZ720932 SRD720898:SRD720932 SHH720898:SHH720932 RXL720898:RXL720932 RNP720898:RNP720932 RDT720898:RDT720932 QTX720898:QTX720932 QKB720898:QKB720932 QAF720898:QAF720932 PQJ720898:PQJ720932 PGN720898:PGN720932 OWR720898:OWR720932 OMV720898:OMV720932 OCZ720898:OCZ720932 NTD720898:NTD720932 NJH720898:NJH720932 MZL720898:MZL720932 MPP720898:MPP720932 MFT720898:MFT720932 LVX720898:LVX720932 LMB720898:LMB720932 LCF720898:LCF720932 KSJ720898:KSJ720932 KIN720898:KIN720932 JYR720898:JYR720932 JOV720898:JOV720932 JEZ720898:JEZ720932 IVD720898:IVD720932 ILH720898:ILH720932 IBL720898:IBL720932 HRP720898:HRP720932 HHT720898:HHT720932 GXX720898:GXX720932 GOB720898:GOB720932 GEF720898:GEF720932 FUJ720898:FUJ720932 FKN720898:FKN720932 FAR720898:FAR720932 EQV720898:EQV720932 EGZ720898:EGZ720932 DXD720898:DXD720932 DNH720898:DNH720932 DDL720898:DDL720932 CTP720898:CTP720932 CJT720898:CJT720932 BZX720898:BZX720932 BQB720898:BQB720932 BGF720898:BGF720932 AWJ720898:AWJ720932 AMN720898:AMN720932 ACR720898:ACR720932 SV720898:SV720932 IZ720898:IZ720932 E720898:E720932 WVL655362:WVL655396 WLP655362:WLP655396 WBT655362:WBT655396 VRX655362:VRX655396 VIB655362:VIB655396 UYF655362:UYF655396 UOJ655362:UOJ655396 UEN655362:UEN655396 TUR655362:TUR655396 TKV655362:TKV655396 TAZ655362:TAZ655396 SRD655362:SRD655396 SHH655362:SHH655396 RXL655362:RXL655396 RNP655362:RNP655396 RDT655362:RDT655396 QTX655362:QTX655396 QKB655362:QKB655396 QAF655362:QAF655396 PQJ655362:PQJ655396 PGN655362:PGN655396 OWR655362:OWR655396 OMV655362:OMV655396 OCZ655362:OCZ655396 NTD655362:NTD655396 NJH655362:NJH655396 MZL655362:MZL655396 MPP655362:MPP655396 MFT655362:MFT655396 LVX655362:LVX655396 LMB655362:LMB655396 LCF655362:LCF655396 KSJ655362:KSJ655396 KIN655362:KIN655396 JYR655362:JYR655396 JOV655362:JOV655396 JEZ655362:JEZ655396 IVD655362:IVD655396 ILH655362:ILH655396 IBL655362:IBL655396 HRP655362:HRP655396 HHT655362:HHT655396 GXX655362:GXX655396 GOB655362:GOB655396 GEF655362:GEF655396 FUJ655362:FUJ655396 FKN655362:FKN655396 FAR655362:FAR655396 EQV655362:EQV655396 EGZ655362:EGZ655396 DXD655362:DXD655396 DNH655362:DNH655396 DDL655362:DDL655396 CTP655362:CTP655396 CJT655362:CJT655396 BZX655362:BZX655396 BQB655362:BQB655396 BGF655362:BGF655396 AWJ655362:AWJ655396 AMN655362:AMN655396 ACR655362:ACR655396 SV655362:SV655396 IZ655362:IZ655396 E655362:E655396 WVL589826:WVL589860 WLP589826:WLP589860 WBT589826:WBT589860 VRX589826:VRX589860 VIB589826:VIB589860 UYF589826:UYF589860 UOJ589826:UOJ589860 UEN589826:UEN589860 TUR589826:TUR589860 TKV589826:TKV589860 TAZ589826:TAZ589860 SRD589826:SRD589860 SHH589826:SHH589860 RXL589826:RXL589860 RNP589826:RNP589860 RDT589826:RDT589860 QTX589826:QTX589860 QKB589826:QKB589860 QAF589826:QAF589860 PQJ589826:PQJ589860 PGN589826:PGN589860 OWR589826:OWR589860 OMV589826:OMV589860 OCZ589826:OCZ589860 NTD589826:NTD589860 NJH589826:NJH589860 MZL589826:MZL589860 MPP589826:MPP589860 MFT589826:MFT589860 LVX589826:LVX589860 LMB589826:LMB589860 LCF589826:LCF589860 KSJ589826:KSJ589860 KIN589826:KIN589860 JYR589826:JYR589860 JOV589826:JOV589860 JEZ589826:JEZ589860 IVD589826:IVD589860 ILH589826:ILH589860 IBL589826:IBL589860 HRP589826:HRP589860 HHT589826:HHT589860 GXX589826:GXX589860 GOB589826:GOB589860 GEF589826:GEF589860 FUJ589826:FUJ589860 FKN589826:FKN589860 FAR589826:FAR589860 EQV589826:EQV589860 EGZ589826:EGZ589860 DXD589826:DXD589860 DNH589826:DNH589860 DDL589826:DDL589860 CTP589826:CTP589860 CJT589826:CJT589860 BZX589826:BZX589860 BQB589826:BQB589860 BGF589826:BGF589860 AWJ589826:AWJ589860 AMN589826:AMN589860 ACR589826:ACR589860 SV589826:SV589860 IZ589826:IZ589860 E589826:E589860 WVL524290:WVL524324 WLP524290:WLP524324 WBT524290:WBT524324 VRX524290:VRX524324 VIB524290:VIB524324 UYF524290:UYF524324 UOJ524290:UOJ524324 UEN524290:UEN524324 TUR524290:TUR524324 TKV524290:TKV524324 TAZ524290:TAZ524324 SRD524290:SRD524324 SHH524290:SHH524324 RXL524290:RXL524324 RNP524290:RNP524324 RDT524290:RDT524324 QTX524290:QTX524324 QKB524290:QKB524324 QAF524290:QAF524324 PQJ524290:PQJ524324 PGN524290:PGN524324 OWR524290:OWR524324 OMV524290:OMV524324 OCZ524290:OCZ524324 NTD524290:NTD524324 NJH524290:NJH524324 MZL524290:MZL524324 MPP524290:MPP524324 MFT524290:MFT524324 LVX524290:LVX524324 LMB524290:LMB524324 LCF524290:LCF524324 KSJ524290:KSJ524324 KIN524290:KIN524324 JYR524290:JYR524324 JOV524290:JOV524324 JEZ524290:JEZ524324 IVD524290:IVD524324 ILH524290:ILH524324 IBL524290:IBL524324 HRP524290:HRP524324 HHT524290:HHT524324 GXX524290:GXX524324 GOB524290:GOB524324 GEF524290:GEF524324 FUJ524290:FUJ524324 FKN524290:FKN524324 FAR524290:FAR524324 EQV524290:EQV524324 EGZ524290:EGZ524324 DXD524290:DXD524324 DNH524290:DNH524324 DDL524290:DDL524324 CTP524290:CTP524324 CJT524290:CJT524324 BZX524290:BZX524324 BQB524290:BQB524324 BGF524290:BGF524324 AWJ524290:AWJ524324 AMN524290:AMN524324 ACR524290:ACR524324 SV524290:SV524324 IZ524290:IZ524324 E524290:E524324 WVL458754:WVL458788 WLP458754:WLP458788 WBT458754:WBT458788 VRX458754:VRX458788 VIB458754:VIB458788 UYF458754:UYF458788 UOJ458754:UOJ458788 UEN458754:UEN458788 TUR458754:TUR458788 TKV458754:TKV458788 TAZ458754:TAZ458788 SRD458754:SRD458788 SHH458754:SHH458788 RXL458754:RXL458788 RNP458754:RNP458788 RDT458754:RDT458788 QTX458754:QTX458788 QKB458754:QKB458788 QAF458754:QAF458788 PQJ458754:PQJ458788 PGN458754:PGN458788 OWR458754:OWR458788 OMV458754:OMV458788 OCZ458754:OCZ458788 NTD458754:NTD458788 NJH458754:NJH458788 MZL458754:MZL458788 MPP458754:MPP458788 MFT458754:MFT458788 LVX458754:LVX458788 LMB458754:LMB458788 LCF458754:LCF458788 KSJ458754:KSJ458788 KIN458754:KIN458788 JYR458754:JYR458788 JOV458754:JOV458788 JEZ458754:JEZ458788 IVD458754:IVD458788 ILH458754:ILH458788 IBL458754:IBL458788 HRP458754:HRP458788 HHT458754:HHT458788 GXX458754:GXX458788 GOB458754:GOB458788 GEF458754:GEF458788 FUJ458754:FUJ458788 FKN458754:FKN458788 FAR458754:FAR458788 EQV458754:EQV458788 EGZ458754:EGZ458788 DXD458754:DXD458788 DNH458754:DNH458788 DDL458754:DDL458788 CTP458754:CTP458788 CJT458754:CJT458788 BZX458754:BZX458788 BQB458754:BQB458788 BGF458754:BGF458788 AWJ458754:AWJ458788 AMN458754:AMN458788 ACR458754:ACR458788 SV458754:SV458788 IZ458754:IZ458788 E458754:E458788 WVL393218:WVL393252 WLP393218:WLP393252 WBT393218:WBT393252 VRX393218:VRX393252 VIB393218:VIB393252 UYF393218:UYF393252 UOJ393218:UOJ393252 UEN393218:UEN393252 TUR393218:TUR393252 TKV393218:TKV393252 TAZ393218:TAZ393252 SRD393218:SRD393252 SHH393218:SHH393252 RXL393218:RXL393252 RNP393218:RNP393252 RDT393218:RDT393252 QTX393218:QTX393252 QKB393218:QKB393252 QAF393218:QAF393252 PQJ393218:PQJ393252 PGN393218:PGN393252 OWR393218:OWR393252 OMV393218:OMV393252 OCZ393218:OCZ393252 NTD393218:NTD393252 NJH393218:NJH393252 MZL393218:MZL393252 MPP393218:MPP393252 MFT393218:MFT393252 LVX393218:LVX393252 LMB393218:LMB393252 LCF393218:LCF393252 KSJ393218:KSJ393252 KIN393218:KIN393252 JYR393218:JYR393252 JOV393218:JOV393252 JEZ393218:JEZ393252 IVD393218:IVD393252 ILH393218:ILH393252 IBL393218:IBL393252 HRP393218:HRP393252 HHT393218:HHT393252 GXX393218:GXX393252 GOB393218:GOB393252 GEF393218:GEF393252 FUJ393218:FUJ393252 FKN393218:FKN393252 FAR393218:FAR393252 EQV393218:EQV393252 EGZ393218:EGZ393252 DXD393218:DXD393252 DNH393218:DNH393252 DDL393218:DDL393252 CTP393218:CTP393252 CJT393218:CJT393252 BZX393218:BZX393252 BQB393218:BQB393252 BGF393218:BGF393252 AWJ393218:AWJ393252 AMN393218:AMN393252 ACR393218:ACR393252 SV393218:SV393252 IZ393218:IZ393252 E393218:E393252 WVL327682:WVL327716 WLP327682:WLP327716 WBT327682:WBT327716 VRX327682:VRX327716 VIB327682:VIB327716 UYF327682:UYF327716 UOJ327682:UOJ327716 UEN327682:UEN327716 TUR327682:TUR327716 TKV327682:TKV327716 TAZ327682:TAZ327716 SRD327682:SRD327716 SHH327682:SHH327716 RXL327682:RXL327716 RNP327682:RNP327716 RDT327682:RDT327716 QTX327682:QTX327716 QKB327682:QKB327716 QAF327682:QAF327716 PQJ327682:PQJ327716 PGN327682:PGN327716 OWR327682:OWR327716 OMV327682:OMV327716 OCZ327682:OCZ327716 NTD327682:NTD327716 NJH327682:NJH327716 MZL327682:MZL327716 MPP327682:MPP327716 MFT327682:MFT327716 LVX327682:LVX327716 LMB327682:LMB327716 LCF327682:LCF327716 KSJ327682:KSJ327716 KIN327682:KIN327716 JYR327682:JYR327716 JOV327682:JOV327716 JEZ327682:JEZ327716 IVD327682:IVD327716 ILH327682:ILH327716 IBL327682:IBL327716 HRP327682:HRP327716 HHT327682:HHT327716 GXX327682:GXX327716 GOB327682:GOB327716 GEF327682:GEF327716 FUJ327682:FUJ327716 FKN327682:FKN327716 FAR327682:FAR327716 EQV327682:EQV327716 EGZ327682:EGZ327716 DXD327682:DXD327716 DNH327682:DNH327716 DDL327682:DDL327716 CTP327682:CTP327716 CJT327682:CJT327716 BZX327682:BZX327716 BQB327682:BQB327716 BGF327682:BGF327716 AWJ327682:AWJ327716 AMN327682:AMN327716 ACR327682:ACR327716 SV327682:SV327716 IZ327682:IZ327716 E327682:E327716 WVL262146:WVL262180 WLP262146:WLP262180 WBT262146:WBT262180 VRX262146:VRX262180 VIB262146:VIB262180 UYF262146:UYF262180 UOJ262146:UOJ262180 UEN262146:UEN262180 TUR262146:TUR262180 TKV262146:TKV262180 TAZ262146:TAZ262180 SRD262146:SRD262180 SHH262146:SHH262180 RXL262146:RXL262180 RNP262146:RNP262180 RDT262146:RDT262180 QTX262146:QTX262180 QKB262146:QKB262180 QAF262146:QAF262180 PQJ262146:PQJ262180 PGN262146:PGN262180 OWR262146:OWR262180 OMV262146:OMV262180 OCZ262146:OCZ262180 NTD262146:NTD262180 NJH262146:NJH262180 MZL262146:MZL262180 MPP262146:MPP262180 MFT262146:MFT262180 LVX262146:LVX262180 LMB262146:LMB262180 LCF262146:LCF262180 KSJ262146:KSJ262180 KIN262146:KIN262180 JYR262146:JYR262180 JOV262146:JOV262180 JEZ262146:JEZ262180 IVD262146:IVD262180 ILH262146:ILH262180 IBL262146:IBL262180 HRP262146:HRP262180 HHT262146:HHT262180 GXX262146:GXX262180 GOB262146:GOB262180 GEF262146:GEF262180 FUJ262146:FUJ262180 FKN262146:FKN262180 FAR262146:FAR262180 EQV262146:EQV262180 EGZ262146:EGZ262180 DXD262146:DXD262180 DNH262146:DNH262180 DDL262146:DDL262180 CTP262146:CTP262180 CJT262146:CJT262180 BZX262146:BZX262180 BQB262146:BQB262180 BGF262146:BGF262180 AWJ262146:AWJ262180 AMN262146:AMN262180 ACR262146:ACR262180 SV262146:SV262180 IZ262146:IZ262180 E262146:E262180 WVL196610:WVL196644 WLP196610:WLP196644 WBT196610:WBT196644 VRX196610:VRX196644 VIB196610:VIB196644 UYF196610:UYF196644 UOJ196610:UOJ196644 UEN196610:UEN196644 TUR196610:TUR196644 TKV196610:TKV196644 TAZ196610:TAZ196644 SRD196610:SRD196644 SHH196610:SHH196644 RXL196610:RXL196644 RNP196610:RNP196644 RDT196610:RDT196644 QTX196610:QTX196644 QKB196610:QKB196644 QAF196610:QAF196644 PQJ196610:PQJ196644 PGN196610:PGN196644 OWR196610:OWR196644 OMV196610:OMV196644 OCZ196610:OCZ196644 NTD196610:NTD196644 NJH196610:NJH196644 MZL196610:MZL196644 MPP196610:MPP196644 MFT196610:MFT196644 LVX196610:LVX196644 LMB196610:LMB196644 LCF196610:LCF196644 KSJ196610:KSJ196644 KIN196610:KIN196644 JYR196610:JYR196644 JOV196610:JOV196644 JEZ196610:JEZ196644 IVD196610:IVD196644 ILH196610:ILH196644 IBL196610:IBL196644 HRP196610:HRP196644 HHT196610:HHT196644 GXX196610:GXX196644 GOB196610:GOB196644 GEF196610:GEF196644 FUJ196610:FUJ196644 FKN196610:FKN196644 FAR196610:FAR196644 EQV196610:EQV196644 EGZ196610:EGZ196644 DXD196610:DXD196644 DNH196610:DNH196644 DDL196610:DDL196644 CTP196610:CTP196644 CJT196610:CJT196644 BZX196610:BZX196644 BQB196610:BQB196644 BGF196610:BGF196644 AWJ196610:AWJ196644 AMN196610:AMN196644 ACR196610:ACR196644 SV196610:SV196644 IZ196610:IZ196644 E196610:E196644 WVL131074:WVL131108 WLP131074:WLP131108 WBT131074:WBT131108 VRX131074:VRX131108 VIB131074:VIB131108 UYF131074:UYF131108 UOJ131074:UOJ131108 UEN131074:UEN131108 TUR131074:TUR131108 TKV131074:TKV131108 TAZ131074:TAZ131108 SRD131074:SRD131108 SHH131074:SHH131108 RXL131074:RXL131108 RNP131074:RNP131108 RDT131074:RDT131108 QTX131074:QTX131108 QKB131074:QKB131108 QAF131074:QAF131108 PQJ131074:PQJ131108 PGN131074:PGN131108 OWR131074:OWR131108 OMV131074:OMV131108 OCZ131074:OCZ131108 NTD131074:NTD131108 NJH131074:NJH131108 MZL131074:MZL131108 MPP131074:MPP131108 MFT131074:MFT131108 LVX131074:LVX131108 LMB131074:LMB131108 LCF131074:LCF131108 KSJ131074:KSJ131108 KIN131074:KIN131108 JYR131074:JYR131108 JOV131074:JOV131108 JEZ131074:JEZ131108 IVD131074:IVD131108 ILH131074:ILH131108 IBL131074:IBL131108 HRP131074:HRP131108 HHT131074:HHT131108 GXX131074:GXX131108 GOB131074:GOB131108 GEF131074:GEF131108 FUJ131074:FUJ131108 FKN131074:FKN131108 FAR131074:FAR131108 EQV131074:EQV131108 EGZ131074:EGZ131108 DXD131074:DXD131108 DNH131074:DNH131108 DDL131074:DDL131108 CTP131074:CTP131108 CJT131074:CJT131108 BZX131074:BZX131108 BQB131074:BQB131108 BGF131074:BGF131108 AWJ131074:AWJ131108 AMN131074:AMN131108 ACR131074:ACR131108 SV131074:SV131108 IZ131074:IZ131108 E131074:E131108 WVL65538:WVL65572 WLP65538:WLP65572 WBT65538:WBT65572 VRX65538:VRX65572 VIB65538:VIB65572 UYF65538:UYF65572 UOJ65538:UOJ65572 UEN65538:UEN65572 TUR65538:TUR65572 TKV65538:TKV65572 TAZ65538:TAZ65572 SRD65538:SRD65572 SHH65538:SHH65572 RXL65538:RXL65572 RNP65538:RNP65572 RDT65538:RDT65572 QTX65538:QTX65572 QKB65538:QKB65572 QAF65538:QAF65572 PQJ65538:PQJ65572 PGN65538:PGN65572 OWR65538:OWR65572 OMV65538:OMV65572 OCZ65538:OCZ65572 NTD65538:NTD65572 NJH65538:NJH65572 MZL65538:MZL65572 MPP65538:MPP65572 MFT65538:MFT65572 LVX65538:LVX65572 LMB65538:LMB65572 LCF65538:LCF65572 KSJ65538:KSJ65572 KIN65538:KIN65572 JYR65538:JYR65572 JOV65538:JOV65572 JEZ65538:JEZ65572 IVD65538:IVD65572 ILH65538:ILH65572 IBL65538:IBL65572 HRP65538:HRP65572 HHT65538:HHT65572 GXX65538:GXX65572 GOB65538:GOB65572 GEF65538:GEF65572 FUJ65538:FUJ65572 FKN65538:FKN65572 FAR65538:FAR65572 EQV65538:EQV65572 EGZ65538:EGZ65572 DXD65538:DXD65572 DNH65538:DNH65572 DDL65538:DDL65572 CTP65538:CTP65572 CJT65538:CJT65572 BZX65538:BZX65572 BQB65538:BQB65572 BGF65538:BGF65572 AWJ65538:AWJ65572 AMN65538:AMN65572 ACR65538:ACR65572 SV65538:SV65572 IZ65538:IZ65572 E65538:E65572 WVL2:WVL36 WLP2:WLP36 WBT2:WBT36 VRX2:VRX36 VIB2:VIB36 UYF2:UYF36 UOJ2:UOJ36 UEN2:UEN36 TUR2:TUR36 TKV2:TKV36 TAZ2:TAZ36 SRD2:SRD36 SHH2:SHH36 RXL2:RXL36 RNP2:RNP36 RDT2:RDT36 QTX2:QTX36 QKB2:QKB36 QAF2:QAF36 PQJ2:PQJ36 PGN2:PGN36 OWR2:OWR36 OMV2:OMV36 OCZ2:OCZ36 NTD2:NTD36 NJH2:NJH36 MZL2:MZL36 MPP2:MPP36 MFT2:MFT36 LVX2:LVX36 LMB2:LMB36 LCF2:LCF36 KSJ2:KSJ36 KIN2:KIN36 JYR2:JYR36 JOV2:JOV36 JEZ2:JEZ36 IVD2:IVD36 ILH2:ILH36 IBL2:IBL36 HRP2:HRP36 HHT2:HHT36 GXX2:GXX36 GOB2:GOB36 GEF2:GEF36 FUJ2:FUJ36 FKN2:FKN36 FAR2:FAR36 EQV2:EQV36 EGZ2:EGZ36 DXD2:DXD36 DNH2:DNH36 DDL2:DDL36 CTP2:CTP36 CJT2:CJT36 BZX2:BZX36 BQB2:BQB36 BGF2:BGF36 AWJ2:AWJ36 AMN2:AMN36 ACR2:ACR36 SV2:SV36 IZ2:IZ36">
      <formula1>$I$8:$J$8</formula1>
    </dataValidation>
  </dataValidations>
  <pageMargins left="0.7" right="0.7" top="0.75" bottom="0.75" header="0.3" footer="0.3"/>
  <pageSetup paperSize="9" scale="8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74"/>
  <sheetViews>
    <sheetView rightToLeft="1" showWhiteSpace="0" topLeftCell="H1" zoomScaleNormal="100" zoomScaleSheetLayoutView="100" workbookViewId="0">
      <selection activeCell="AE5" sqref="AE5"/>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5.28515625" style="16" customWidth="1"/>
    <col min="27" max="27" width="5.140625" style="16" customWidth="1"/>
    <col min="28" max="28" width="5.7109375" style="16" customWidth="1"/>
    <col min="29" max="29" width="5.28515625" style="16" customWidth="1"/>
    <col min="30" max="30" width="5.5703125" style="16" customWidth="1"/>
    <col min="31" max="31" width="5.140625" style="16" customWidth="1"/>
    <col min="32" max="32" width="4.2851562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6" s="17" customFormat="1" ht="12" x14ac:dyDescent="0.2">
      <c r="A1" s="373" t="s">
        <v>6</v>
      </c>
      <c r="B1" s="374"/>
      <c r="C1" s="340" t="str">
        <f>IF(المدخلات!I2&lt;&gt;"",المدخلات!I2,"")</f>
        <v/>
      </c>
      <c r="D1" s="341"/>
      <c r="E1" s="341"/>
      <c r="F1" s="372"/>
      <c r="G1" s="75"/>
      <c r="H1" s="373" t="s">
        <v>7</v>
      </c>
      <c r="I1" s="374"/>
      <c r="J1" s="340" t="str">
        <f>IF(المدخلات!I3&lt;&gt;"",المدخلات!I3,"")</f>
        <v/>
      </c>
      <c r="K1" s="341"/>
      <c r="L1" s="341"/>
      <c r="M1" s="372"/>
      <c r="N1" s="75"/>
      <c r="O1" s="373" t="s">
        <v>8</v>
      </c>
      <c r="P1" s="374"/>
      <c r="Q1" s="375" t="str">
        <f>IF(المدخلات!I4&lt;&gt;"",المدخلات!I4,"")</f>
        <v/>
      </c>
      <c r="R1" s="375"/>
      <c r="S1" s="375"/>
      <c r="T1" s="75"/>
      <c r="U1" s="373" t="s">
        <v>9</v>
      </c>
      <c r="V1" s="374"/>
      <c r="W1" s="340" t="str">
        <f>IF(المدخلات!I5&lt;&gt;"",المدخلات!I5,"")</f>
        <v>2019-2018</v>
      </c>
      <c r="X1" s="341"/>
      <c r="Y1" s="341"/>
      <c r="Z1" s="75"/>
      <c r="AA1" s="75"/>
      <c r="AB1" s="75"/>
    </row>
    <row r="2" spans="1:36" s="79" customFormat="1" ht="8.25" customHeight="1" x14ac:dyDescent="0.2">
      <c r="A2" s="76"/>
      <c r="B2" s="53"/>
      <c r="C2" s="53"/>
      <c r="D2" s="77"/>
      <c r="E2" s="77"/>
      <c r="F2" s="77"/>
      <c r="G2" s="77"/>
      <c r="H2" s="53"/>
      <c r="I2" s="77"/>
      <c r="J2" s="77"/>
      <c r="K2" s="77"/>
      <c r="L2" s="77"/>
      <c r="M2" s="77"/>
      <c r="N2" s="77"/>
      <c r="O2" s="53"/>
      <c r="P2" s="76"/>
      <c r="Q2" s="53"/>
      <c r="R2" s="53"/>
      <c r="S2" s="77"/>
      <c r="T2" s="77"/>
      <c r="U2" s="77"/>
      <c r="V2" s="53"/>
      <c r="W2" s="76"/>
      <c r="X2" s="53"/>
      <c r="Y2" s="77"/>
      <c r="Z2" s="77"/>
      <c r="AA2" s="78"/>
      <c r="AB2" s="77"/>
      <c r="AC2" s="77"/>
    </row>
    <row r="3" spans="1:36" s="17" customFormat="1" ht="12" x14ac:dyDescent="0.2">
      <c r="B3" s="74"/>
      <c r="C3" s="74"/>
      <c r="D3" s="376" t="s">
        <v>16</v>
      </c>
      <c r="E3" s="376"/>
      <c r="F3" s="376"/>
      <c r="G3" s="376"/>
      <c r="H3" s="376"/>
      <c r="I3" s="376"/>
      <c r="J3" s="376"/>
      <c r="K3" s="377" t="s">
        <v>66</v>
      </c>
      <c r="L3" s="377"/>
      <c r="M3" s="377"/>
      <c r="N3" s="377"/>
      <c r="O3" s="377"/>
      <c r="P3" s="377"/>
      <c r="Q3" s="381" t="s">
        <v>18</v>
      </c>
      <c r="R3" s="382"/>
      <c r="S3" s="382"/>
      <c r="T3" s="382"/>
      <c r="U3" s="382"/>
      <c r="V3" s="382"/>
      <c r="W3" s="383"/>
      <c r="X3" s="378" t="s">
        <v>120</v>
      </c>
      <c r="Y3" s="379"/>
      <c r="Z3" s="379"/>
      <c r="AA3" s="379"/>
      <c r="AB3" s="379"/>
      <c r="AC3" s="380"/>
      <c r="AD3" s="371" t="s">
        <v>19</v>
      </c>
      <c r="AE3" s="371"/>
      <c r="AF3" s="371"/>
      <c r="AG3" s="371"/>
    </row>
    <row r="4" spans="1:36" s="116" customFormat="1" ht="37.5" customHeight="1" x14ac:dyDescent="0.25">
      <c r="A4" s="102" t="s">
        <v>0</v>
      </c>
      <c r="B4" s="103" t="s">
        <v>105</v>
      </c>
      <c r="C4" s="102" t="s">
        <v>20</v>
      </c>
      <c r="D4" s="104" t="s">
        <v>21</v>
      </c>
      <c r="E4" s="105" t="s">
        <v>22</v>
      </c>
      <c r="F4" s="105" t="s">
        <v>23</v>
      </c>
      <c r="G4" s="105" t="s">
        <v>24</v>
      </c>
      <c r="H4" s="106" t="s">
        <v>25</v>
      </c>
      <c r="I4" s="106" t="s">
        <v>26</v>
      </c>
      <c r="J4" s="107" t="s">
        <v>27</v>
      </c>
      <c r="K4" s="108" t="s">
        <v>28</v>
      </c>
      <c r="L4" s="109" t="s">
        <v>29</v>
      </c>
      <c r="M4" s="109" t="s">
        <v>30</v>
      </c>
      <c r="N4" s="106" t="s">
        <v>25</v>
      </c>
      <c r="O4" s="106" t="s">
        <v>26</v>
      </c>
      <c r="P4" s="107" t="s">
        <v>27</v>
      </c>
      <c r="Q4" s="110" t="s">
        <v>31</v>
      </c>
      <c r="R4" s="111" t="s">
        <v>32</v>
      </c>
      <c r="S4" s="111" t="s">
        <v>33</v>
      </c>
      <c r="T4" s="111" t="s">
        <v>34</v>
      </c>
      <c r="U4" s="106" t="s">
        <v>25</v>
      </c>
      <c r="V4" s="106" t="s">
        <v>26</v>
      </c>
      <c r="W4" s="112" t="s">
        <v>27</v>
      </c>
      <c r="X4" s="114" t="s">
        <v>71</v>
      </c>
      <c r="Y4" s="114" t="s">
        <v>36</v>
      </c>
      <c r="Z4" s="115" t="s">
        <v>72</v>
      </c>
      <c r="AA4" s="106" t="s">
        <v>25</v>
      </c>
      <c r="AB4" s="106" t="s">
        <v>26</v>
      </c>
      <c r="AC4" s="106" t="s">
        <v>27</v>
      </c>
      <c r="AD4" s="106" t="s">
        <v>38</v>
      </c>
      <c r="AE4" s="106" t="s">
        <v>39</v>
      </c>
      <c r="AF4" s="106" t="s">
        <v>40</v>
      </c>
      <c r="AG4" s="113" t="s">
        <v>41</v>
      </c>
    </row>
    <row r="5" spans="1:36" s="81" customFormat="1" x14ac:dyDescent="0.2">
      <c r="A5" s="82">
        <f>IF(المدخلات!C2&lt;&gt;0,المدخلات!C2,"")</f>
        <v>1</v>
      </c>
      <c r="B5" s="26" t="str">
        <f>IF(المدخلات!D2&lt;&gt;"",المدخلات!D2,"")</f>
        <v/>
      </c>
      <c r="C5" s="27" t="str">
        <f>IF(المدخلات!E2&lt;&gt;"",المدخلات!E2,"")</f>
        <v/>
      </c>
      <c r="D5" s="28"/>
      <c r="E5" s="28"/>
      <c r="F5" s="28"/>
      <c r="G5" s="28"/>
      <c r="H5" s="29">
        <f>IF(A5&lt;&gt;"",SUM(D5:G5),"")</f>
        <v>0</v>
      </c>
      <c r="I5" s="30">
        <f>IF(A5&lt;&gt;"",(D5+E5+F5+G5)/4,"")</f>
        <v>0</v>
      </c>
      <c r="J5" s="31">
        <f>IF(A5&lt;&gt;"",RANK(I5,I$5:I$44,0),"")</f>
        <v>1</v>
      </c>
      <c r="K5" s="28"/>
      <c r="L5" s="28"/>
      <c r="M5" s="28"/>
      <c r="N5" s="29">
        <f>IF(A5&lt;&gt;"",SUM(K5:M5),"")</f>
        <v>0</v>
      </c>
      <c r="O5" s="30">
        <f>IF(A5&lt;&gt;"",(K5+L5+M5)/3,"")</f>
        <v>0</v>
      </c>
      <c r="P5" s="31">
        <f>IF(A5&lt;&gt;"",RANK(O5,O$5:O$44,0),"")</f>
        <v>1</v>
      </c>
      <c r="Q5" s="28"/>
      <c r="R5" s="28"/>
      <c r="S5" s="28"/>
      <c r="T5" s="28"/>
      <c r="U5" s="29">
        <f t="shared" ref="U5:U44" si="0">IF(A5&lt;&gt;"",IF(T5&lt;&gt;7.77,SUM(Q5:T5),SUM(Q5:S5)),"")</f>
        <v>0</v>
      </c>
      <c r="V5" s="30">
        <f>IF(A5&lt;&gt;"",IF(T5=7.77,U5/3,U5/4),"")</f>
        <v>0</v>
      </c>
      <c r="W5" s="32">
        <f t="shared" ref="W5:W44" si="1">IF(A5&lt;&gt;"",RANK(V5,V$5:V$44,0),"")</f>
        <v>1</v>
      </c>
      <c r="X5" s="33"/>
      <c r="Y5" s="33"/>
      <c r="Z5" s="33"/>
      <c r="AA5" s="34">
        <f t="shared" ref="AA5:AA44" si="2">IF(A5&lt;&gt;"",SUM(X5:Z5),"")</f>
        <v>0</v>
      </c>
      <c r="AB5" s="34">
        <f t="shared" ref="AB5:AB44" si="3">IF(A5&lt;&gt;"",AA5/3,"")</f>
        <v>0</v>
      </c>
      <c r="AC5" s="35">
        <f t="shared" ref="AC5:AC44" si="4">IF(A5&lt;&gt;"",RANK(AB5,AB$5:AB$44,0),"")</f>
        <v>1</v>
      </c>
      <c r="AD5" s="34">
        <f t="shared" ref="AD5:AD44" si="5">IF(A5&lt;&gt;"",I5*2+O5*2+V5+AB5*1.5,"")</f>
        <v>0</v>
      </c>
      <c r="AE5" s="34">
        <f>IF(A5&lt;&gt;"",(I5*2+O5*2+V5+AB5*1.5)/6.5,"")</f>
        <v>0</v>
      </c>
      <c r="AF5" s="36">
        <f t="shared" ref="AF5:AF44" si="6">IF(A5&lt;&gt;"",RANK(AE5,AE$5:AE$44,0),"")</f>
        <v>1</v>
      </c>
      <c r="AG5" s="37" t="str">
        <f t="shared" ref="AG5:AG44" si="7">IF(A5&lt;&gt;"",IF(AE5&gt;=16,"شكر",IF(AE5&gt;=15,"شرف",IF(AE5&gt;=14,"تشجيع",IF(AE5&gt;=13,"رضا","")))),"")</f>
        <v/>
      </c>
    </row>
    <row r="6" spans="1:36" s="81" customFormat="1" x14ac:dyDescent="0.2">
      <c r="A6" s="82">
        <f>IF(المدخلات!C3&lt;&gt;0,المدخلات!C3,"")</f>
        <v>2</v>
      </c>
      <c r="B6" s="26" t="str">
        <f>IF(المدخلات!D3&lt;&gt;"",المدخلات!D3,"")</f>
        <v/>
      </c>
      <c r="C6" s="27" t="str">
        <f>IF(المدخلات!E3&lt;&gt;"",المدخلات!E3,"")</f>
        <v/>
      </c>
      <c r="D6" s="28"/>
      <c r="E6" s="28"/>
      <c r="F6" s="28"/>
      <c r="G6" s="28"/>
      <c r="H6" s="29">
        <f t="shared" ref="H6:H39" si="8">IF(A6&lt;&gt;"",SUM(D6:G6),"")</f>
        <v>0</v>
      </c>
      <c r="I6" s="30">
        <f t="shared" ref="I6:I39" si="9">IF(A6&lt;&gt;"",(D6+E6+F6+G6)/4,"")</f>
        <v>0</v>
      </c>
      <c r="J6" s="31">
        <f t="shared" ref="J6:J44" si="10">IF(A6&lt;&gt;"",RANK(I6,I$5:I$44,0),"")</f>
        <v>1</v>
      </c>
      <c r="K6" s="28"/>
      <c r="L6" s="28"/>
      <c r="M6" s="28"/>
      <c r="N6" s="29">
        <f t="shared" ref="N6:N39" si="11">IF(A6&lt;&gt;"",SUM(K6:M6),"")</f>
        <v>0</v>
      </c>
      <c r="O6" s="30">
        <f t="shared" ref="O6:O39" si="12">IF(A6&lt;&gt;"",(K6+L6+M6)/3,"")</f>
        <v>0</v>
      </c>
      <c r="P6" s="31">
        <f t="shared" ref="P6:P44" si="13">IF(A6&lt;&gt;"",RANK(O6,O$5:O$44,0),"")</f>
        <v>1</v>
      </c>
      <c r="Q6" s="28"/>
      <c r="R6" s="28"/>
      <c r="S6" s="28"/>
      <c r="T6" s="28"/>
      <c r="U6" s="29">
        <f t="shared" si="0"/>
        <v>0</v>
      </c>
      <c r="V6" s="30">
        <f t="shared" ref="V6:V44" si="14">IF(A6&lt;&gt;"",IF(T6=7.77,U6/3,U6/4),"")</f>
        <v>0</v>
      </c>
      <c r="W6" s="32">
        <f t="shared" si="1"/>
        <v>1</v>
      </c>
      <c r="X6" s="33"/>
      <c r="Y6" s="33"/>
      <c r="Z6" s="33"/>
      <c r="AA6" s="34">
        <f t="shared" si="2"/>
        <v>0</v>
      </c>
      <c r="AB6" s="34">
        <f t="shared" si="3"/>
        <v>0</v>
      </c>
      <c r="AC6" s="35">
        <f t="shared" si="4"/>
        <v>1</v>
      </c>
      <c r="AD6" s="34">
        <f t="shared" si="5"/>
        <v>0</v>
      </c>
      <c r="AE6" s="34">
        <f t="shared" ref="AE6:AE44" si="15">IF(A6&lt;&gt;"",(I6*2+O6*2+V6+AB6*1.5)/6.5,"")</f>
        <v>0</v>
      </c>
      <c r="AF6" s="36">
        <f t="shared" si="6"/>
        <v>1</v>
      </c>
      <c r="AG6" s="37" t="str">
        <f t="shared" si="7"/>
        <v/>
      </c>
    </row>
    <row r="7" spans="1:36" s="81" customFormat="1" x14ac:dyDescent="0.2">
      <c r="A7" s="82">
        <f>IF(المدخلات!C4&lt;&gt;0,المدخلات!C4,"")</f>
        <v>3</v>
      </c>
      <c r="B7" s="26" t="str">
        <f>IF(المدخلات!D4&lt;&gt;"",المدخلات!D4,"")</f>
        <v/>
      </c>
      <c r="C7" s="27" t="str">
        <f>IF(المدخلات!E4&lt;&gt;"",المدخلات!E4,"")</f>
        <v/>
      </c>
      <c r="D7" s="28"/>
      <c r="E7" s="28"/>
      <c r="F7" s="28"/>
      <c r="G7" s="28"/>
      <c r="H7" s="29">
        <f t="shared" si="8"/>
        <v>0</v>
      </c>
      <c r="I7" s="30">
        <f t="shared" si="9"/>
        <v>0</v>
      </c>
      <c r="J7" s="31">
        <f t="shared" si="10"/>
        <v>1</v>
      </c>
      <c r="K7" s="28"/>
      <c r="L7" s="28"/>
      <c r="M7" s="28"/>
      <c r="N7" s="29">
        <f t="shared" si="11"/>
        <v>0</v>
      </c>
      <c r="O7" s="30">
        <f t="shared" si="12"/>
        <v>0</v>
      </c>
      <c r="P7" s="31">
        <f t="shared" si="13"/>
        <v>1</v>
      </c>
      <c r="Q7" s="28"/>
      <c r="R7" s="28"/>
      <c r="S7" s="28"/>
      <c r="T7" s="28"/>
      <c r="U7" s="29">
        <f t="shared" si="0"/>
        <v>0</v>
      </c>
      <c r="V7" s="30">
        <f t="shared" si="14"/>
        <v>0</v>
      </c>
      <c r="W7" s="32">
        <f t="shared" si="1"/>
        <v>1</v>
      </c>
      <c r="X7" s="33"/>
      <c r="Y7" s="33"/>
      <c r="Z7" s="33"/>
      <c r="AA7" s="34">
        <f t="shared" si="2"/>
        <v>0</v>
      </c>
      <c r="AB7" s="34">
        <f t="shared" si="3"/>
        <v>0</v>
      </c>
      <c r="AC7" s="35">
        <f t="shared" si="4"/>
        <v>1</v>
      </c>
      <c r="AD7" s="34">
        <f t="shared" si="5"/>
        <v>0</v>
      </c>
      <c r="AE7" s="34">
        <f t="shared" si="15"/>
        <v>0</v>
      </c>
      <c r="AF7" s="36">
        <f t="shared" si="6"/>
        <v>1</v>
      </c>
      <c r="AG7" s="37" t="str">
        <f t="shared" si="7"/>
        <v/>
      </c>
    </row>
    <row r="8" spans="1:36" s="81" customFormat="1" x14ac:dyDescent="0.2">
      <c r="A8" s="82">
        <f>IF(المدخلات!C5&lt;&gt;0,المدخلات!C5,"")</f>
        <v>4</v>
      </c>
      <c r="B8" s="26" t="str">
        <f>IF(المدخلات!D5&lt;&gt;"",المدخلات!D5,"")</f>
        <v/>
      </c>
      <c r="C8" s="27" t="str">
        <f>IF(المدخلات!E5&lt;&gt;"",المدخلات!E5,"")</f>
        <v/>
      </c>
      <c r="D8" s="28"/>
      <c r="E8" s="28"/>
      <c r="F8" s="28"/>
      <c r="G8" s="28"/>
      <c r="H8" s="29">
        <f t="shared" si="8"/>
        <v>0</v>
      </c>
      <c r="I8" s="30">
        <f t="shared" si="9"/>
        <v>0</v>
      </c>
      <c r="J8" s="31">
        <f t="shared" si="10"/>
        <v>1</v>
      </c>
      <c r="K8" s="28"/>
      <c r="L8" s="28"/>
      <c r="M8" s="28"/>
      <c r="N8" s="29">
        <f t="shared" si="11"/>
        <v>0</v>
      </c>
      <c r="O8" s="30">
        <f t="shared" si="12"/>
        <v>0</v>
      </c>
      <c r="P8" s="31">
        <f t="shared" si="13"/>
        <v>1</v>
      </c>
      <c r="Q8" s="28"/>
      <c r="R8" s="28"/>
      <c r="S8" s="28"/>
      <c r="T8" s="28"/>
      <c r="U8" s="29">
        <f t="shared" si="0"/>
        <v>0</v>
      </c>
      <c r="V8" s="30">
        <f t="shared" si="14"/>
        <v>0</v>
      </c>
      <c r="W8" s="32">
        <f t="shared" si="1"/>
        <v>1</v>
      </c>
      <c r="X8" s="33"/>
      <c r="Y8" s="33"/>
      <c r="Z8" s="33"/>
      <c r="AA8" s="34">
        <f t="shared" si="2"/>
        <v>0</v>
      </c>
      <c r="AB8" s="34">
        <f t="shared" si="3"/>
        <v>0</v>
      </c>
      <c r="AC8" s="35">
        <f t="shared" si="4"/>
        <v>1</v>
      </c>
      <c r="AD8" s="34">
        <f t="shared" si="5"/>
        <v>0</v>
      </c>
      <c r="AE8" s="34">
        <f t="shared" si="15"/>
        <v>0</v>
      </c>
      <c r="AF8" s="36">
        <f t="shared" si="6"/>
        <v>1</v>
      </c>
      <c r="AG8" s="37" t="str">
        <f t="shared" si="7"/>
        <v/>
      </c>
    </row>
    <row r="9" spans="1:36" s="81" customFormat="1" x14ac:dyDescent="0.2">
      <c r="A9" s="82">
        <f>IF(المدخلات!C6&lt;&gt;0,المدخلات!C6,"")</f>
        <v>5</v>
      </c>
      <c r="B9" s="26" t="str">
        <f>IF(المدخلات!D6&lt;&gt;"",المدخلات!D6,"")</f>
        <v/>
      </c>
      <c r="C9" s="27" t="str">
        <f>IF(المدخلات!E6&lt;&gt;"",المدخلات!E6,"")</f>
        <v/>
      </c>
      <c r="D9" s="28"/>
      <c r="E9" s="28"/>
      <c r="F9" s="28"/>
      <c r="G9" s="28"/>
      <c r="H9" s="29">
        <f t="shared" si="8"/>
        <v>0</v>
      </c>
      <c r="I9" s="30">
        <f t="shared" si="9"/>
        <v>0</v>
      </c>
      <c r="J9" s="31">
        <f t="shared" si="10"/>
        <v>1</v>
      </c>
      <c r="K9" s="28"/>
      <c r="L9" s="28"/>
      <c r="M9" s="28"/>
      <c r="N9" s="29">
        <f t="shared" si="11"/>
        <v>0</v>
      </c>
      <c r="O9" s="30">
        <f t="shared" si="12"/>
        <v>0</v>
      </c>
      <c r="P9" s="31">
        <f t="shared" si="13"/>
        <v>1</v>
      </c>
      <c r="Q9" s="28"/>
      <c r="R9" s="28"/>
      <c r="S9" s="28"/>
      <c r="T9" s="28"/>
      <c r="U9" s="29">
        <f t="shared" si="0"/>
        <v>0</v>
      </c>
      <c r="V9" s="30">
        <f t="shared" si="14"/>
        <v>0</v>
      </c>
      <c r="W9" s="32">
        <f t="shared" si="1"/>
        <v>1</v>
      </c>
      <c r="X9" s="33"/>
      <c r="Y9" s="33"/>
      <c r="Z9" s="33"/>
      <c r="AA9" s="34">
        <f t="shared" si="2"/>
        <v>0</v>
      </c>
      <c r="AB9" s="34">
        <f t="shared" si="3"/>
        <v>0</v>
      </c>
      <c r="AC9" s="35">
        <f t="shared" si="4"/>
        <v>1</v>
      </c>
      <c r="AD9" s="34">
        <f t="shared" si="5"/>
        <v>0</v>
      </c>
      <c r="AE9" s="34">
        <f t="shared" si="15"/>
        <v>0</v>
      </c>
      <c r="AF9" s="36">
        <f t="shared" si="6"/>
        <v>1</v>
      </c>
      <c r="AG9" s="37" t="str">
        <f t="shared" si="7"/>
        <v/>
      </c>
    </row>
    <row r="10" spans="1:36" s="81" customFormat="1" x14ac:dyDescent="0.2">
      <c r="A10" s="82">
        <f>IF(المدخلات!C7&lt;&gt;0,المدخلات!C7,"")</f>
        <v>6</v>
      </c>
      <c r="B10" s="26" t="str">
        <f>IF(المدخلات!D7&lt;&gt;"",المدخلات!D7,"")</f>
        <v/>
      </c>
      <c r="C10" s="27" t="str">
        <f>IF(المدخلات!E7&lt;&gt;"",المدخلات!E7,"")</f>
        <v/>
      </c>
      <c r="D10" s="28"/>
      <c r="E10" s="28"/>
      <c r="F10" s="28"/>
      <c r="G10" s="28"/>
      <c r="H10" s="29">
        <f t="shared" si="8"/>
        <v>0</v>
      </c>
      <c r="I10" s="30">
        <f t="shared" si="9"/>
        <v>0</v>
      </c>
      <c r="J10" s="31">
        <f t="shared" si="10"/>
        <v>1</v>
      </c>
      <c r="K10" s="28"/>
      <c r="L10" s="28"/>
      <c r="M10" s="28"/>
      <c r="N10" s="29">
        <f t="shared" si="11"/>
        <v>0</v>
      </c>
      <c r="O10" s="30">
        <f t="shared" si="12"/>
        <v>0</v>
      </c>
      <c r="P10" s="31">
        <f t="shared" si="13"/>
        <v>1</v>
      </c>
      <c r="Q10" s="28"/>
      <c r="R10" s="28"/>
      <c r="S10" s="28"/>
      <c r="T10" s="28"/>
      <c r="U10" s="29">
        <f t="shared" si="0"/>
        <v>0</v>
      </c>
      <c r="V10" s="30">
        <f t="shared" si="14"/>
        <v>0</v>
      </c>
      <c r="W10" s="32">
        <f t="shared" si="1"/>
        <v>1</v>
      </c>
      <c r="X10" s="33"/>
      <c r="Y10" s="33"/>
      <c r="Z10" s="33"/>
      <c r="AA10" s="34">
        <f t="shared" si="2"/>
        <v>0</v>
      </c>
      <c r="AB10" s="34">
        <f t="shared" si="3"/>
        <v>0</v>
      </c>
      <c r="AC10" s="35">
        <f t="shared" si="4"/>
        <v>1</v>
      </c>
      <c r="AD10" s="34">
        <f t="shared" si="5"/>
        <v>0</v>
      </c>
      <c r="AE10" s="34">
        <f t="shared" si="15"/>
        <v>0</v>
      </c>
      <c r="AF10" s="36">
        <f t="shared" si="6"/>
        <v>1</v>
      </c>
      <c r="AG10" s="37" t="str">
        <f t="shared" si="7"/>
        <v/>
      </c>
      <c r="AJ10" s="83"/>
    </row>
    <row r="11" spans="1:36" s="81" customFormat="1" x14ac:dyDescent="0.2">
      <c r="A11" s="25">
        <f>IF(المدخلات!C8&lt;&gt;0,المدخلات!C8,"")</f>
        <v>7</v>
      </c>
      <c r="B11" s="26" t="str">
        <f>IF(المدخلات!D8&lt;&gt;"",المدخلات!D8,"")</f>
        <v/>
      </c>
      <c r="C11" s="27" t="str">
        <f>IF(المدخلات!E8&lt;&gt;"",المدخلات!E8,"")</f>
        <v/>
      </c>
      <c r="D11" s="28"/>
      <c r="E11" s="28"/>
      <c r="F11" s="28"/>
      <c r="G11" s="28"/>
      <c r="H11" s="29">
        <f t="shared" si="8"/>
        <v>0</v>
      </c>
      <c r="I11" s="30">
        <f t="shared" si="9"/>
        <v>0</v>
      </c>
      <c r="J11" s="31">
        <f t="shared" si="10"/>
        <v>1</v>
      </c>
      <c r="K11" s="28"/>
      <c r="L11" s="28"/>
      <c r="M11" s="28"/>
      <c r="N11" s="29">
        <f t="shared" si="11"/>
        <v>0</v>
      </c>
      <c r="O11" s="30">
        <f t="shared" si="12"/>
        <v>0</v>
      </c>
      <c r="P11" s="31">
        <f t="shared" si="13"/>
        <v>1</v>
      </c>
      <c r="Q11" s="28"/>
      <c r="R11" s="28"/>
      <c r="S11" s="28"/>
      <c r="T11" s="28"/>
      <c r="U11" s="29">
        <f t="shared" si="0"/>
        <v>0</v>
      </c>
      <c r="V11" s="30">
        <f t="shared" si="14"/>
        <v>0</v>
      </c>
      <c r="W11" s="32">
        <f t="shared" si="1"/>
        <v>1</v>
      </c>
      <c r="X11" s="33"/>
      <c r="Y11" s="33"/>
      <c r="Z11" s="33"/>
      <c r="AA11" s="34">
        <f t="shared" si="2"/>
        <v>0</v>
      </c>
      <c r="AB11" s="34">
        <f t="shared" si="3"/>
        <v>0</v>
      </c>
      <c r="AC11" s="35">
        <f t="shared" si="4"/>
        <v>1</v>
      </c>
      <c r="AD11" s="34">
        <f t="shared" si="5"/>
        <v>0</v>
      </c>
      <c r="AE11" s="34">
        <f t="shared" si="15"/>
        <v>0</v>
      </c>
      <c r="AF11" s="36">
        <f t="shared" si="6"/>
        <v>1</v>
      </c>
      <c r="AG11" s="37" t="str">
        <f t="shared" si="7"/>
        <v/>
      </c>
      <c r="AJ11" s="83"/>
    </row>
    <row r="12" spans="1:36" s="81" customFormat="1" x14ac:dyDescent="0.2">
      <c r="A12" s="25">
        <f>IF(المدخلات!C9&lt;&gt;0,المدخلات!C9,"")</f>
        <v>8</v>
      </c>
      <c r="B12" s="26" t="str">
        <f>IF(المدخلات!D9&lt;&gt;"",المدخلات!D9,"")</f>
        <v/>
      </c>
      <c r="C12" s="27" t="str">
        <f>IF(المدخلات!E9&lt;&gt;"",المدخلات!E9,"")</f>
        <v/>
      </c>
      <c r="D12" s="28"/>
      <c r="E12" s="28"/>
      <c r="F12" s="28"/>
      <c r="G12" s="28"/>
      <c r="H12" s="29">
        <f t="shared" si="8"/>
        <v>0</v>
      </c>
      <c r="I12" s="30">
        <f t="shared" si="9"/>
        <v>0</v>
      </c>
      <c r="J12" s="31">
        <f t="shared" si="10"/>
        <v>1</v>
      </c>
      <c r="K12" s="28"/>
      <c r="L12" s="28"/>
      <c r="M12" s="28"/>
      <c r="N12" s="29">
        <f t="shared" si="11"/>
        <v>0</v>
      </c>
      <c r="O12" s="30">
        <f t="shared" si="12"/>
        <v>0</v>
      </c>
      <c r="P12" s="31">
        <f t="shared" si="13"/>
        <v>1</v>
      </c>
      <c r="Q12" s="28"/>
      <c r="R12" s="28"/>
      <c r="S12" s="28"/>
      <c r="T12" s="28"/>
      <c r="U12" s="29">
        <f t="shared" si="0"/>
        <v>0</v>
      </c>
      <c r="V12" s="30">
        <f t="shared" si="14"/>
        <v>0</v>
      </c>
      <c r="W12" s="32">
        <f t="shared" si="1"/>
        <v>1</v>
      </c>
      <c r="X12" s="33"/>
      <c r="Y12" s="33"/>
      <c r="Z12" s="33"/>
      <c r="AA12" s="34">
        <f t="shared" si="2"/>
        <v>0</v>
      </c>
      <c r="AB12" s="34">
        <f t="shared" si="3"/>
        <v>0</v>
      </c>
      <c r="AC12" s="35">
        <f t="shared" si="4"/>
        <v>1</v>
      </c>
      <c r="AD12" s="34">
        <f t="shared" si="5"/>
        <v>0</v>
      </c>
      <c r="AE12" s="34">
        <f t="shared" si="15"/>
        <v>0</v>
      </c>
      <c r="AF12" s="36">
        <f t="shared" si="6"/>
        <v>1</v>
      </c>
      <c r="AG12" s="37" t="str">
        <f t="shared" si="7"/>
        <v/>
      </c>
    </row>
    <row r="13" spans="1:36" s="81" customFormat="1" x14ac:dyDescent="0.2">
      <c r="A13" s="25">
        <f>IF(المدخلات!C10&lt;&gt;0,المدخلات!C10,"")</f>
        <v>9</v>
      </c>
      <c r="B13" s="26" t="str">
        <f>IF(المدخلات!D10&lt;&gt;"",المدخلات!D10,"")</f>
        <v/>
      </c>
      <c r="C13" s="27" t="str">
        <f>IF(المدخلات!E10&lt;&gt;"",المدخلات!E10,"")</f>
        <v/>
      </c>
      <c r="D13" s="28"/>
      <c r="E13" s="28"/>
      <c r="F13" s="28"/>
      <c r="G13" s="28"/>
      <c r="H13" s="29">
        <f t="shared" si="8"/>
        <v>0</v>
      </c>
      <c r="I13" s="30">
        <f t="shared" si="9"/>
        <v>0</v>
      </c>
      <c r="J13" s="31">
        <f t="shared" si="10"/>
        <v>1</v>
      </c>
      <c r="K13" s="28"/>
      <c r="L13" s="28"/>
      <c r="M13" s="28"/>
      <c r="N13" s="29">
        <f t="shared" si="11"/>
        <v>0</v>
      </c>
      <c r="O13" s="30">
        <f t="shared" si="12"/>
        <v>0</v>
      </c>
      <c r="P13" s="31">
        <f t="shared" si="13"/>
        <v>1</v>
      </c>
      <c r="Q13" s="28"/>
      <c r="R13" s="28"/>
      <c r="S13" s="28"/>
      <c r="T13" s="28"/>
      <c r="U13" s="29">
        <f t="shared" si="0"/>
        <v>0</v>
      </c>
      <c r="V13" s="30">
        <f t="shared" si="14"/>
        <v>0</v>
      </c>
      <c r="W13" s="32">
        <f t="shared" si="1"/>
        <v>1</v>
      </c>
      <c r="X13" s="33"/>
      <c r="Y13" s="33"/>
      <c r="Z13" s="33"/>
      <c r="AA13" s="34">
        <f t="shared" si="2"/>
        <v>0</v>
      </c>
      <c r="AB13" s="34">
        <f t="shared" si="3"/>
        <v>0</v>
      </c>
      <c r="AC13" s="35">
        <f t="shared" si="4"/>
        <v>1</v>
      </c>
      <c r="AD13" s="34">
        <f t="shared" si="5"/>
        <v>0</v>
      </c>
      <c r="AE13" s="34">
        <f t="shared" si="15"/>
        <v>0</v>
      </c>
      <c r="AF13" s="36">
        <f t="shared" si="6"/>
        <v>1</v>
      </c>
      <c r="AG13" s="37" t="str">
        <f t="shared" si="7"/>
        <v/>
      </c>
    </row>
    <row r="14" spans="1:36" s="81" customFormat="1" x14ac:dyDescent="0.2">
      <c r="A14" s="25">
        <f>IF(المدخلات!C11&lt;&gt;0,المدخلات!C11,"")</f>
        <v>10</v>
      </c>
      <c r="B14" s="26" t="str">
        <f>IF(المدخلات!D11&lt;&gt;"",المدخلات!D11,"")</f>
        <v/>
      </c>
      <c r="C14" s="27" t="str">
        <f>IF(المدخلات!E11&lt;&gt;"",المدخلات!E11,"")</f>
        <v/>
      </c>
      <c r="D14" s="28"/>
      <c r="E14" s="28"/>
      <c r="F14" s="28"/>
      <c r="G14" s="28"/>
      <c r="H14" s="29">
        <f t="shared" si="8"/>
        <v>0</v>
      </c>
      <c r="I14" s="30">
        <f t="shared" si="9"/>
        <v>0</v>
      </c>
      <c r="J14" s="31">
        <f t="shared" si="10"/>
        <v>1</v>
      </c>
      <c r="K14" s="28"/>
      <c r="L14" s="28"/>
      <c r="M14" s="28"/>
      <c r="N14" s="29">
        <f t="shared" si="11"/>
        <v>0</v>
      </c>
      <c r="O14" s="30">
        <f t="shared" si="12"/>
        <v>0</v>
      </c>
      <c r="P14" s="31">
        <f t="shared" si="13"/>
        <v>1</v>
      </c>
      <c r="Q14" s="28"/>
      <c r="R14" s="28"/>
      <c r="S14" s="28"/>
      <c r="T14" s="28"/>
      <c r="U14" s="29">
        <f t="shared" si="0"/>
        <v>0</v>
      </c>
      <c r="V14" s="30">
        <f t="shared" si="14"/>
        <v>0</v>
      </c>
      <c r="W14" s="32">
        <f t="shared" si="1"/>
        <v>1</v>
      </c>
      <c r="X14" s="33"/>
      <c r="Y14" s="33"/>
      <c r="Z14" s="33"/>
      <c r="AA14" s="34">
        <f t="shared" si="2"/>
        <v>0</v>
      </c>
      <c r="AB14" s="34">
        <f t="shared" si="3"/>
        <v>0</v>
      </c>
      <c r="AC14" s="35">
        <f t="shared" si="4"/>
        <v>1</v>
      </c>
      <c r="AD14" s="34">
        <f t="shared" si="5"/>
        <v>0</v>
      </c>
      <c r="AE14" s="34">
        <f t="shared" si="15"/>
        <v>0</v>
      </c>
      <c r="AF14" s="36">
        <f t="shared" si="6"/>
        <v>1</v>
      </c>
      <c r="AG14" s="37" t="str">
        <f t="shared" si="7"/>
        <v/>
      </c>
      <c r="AJ14" s="84"/>
    </row>
    <row r="15" spans="1:36" s="81" customFormat="1" x14ac:dyDescent="0.2">
      <c r="A15" s="25">
        <f>IF(المدخلات!C12&lt;&gt;0,المدخلات!C12,"")</f>
        <v>11</v>
      </c>
      <c r="B15" s="26" t="str">
        <f>IF(المدخلات!D12&lt;&gt;"",المدخلات!D12,"")</f>
        <v/>
      </c>
      <c r="C15" s="27" t="str">
        <f>IF(المدخلات!E12&lt;&gt;"",المدخلات!E12,"")</f>
        <v/>
      </c>
      <c r="D15" s="28"/>
      <c r="E15" s="28"/>
      <c r="F15" s="28"/>
      <c r="G15" s="28"/>
      <c r="H15" s="29">
        <f t="shared" si="8"/>
        <v>0</v>
      </c>
      <c r="I15" s="30">
        <f t="shared" si="9"/>
        <v>0</v>
      </c>
      <c r="J15" s="31">
        <f t="shared" si="10"/>
        <v>1</v>
      </c>
      <c r="K15" s="28"/>
      <c r="L15" s="28"/>
      <c r="M15" s="28"/>
      <c r="N15" s="29">
        <f t="shared" si="11"/>
        <v>0</v>
      </c>
      <c r="O15" s="30">
        <f t="shared" si="12"/>
        <v>0</v>
      </c>
      <c r="P15" s="31">
        <f t="shared" si="13"/>
        <v>1</v>
      </c>
      <c r="Q15" s="28"/>
      <c r="R15" s="28"/>
      <c r="S15" s="28"/>
      <c r="T15" s="28"/>
      <c r="U15" s="29">
        <f t="shared" si="0"/>
        <v>0</v>
      </c>
      <c r="V15" s="30">
        <f t="shared" si="14"/>
        <v>0</v>
      </c>
      <c r="W15" s="32">
        <f t="shared" si="1"/>
        <v>1</v>
      </c>
      <c r="X15" s="33"/>
      <c r="Y15" s="33"/>
      <c r="Z15" s="33"/>
      <c r="AA15" s="34">
        <f t="shared" si="2"/>
        <v>0</v>
      </c>
      <c r="AB15" s="34">
        <f t="shared" si="3"/>
        <v>0</v>
      </c>
      <c r="AC15" s="35">
        <f t="shared" si="4"/>
        <v>1</v>
      </c>
      <c r="AD15" s="34">
        <f t="shared" si="5"/>
        <v>0</v>
      </c>
      <c r="AE15" s="34">
        <f t="shared" si="15"/>
        <v>0</v>
      </c>
      <c r="AF15" s="36">
        <f t="shared" si="6"/>
        <v>1</v>
      </c>
      <c r="AG15" s="37" t="str">
        <f t="shared" si="7"/>
        <v/>
      </c>
      <c r="AJ15" s="84"/>
    </row>
    <row r="16" spans="1:36" s="81" customFormat="1" x14ac:dyDescent="0.2">
      <c r="A16" s="25">
        <f>IF(المدخلات!C13&lt;&gt;0,المدخلات!C13,"")</f>
        <v>12</v>
      </c>
      <c r="B16" s="26" t="str">
        <f>IF(المدخلات!D13&lt;&gt;"",المدخلات!D13,"")</f>
        <v/>
      </c>
      <c r="C16" s="27" t="str">
        <f>IF(المدخلات!E13&lt;&gt;"",المدخلات!E13,"")</f>
        <v/>
      </c>
      <c r="D16" s="28"/>
      <c r="E16" s="28"/>
      <c r="F16" s="28"/>
      <c r="G16" s="28"/>
      <c r="H16" s="29">
        <f t="shared" si="8"/>
        <v>0</v>
      </c>
      <c r="I16" s="30">
        <f t="shared" si="9"/>
        <v>0</v>
      </c>
      <c r="J16" s="31">
        <f t="shared" si="10"/>
        <v>1</v>
      </c>
      <c r="K16" s="28"/>
      <c r="L16" s="28"/>
      <c r="M16" s="28"/>
      <c r="N16" s="29">
        <f t="shared" si="11"/>
        <v>0</v>
      </c>
      <c r="O16" s="30">
        <f t="shared" si="12"/>
        <v>0</v>
      </c>
      <c r="P16" s="31">
        <f t="shared" si="13"/>
        <v>1</v>
      </c>
      <c r="Q16" s="28"/>
      <c r="R16" s="28"/>
      <c r="S16" s="28"/>
      <c r="T16" s="28"/>
      <c r="U16" s="29">
        <f t="shared" si="0"/>
        <v>0</v>
      </c>
      <c r="V16" s="30">
        <f t="shared" si="14"/>
        <v>0</v>
      </c>
      <c r="W16" s="32">
        <f t="shared" si="1"/>
        <v>1</v>
      </c>
      <c r="X16" s="33"/>
      <c r="Y16" s="33"/>
      <c r="Z16" s="33"/>
      <c r="AA16" s="34">
        <f t="shared" si="2"/>
        <v>0</v>
      </c>
      <c r="AB16" s="34">
        <f t="shared" si="3"/>
        <v>0</v>
      </c>
      <c r="AC16" s="35">
        <f t="shared" si="4"/>
        <v>1</v>
      </c>
      <c r="AD16" s="34">
        <f t="shared" si="5"/>
        <v>0</v>
      </c>
      <c r="AE16" s="34">
        <f t="shared" si="15"/>
        <v>0</v>
      </c>
      <c r="AF16" s="36">
        <f t="shared" si="6"/>
        <v>1</v>
      </c>
      <c r="AG16" s="37" t="str">
        <f t="shared" si="7"/>
        <v/>
      </c>
      <c r="AJ16" s="84"/>
    </row>
    <row r="17" spans="1:33" s="81" customFormat="1" x14ac:dyDescent="0.2">
      <c r="A17" s="25">
        <f>IF(المدخلات!C14&lt;&gt;0,المدخلات!C14,"")</f>
        <v>13</v>
      </c>
      <c r="B17" s="26" t="str">
        <f>IF(المدخلات!D14&lt;&gt;"",المدخلات!D14,"")</f>
        <v/>
      </c>
      <c r="C17" s="27" t="str">
        <f>IF(المدخلات!E14&lt;&gt;"",المدخلات!E14,"")</f>
        <v/>
      </c>
      <c r="D17" s="28"/>
      <c r="E17" s="28"/>
      <c r="F17" s="28"/>
      <c r="G17" s="28"/>
      <c r="H17" s="29">
        <f t="shared" si="8"/>
        <v>0</v>
      </c>
      <c r="I17" s="30">
        <f t="shared" si="9"/>
        <v>0</v>
      </c>
      <c r="J17" s="31">
        <f t="shared" si="10"/>
        <v>1</v>
      </c>
      <c r="K17" s="28"/>
      <c r="L17" s="28"/>
      <c r="M17" s="28"/>
      <c r="N17" s="29">
        <f t="shared" si="11"/>
        <v>0</v>
      </c>
      <c r="O17" s="30">
        <f t="shared" si="12"/>
        <v>0</v>
      </c>
      <c r="P17" s="31">
        <f t="shared" si="13"/>
        <v>1</v>
      </c>
      <c r="Q17" s="28"/>
      <c r="R17" s="28"/>
      <c r="S17" s="28"/>
      <c r="T17" s="28"/>
      <c r="U17" s="29">
        <f t="shared" si="0"/>
        <v>0</v>
      </c>
      <c r="V17" s="30">
        <f t="shared" si="14"/>
        <v>0</v>
      </c>
      <c r="W17" s="32">
        <f t="shared" si="1"/>
        <v>1</v>
      </c>
      <c r="X17" s="33"/>
      <c r="Y17" s="33"/>
      <c r="Z17" s="33"/>
      <c r="AA17" s="34">
        <f t="shared" si="2"/>
        <v>0</v>
      </c>
      <c r="AB17" s="34">
        <f t="shared" si="3"/>
        <v>0</v>
      </c>
      <c r="AC17" s="35">
        <f t="shared" si="4"/>
        <v>1</v>
      </c>
      <c r="AD17" s="34">
        <f t="shared" si="5"/>
        <v>0</v>
      </c>
      <c r="AE17" s="34">
        <f t="shared" si="15"/>
        <v>0</v>
      </c>
      <c r="AF17" s="36">
        <f t="shared" si="6"/>
        <v>1</v>
      </c>
      <c r="AG17" s="37" t="str">
        <f t="shared" si="7"/>
        <v/>
      </c>
    </row>
    <row r="18" spans="1:33" s="81" customFormat="1" x14ac:dyDescent="0.2">
      <c r="A18" s="25">
        <f>IF(المدخلات!C15&lt;&gt;0,المدخلات!C15,"")</f>
        <v>14</v>
      </c>
      <c r="B18" s="26" t="str">
        <f>IF(المدخلات!D15&lt;&gt;"",المدخلات!D15,"")</f>
        <v/>
      </c>
      <c r="C18" s="27" t="str">
        <f>IF(المدخلات!E15&lt;&gt;"",المدخلات!E15,"")</f>
        <v/>
      </c>
      <c r="D18" s="28"/>
      <c r="E18" s="28"/>
      <c r="F18" s="28"/>
      <c r="G18" s="28"/>
      <c r="H18" s="29">
        <f t="shared" si="8"/>
        <v>0</v>
      </c>
      <c r="I18" s="30">
        <f t="shared" si="9"/>
        <v>0</v>
      </c>
      <c r="J18" s="31">
        <f t="shared" si="10"/>
        <v>1</v>
      </c>
      <c r="K18" s="28"/>
      <c r="L18" s="28"/>
      <c r="M18" s="28"/>
      <c r="N18" s="29">
        <f t="shared" si="11"/>
        <v>0</v>
      </c>
      <c r="O18" s="30">
        <f t="shared" si="12"/>
        <v>0</v>
      </c>
      <c r="P18" s="31">
        <f t="shared" si="13"/>
        <v>1</v>
      </c>
      <c r="Q18" s="28"/>
      <c r="R18" s="28"/>
      <c r="S18" s="28"/>
      <c r="T18" s="28"/>
      <c r="U18" s="29">
        <f t="shared" si="0"/>
        <v>0</v>
      </c>
      <c r="V18" s="30">
        <f t="shared" si="14"/>
        <v>0</v>
      </c>
      <c r="W18" s="32">
        <f t="shared" si="1"/>
        <v>1</v>
      </c>
      <c r="X18" s="33"/>
      <c r="Y18" s="33"/>
      <c r="Z18" s="33"/>
      <c r="AA18" s="34">
        <f t="shared" si="2"/>
        <v>0</v>
      </c>
      <c r="AB18" s="34">
        <f t="shared" si="3"/>
        <v>0</v>
      </c>
      <c r="AC18" s="35">
        <f t="shared" si="4"/>
        <v>1</v>
      </c>
      <c r="AD18" s="34">
        <f t="shared" si="5"/>
        <v>0</v>
      </c>
      <c r="AE18" s="34">
        <f t="shared" si="15"/>
        <v>0</v>
      </c>
      <c r="AF18" s="36">
        <f t="shared" si="6"/>
        <v>1</v>
      </c>
      <c r="AG18" s="37" t="str">
        <f t="shared" si="7"/>
        <v/>
      </c>
    </row>
    <row r="19" spans="1:33" s="81" customFormat="1" x14ac:dyDescent="0.2">
      <c r="A19" s="25">
        <f>IF(المدخلات!C16&lt;&gt;0,المدخلات!C16,"")</f>
        <v>15</v>
      </c>
      <c r="B19" s="26" t="str">
        <f>IF(المدخلات!D16&lt;&gt;"",المدخلات!D16,"")</f>
        <v/>
      </c>
      <c r="C19" s="27" t="str">
        <f>IF(المدخلات!E16&lt;&gt;"",المدخلات!E16,"")</f>
        <v/>
      </c>
      <c r="D19" s="28"/>
      <c r="E19" s="28"/>
      <c r="F19" s="28"/>
      <c r="G19" s="28"/>
      <c r="H19" s="29">
        <f t="shared" si="8"/>
        <v>0</v>
      </c>
      <c r="I19" s="30">
        <f t="shared" si="9"/>
        <v>0</v>
      </c>
      <c r="J19" s="31">
        <f t="shared" si="10"/>
        <v>1</v>
      </c>
      <c r="K19" s="28"/>
      <c r="L19" s="28"/>
      <c r="M19" s="28"/>
      <c r="N19" s="29">
        <f t="shared" si="11"/>
        <v>0</v>
      </c>
      <c r="O19" s="30">
        <f t="shared" si="12"/>
        <v>0</v>
      </c>
      <c r="P19" s="31">
        <f t="shared" si="13"/>
        <v>1</v>
      </c>
      <c r="Q19" s="28"/>
      <c r="R19" s="28"/>
      <c r="S19" s="28"/>
      <c r="T19" s="28"/>
      <c r="U19" s="29">
        <f t="shared" si="0"/>
        <v>0</v>
      </c>
      <c r="V19" s="30">
        <f t="shared" si="14"/>
        <v>0</v>
      </c>
      <c r="W19" s="32">
        <f t="shared" si="1"/>
        <v>1</v>
      </c>
      <c r="X19" s="33"/>
      <c r="Y19" s="33"/>
      <c r="Z19" s="33"/>
      <c r="AA19" s="34">
        <f t="shared" si="2"/>
        <v>0</v>
      </c>
      <c r="AB19" s="34">
        <f t="shared" si="3"/>
        <v>0</v>
      </c>
      <c r="AC19" s="35">
        <f t="shared" si="4"/>
        <v>1</v>
      </c>
      <c r="AD19" s="34">
        <f t="shared" si="5"/>
        <v>0</v>
      </c>
      <c r="AE19" s="34">
        <f t="shared" si="15"/>
        <v>0</v>
      </c>
      <c r="AF19" s="36">
        <f t="shared" si="6"/>
        <v>1</v>
      </c>
      <c r="AG19" s="37" t="str">
        <f t="shared" si="7"/>
        <v/>
      </c>
    </row>
    <row r="20" spans="1:33" s="81" customFormat="1" x14ac:dyDescent="0.2">
      <c r="A20" s="25">
        <f>IF(المدخلات!C17&lt;&gt;0,المدخلات!C17,"")</f>
        <v>16</v>
      </c>
      <c r="B20" s="26" t="str">
        <f>IF(المدخلات!D17&lt;&gt;"",المدخلات!D17,"")</f>
        <v/>
      </c>
      <c r="C20" s="27" t="str">
        <f>IF(المدخلات!E17&lt;&gt;"",المدخلات!E17,"")</f>
        <v/>
      </c>
      <c r="D20" s="28"/>
      <c r="E20" s="28"/>
      <c r="F20" s="28"/>
      <c r="G20" s="28"/>
      <c r="H20" s="29">
        <f t="shared" si="8"/>
        <v>0</v>
      </c>
      <c r="I20" s="30">
        <f t="shared" si="9"/>
        <v>0</v>
      </c>
      <c r="J20" s="31">
        <f t="shared" si="10"/>
        <v>1</v>
      </c>
      <c r="K20" s="28"/>
      <c r="L20" s="28"/>
      <c r="M20" s="28"/>
      <c r="N20" s="29">
        <f t="shared" si="11"/>
        <v>0</v>
      </c>
      <c r="O20" s="30">
        <f t="shared" si="12"/>
        <v>0</v>
      </c>
      <c r="P20" s="31">
        <f t="shared" si="13"/>
        <v>1</v>
      </c>
      <c r="Q20" s="28"/>
      <c r="R20" s="28"/>
      <c r="S20" s="28"/>
      <c r="T20" s="28"/>
      <c r="U20" s="29">
        <f t="shared" si="0"/>
        <v>0</v>
      </c>
      <c r="V20" s="30">
        <f t="shared" si="14"/>
        <v>0</v>
      </c>
      <c r="W20" s="32">
        <f t="shared" si="1"/>
        <v>1</v>
      </c>
      <c r="X20" s="33"/>
      <c r="Y20" s="33"/>
      <c r="Z20" s="33"/>
      <c r="AA20" s="34">
        <f t="shared" si="2"/>
        <v>0</v>
      </c>
      <c r="AB20" s="34">
        <f t="shared" si="3"/>
        <v>0</v>
      </c>
      <c r="AC20" s="35">
        <f t="shared" si="4"/>
        <v>1</v>
      </c>
      <c r="AD20" s="34">
        <f t="shared" si="5"/>
        <v>0</v>
      </c>
      <c r="AE20" s="34">
        <f t="shared" si="15"/>
        <v>0</v>
      </c>
      <c r="AF20" s="36">
        <f t="shared" si="6"/>
        <v>1</v>
      </c>
      <c r="AG20" s="37" t="str">
        <f t="shared" si="7"/>
        <v/>
      </c>
    </row>
    <row r="21" spans="1:33" s="81" customFormat="1" x14ac:dyDescent="0.2">
      <c r="A21" s="25">
        <f>IF(المدخلات!C18&lt;&gt;0,المدخلات!C18,"")</f>
        <v>17</v>
      </c>
      <c r="B21" s="26" t="str">
        <f>IF(المدخلات!D18&lt;&gt;"",المدخلات!D18,"")</f>
        <v/>
      </c>
      <c r="C21" s="27" t="str">
        <f>IF(المدخلات!E18&lt;&gt;"",المدخلات!E18,"")</f>
        <v/>
      </c>
      <c r="D21" s="28"/>
      <c r="E21" s="28"/>
      <c r="F21" s="28"/>
      <c r="G21" s="28"/>
      <c r="H21" s="29">
        <f t="shared" si="8"/>
        <v>0</v>
      </c>
      <c r="I21" s="30">
        <f t="shared" si="9"/>
        <v>0</v>
      </c>
      <c r="J21" s="31">
        <f t="shared" si="10"/>
        <v>1</v>
      </c>
      <c r="K21" s="28"/>
      <c r="L21" s="28"/>
      <c r="M21" s="28"/>
      <c r="N21" s="29">
        <f t="shared" si="11"/>
        <v>0</v>
      </c>
      <c r="O21" s="30">
        <f t="shared" si="12"/>
        <v>0</v>
      </c>
      <c r="P21" s="31">
        <f t="shared" si="13"/>
        <v>1</v>
      </c>
      <c r="Q21" s="28"/>
      <c r="R21" s="28"/>
      <c r="S21" s="28"/>
      <c r="T21" s="28"/>
      <c r="U21" s="29">
        <f t="shared" si="0"/>
        <v>0</v>
      </c>
      <c r="V21" s="30">
        <f t="shared" si="14"/>
        <v>0</v>
      </c>
      <c r="W21" s="32">
        <f t="shared" si="1"/>
        <v>1</v>
      </c>
      <c r="X21" s="33"/>
      <c r="Y21" s="33"/>
      <c r="Z21" s="33"/>
      <c r="AA21" s="34">
        <f t="shared" si="2"/>
        <v>0</v>
      </c>
      <c r="AB21" s="34">
        <f t="shared" si="3"/>
        <v>0</v>
      </c>
      <c r="AC21" s="35">
        <f t="shared" si="4"/>
        <v>1</v>
      </c>
      <c r="AD21" s="34">
        <f t="shared" si="5"/>
        <v>0</v>
      </c>
      <c r="AE21" s="34">
        <f t="shared" si="15"/>
        <v>0</v>
      </c>
      <c r="AF21" s="36">
        <f t="shared" si="6"/>
        <v>1</v>
      </c>
      <c r="AG21" s="37" t="str">
        <f t="shared" si="7"/>
        <v/>
      </c>
    </row>
    <row r="22" spans="1:33" s="81" customFormat="1" x14ac:dyDescent="0.2">
      <c r="A22" s="25">
        <f>IF(المدخلات!C19&lt;&gt;0,المدخلات!C19,"")</f>
        <v>18</v>
      </c>
      <c r="B22" s="26" t="str">
        <f>IF(المدخلات!D19&lt;&gt;"",المدخلات!D19,"")</f>
        <v/>
      </c>
      <c r="C22" s="27" t="str">
        <f>IF(المدخلات!E19&lt;&gt;"",المدخلات!E19,"")</f>
        <v/>
      </c>
      <c r="D22" s="28"/>
      <c r="E22" s="28"/>
      <c r="F22" s="28"/>
      <c r="G22" s="28"/>
      <c r="H22" s="29">
        <f t="shared" si="8"/>
        <v>0</v>
      </c>
      <c r="I22" s="30">
        <f t="shared" si="9"/>
        <v>0</v>
      </c>
      <c r="J22" s="31">
        <f t="shared" si="10"/>
        <v>1</v>
      </c>
      <c r="K22" s="28"/>
      <c r="L22" s="28"/>
      <c r="M22" s="28"/>
      <c r="N22" s="29">
        <f t="shared" si="11"/>
        <v>0</v>
      </c>
      <c r="O22" s="30">
        <f t="shared" si="12"/>
        <v>0</v>
      </c>
      <c r="P22" s="31">
        <f t="shared" si="13"/>
        <v>1</v>
      </c>
      <c r="Q22" s="28"/>
      <c r="R22" s="28"/>
      <c r="S22" s="28"/>
      <c r="T22" s="28"/>
      <c r="U22" s="29">
        <f t="shared" si="0"/>
        <v>0</v>
      </c>
      <c r="V22" s="30">
        <f t="shared" si="14"/>
        <v>0</v>
      </c>
      <c r="W22" s="32">
        <f t="shared" si="1"/>
        <v>1</v>
      </c>
      <c r="X22" s="33"/>
      <c r="Y22" s="33"/>
      <c r="Z22" s="33"/>
      <c r="AA22" s="34">
        <f t="shared" si="2"/>
        <v>0</v>
      </c>
      <c r="AB22" s="34">
        <f t="shared" si="3"/>
        <v>0</v>
      </c>
      <c r="AC22" s="35">
        <f t="shared" si="4"/>
        <v>1</v>
      </c>
      <c r="AD22" s="34">
        <f t="shared" si="5"/>
        <v>0</v>
      </c>
      <c r="AE22" s="34">
        <f t="shared" si="15"/>
        <v>0</v>
      </c>
      <c r="AF22" s="36">
        <f t="shared" si="6"/>
        <v>1</v>
      </c>
      <c r="AG22" s="37" t="str">
        <f t="shared" si="7"/>
        <v/>
      </c>
    </row>
    <row r="23" spans="1:33" s="81" customFormat="1" x14ac:dyDescent="0.2">
      <c r="A23" s="25">
        <f>IF(المدخلات!C20&lt;&gt;0,المدخلات!C20,"")</f>
        <v>19</v>
      </c>
      <c r="B23" s="26" t="str">
        <f>IF(المدخلات!D20&lt;&gt;"",المدخلات!D20,"")</f>
        <v/>
      </c>
      <c r="C23" s="27" t="str">
        <f>IF(المدخلات!E20&lt;&gt;"",المدخلات!E20,"")</f>
        <v/>
      </c>
      <c r="D23" s="28"/>
      <c r="E23" s="28"/>
      <c r="F23" s="28"/>
      <c r="G23" s="28"/>
      <c r="H23" s="29">
        <f t="shared" si="8"/>
        <v>0</v>
      </c>
      <c r="I23" s="30">
        <f t="shared" si="9"/>
        <v>0</v>
      </c>
      <c r="J23" s="31">
        <f t="shared" si="10"/>
        <v>1</v>
      </c>
      <c r="K23" s="28"/>
      <c r="L23" s="28"/>
      <c r="M23" s="28"/>
      <c r="N23" s="29">
        <f t="shared" si="11"/>
        <v>0</v>
      </c>
      <c r="O23" s="30">
        <f t="shared" si="12"/>
        <v>0</v>
      </c>
      <c r="P23" s="31">
        <f t="shared" si="13"/>
        <v>1</v>
      </c>
      <c r="Q23" s="28"/>
      <c r="R23" s="28"/>
      <c r="S23" s="28"/>
      <c r="T23" s="28"/>
      <c r="U23" s="29">
        <f t="shared" si="0"/>
        <v>0</v>
      </c>
      <c r="V23" s="30">
        <f t="shared" si="14"/>
        <v>0</v>
      </c>
      <c r="W23" s="32">
        <f t="shared" si="1"/>
        <v>1</v>
      </c>
      <c r="X23" s="33"/>
      <c r="Y23" s="33"/>
      <c r="Z23" s="33"/>
      <c r="AA23" s="34">
        <f t="shared" si="2"/>
        <v>0</v>
      </c>
      <c r="AB23" s="34">
        <f t="shared" si="3"/>
        <v>0</v>
      </c>
      <c r="AC23" s="35">
        <f t="shared" si="4"/>
        <v>1</v>
      </c>
      <c r="AD23" s="34">
        <f t="shared" si="5"/>
        <v>0</v>
      </c>
      <c r="AE23" s="34">
        <f t="shared" si="15"/>
        <v>0</v>
      </c>
      <c r="AF23" s="36">
        <f t="shared" si="6"/>
        <v>1</v>
      </c>
      <c r="AG23" s="37" t="str">
        <f t="shared" si="7"/>
        <v/>
      </c>
    </row>
    <row r="24" spans="1:33" s="81" customFormat="1" x14ac:dyDescent="0.2">
      <c r="A24" s="25">
        <f>IF(المدخلات!C21&lt;&gt;0,المدخلات!C21,"")</f>
        <v>20</v>
      </c>
      <c r="B24" s="26" t="str">
        <f>IF(المدخلات!D21&lt;&gt;"",المدخلات!D21,"")</f>
        <v/>
      </c>
      <c r="C24" s="27" t="str">
        <f>IF(المدخلات!E21&lt;&gt;"",المدخلات!E21,"")</f>
        <v/>
      </c>
      <c r="D24" s="28"/>
      <c r="E24" s="28"/>
      <c r="F24" s="28"/>
      <c r="G24" s="28"/>
      <c r="H24" s="29">
        <f t="shared" si="8"/>
        <v>0</v>
      </c>
      <c r="I24" s="30">
        <f t="shared" si="9"/>
        <v>0</v>
      </c>
      <c r="J24" s="31">
        <f t="shared" si="10"/>
        <v>1</v>
      </c>
      <c r="K24" s="28"/>
      <c r="L24" s="28"/>
      <c r="M24" s="28"/>
      <c r="N24" s="29">
        <f t="shared" si="11"/>
        <v>0</v>
      </c>
      <c r="O24" s="30">
        <f t="shared" si="12"/>
        <v>0</v>
      </c>
      <c r="P24" s="31">
        <f t="shared" si="13"/>
        <v>1</v>
      </c>
      <c r="Q24" s="28"/>
      <c r="R24" s="28"/>
      <c r="S24" s="28"/>
      <c r="T24" s="28"/>
      <c r="U24" s="29">
        <f t="shared" si="0"/>
        <v>0</v>
      </c>
      <c r="V24" s="30">
        <f t="shared" si="14"/>
        <v>0</v>
      </c>
      <c r="W24" s="32">
        <f t="shared" si="1"/>
        <v>1</v>
      </c>
      <c r="X24" s="33"/>
      <c r="Y24" s="33"/>
      <c r="Z24" s="33"/>
      <c r="AA24" s="34">
        <f t="shared" si="2"/>
        <v>0</v>
      </c>
      <c r="AB24" s="34">
        <f t="shared" si="3"/>
        <v>0</v>
      </c>
      <c r="AC24" s="35">
        <f t="shared" si="4"/>
        <v>1</v>
      </c>
      <c r="AD24" s="34">
        <f t="shared" si="5"/>
        <v>0</v>
      </c>
      <c r="AE24" s="34">
        <f t="shared" si="15"/>
        <v>0</v>
      </c>
      <c r="AF24" s="36">
        <f t="shared" si="6"/>
        <v>1</v>
      </c>
      <c r="AG24" s="37" t="str">
        <f t="shared" si="7"/>
        <v/>
      </c>
    </row>
    <row r="25" spans="1:33" s="81" customFormat="1" x14ac:dyDescent="0.2">
      <c r="A25" s="25">
        <f>IF(المدخلات!C22&lt;&gt;0,المدخلات!C22,"")</f>
        <v>21</v>
      </c>
      <c r="B25" s="26" t="str">
        <f>IF(المدخلات!D22&lt;&gt;"",المدخلات!D22,"")</f>
        <v/>
      </c>
      <c r="C25" s="27" t="str">
        <f>IF(المدخلات!E22&lt;&gt;"",المدخلات!E22,"")</f>
        <v/>
      </c>
      <c r="D25" s="28"/>
      <c r="E25" s="28"/>
      <c r="F25" s="28"/>
      <c r="G25" s="28"/>
      <c r="H25" s="29">
        <f t="shared" si="8"/>
        <v>0</v>
      </c>
      <c r="I25" s="30">
        <f t="shared" si="9"/>
        <v>0</v>
      </c>
      <c r="J25" s="31">
        <f t="shared" si="10"/>
        <v>1</v>
      </c>
      <c r="K25" s="28"/>
      <c r="L25" s="28"/>
      <c r="M25" s="28"/>
      <c r="N25" s="29">
        <f t="shared" si="11"/>
        <v>0</v>
      </c>
      <c r="O25" s="30">
        <f t="shared" si="12"/>
        <v>0</v>
      </c>
      <c r="P25" s="31">
        <f t="shared" si="13"/>
        <v>1</v>
      </c>
      <c r="Q25" s="28"/>
      <c r="R25" s="28"/>
      <c r="S25" s="28"/>
      <c r="T25" s="28"/>
      <c r="U25" s="29">
        <f t="shared" si="0"/>
        <v>0</v>
      </c>
      <c r="V25" s="30">
        <f t="shared" si="14"/>
        <v>0</v>
      </c>
      <c r="W25" s="32">
        <f t="shared" si="1"/>
        <v>1</v>
      </c>
      <c r="X25" s="33"/>
      <c r="Y25" s="33"/>
      <c r="Z25" s="33"/>
      <c r="AA25" s="34">
        <f t="shared" si="2"/>
        <v>0</v>
      </c>
      <c r="AB25" s="34">
        <f t="shared" si="3"/>
        <v>0</v>
      </c>
      <c r="AC25" s="35">
        <f t="shared" si="4"/>
        <v>1</v>
      </c>
      <c r="AD25" s="34">
        <f t="shared" si="5"/>
        <v>0</v>
      </c>
      <c r="AE25" s="34">
        <f t="shared" si="15"/>
        <v>0</v>
      </c>
      <c r="AF25" s="36">
        <f t="shared" si="6"/>
        <v>1</v>
      </c>
      <c r="AG25" s="37" t="str">
        <f t="shared" si="7"/>
        <v/>
      </c>
    </row>
    <row r="26" spans="1:33" s="81" customFormat="1" x14ac:dyDescent="0.2">
      <c r="A26" s="25">
        <f>IF(المدخلات!C23&lt;&gt;0,المدخلات!C23,"")</f>
        <v>22</v>
      </c>
      <c r="B26" s="26" t="str">
        <f>IF(المدخلات!D23&lt;&gt;"",المدخلات!D23,"")</f>
        <v/>
      </c>
      <c r="C26" s="27" t="str">
        <f>IF(المدخلات!E23&lt;&gt;"",المدخلات!E23,"")</f>
        <v/>
      </c>
      <c r="D26" s="28"/>
      <c r="E26" s="28"/>
      <c r="F26" s="28"/>
      <c r="G26" s="28"/>
      <c r="H26" s="29">
        <f t="shared" si="8"/>
        <v>0</v>
      </c>
      <c r="I26" s="30">
        <f t="shared" si="9"/>
        <v>0</v>
      </c>
      <c r="J26" s="31">
        <f t="shared" si="10"/>
        <v>1</v>
      </c>
      <c r="K26" s="28"/>
      <c r="L26" s="28"/>
      <c r="M26" s="28"/>
      <c r="N26" s="29">
        <f t="shared" si="11"/>
        <v>0</v>
      </c>
      <c r="O26" s="30">
        <f t="shared" si="12"/>
        <v>0</v>
      </c>
      <c r="P26" s="31">
        <f t="shared" si="13"/>
        <v>1</v>
      </c>
      <c r="Q26" s="28"/>
      <c r="R26" s="28"/>
      <c r="S26" s="28"/>
      <c r="T26" s="28"/>
      <c r="U26" s="29">
        <f t="shared" si="0"/>
        <v>0</v>
      </c>
      <c r="V26" s="30">
        <f t="shared" si="14"/>
        <v>0</v>
      </c>
      <c r="W26" s="32">
        <f t="shared" si="1"/>
        <v>1</v>
      </c>
      <c r="X26" s="33"/>
      <c r="Y26" s="33"/>
      <c r="Z26" s="33"/>
      <c r="AA26" s="34">
        <f t="shared" si="2"/>
        <v>0</v>
      </c>
      <c r="AB26" s="34">
        <f t="shared" si="3"/>
        <v>0</v>
      </c>
      <c r="AC26" s="35">
        <f t="shared" si="4"/>
        <v>1</v>
      </c>
      <c r="AD26" s="34">
        <f t="shared" si="5"/>
        <v>0</v>
      </c>
      <c r="AE26" s="34">
        <f t="shared" si="15"/>
        <v>0</v>
      </c>
      <c r="AF26" s="36">
        <f t="shared" si="6"/>
        <v>1</v>
      </c>
      <c r="AG26" s="37" t="str">
        <f t="shared" si="7"/>
        <v/>
      </c>
    </row>
    <row r="27" spans="1:33" s="81" customFormat="1" x14ac:dyDescent="0.2">
      <c r="A27" s="25">
        <f>IF(المدخلات!C24&lt;&gt;0,المدخلات!C24,"")</f>
        <v>23</v>
      </c>
      <c r="B27" s="26" t="str">
        <f>IF(المدخلات!D24&lt;&gt;"",المدخلات!D24,"")</f>
        <v/>
      </c>
      <c r="C27" s="27" t="str">
        <f>IF(المدخلات!E24&lt;&gt;"",المدخلات!E24,"")</f>
        <v/>
      </c>
      <c r="D27" s="28"/>
      <c r="E27" s="28"/>
      <c r="F27" s="28"/>
      <c r="G27" s="28"/>
      <c r="H27" s="29">
        <f t="shared" si="8"/>
        <v>0</v>
      </c>
      <c r="I27" s="30">
        <f t="shared" si="9"/>
        <v>0</v>
      </c>
      <c r="J27" s="31">
        <f t="shared" si="10"/>
        <v>1</v>
      </c>
      <c r="K27" s="28"/>
      <c r="L27" s="28"/>
      <c r="M27" s="28"/>
      <c r="N27" s="29">
        <f t="shared" si="11"/>
        <v>0</v>
      </c>
      <c r="O27" s="30">
        <f t="shared" si="12"/>
        <v>0</v>
      </c>
      <c r="P27" s="31">
        <f t="shared" si="13"/>
        <v>1</v>
      </c>
      <c r="Q27" s="28"/>
      <c r="R27" s="28"/>
      <c r="S27" s="28"/>
      <c r="T27" s="28"/>
      <c r="U27" s="29">
        <f t="shared" si="0"/>
        <v>0</v>
      </c>
      <c r="V27" s="30">
        <f t="shared" si="14"/>
        <v>0</v>
      </c>
      <c r="W27" s="32">
        <f t="shared" si="1"/>
        <v>1</v>
      </c>
      <c r="X27" s="33"/>
      <c r="Y27" s="33"/>
      <c r="Z27" s="33"/>
      <c r="AA27" s="34">
        <f t="shared" si="2"/>
        <v>0</v>
      </c>
      <c r="AB27" s="34">
        <f t="shared" si="3"/>
        <v>0</v>
      </c>
      <c r="AC27" s="35">
        <f t="shared" si="4"/>
        <v>1</v>
      </c>
      <c r="AD27" s="34">
        <f t="shared" si="5"/>
        <v>0</v>
      </c>
      <c r="AE27" s="34">
        <f t="shared" si="15"/>
        <v>0</v>
      </c>
      <c r="AF27" s="36">
        <f t="shared" si="6"/>
        <v>1</v>
      </c>
      <c r="AG27" s="37" t="str">
        <f t="shared" si="7"/>
        <v/>
      </c>
    </row>
    <row r="28" spans="1:33" s="81" customFormat="1" x14ac:dyDescent="0.2">
      <c r="A28" s="25">
        <f>IF(المدخلات!C25&lt;&gt;0,المدخلات!C25,"")</f>
        <v>24</v>
      </c>
      <c r="B28" s="26" t="str">
        <f>IF(المدخلات!D25&lt;&gt;"",المدخلات!D25,"")</f>
        <v/>
      </c>
      <c r="C28" s="27" t="str">
        <f>IF(المدخلات!E25&lt;&gt;"",المدخلات!E25,"")</f>
        <v/>
      </c>
      <c r="D28" s="28"/>
      <c r="E28" s="28"/>
      <c r="F28" s="28"/>
      <c r="G28" s="28"/>
      <c r="H28" s="29">
        <f t="shared" si="8"/>
        <v>0</v>
      </c>
      <c r="I28" s="30">
        <f t="shared" si="9"/>
        <v>0</v>
      </c>
      <c r="J28" s="31">
        <f t="shared" si="10"/>
        <v>1</v>
      </c>
      <c r="K28" s="28"/>
      <c r="L28" s="28"/>
      <c r="M28" s="28"/>
      <c r="N28" s="29">
        <f t="shared" si="11"/>
        <v>0</v>
      </c>
      <c r="O28" s="30">
        <f t="shared" si="12"/>
        <v>0</v>
      </c>
      <c r="P28" s="31">
        <f t="shared" si="13"/>
        <v>1</v>
      </c>
      <c r="Q28" s="28"/>
      <c r="R28" s="28"/>
      <c r="S28" s="28"/>
      <c r="T28" s="28"/>
      <c r="U28" s="29">
        <f t="shared" si="0"/>
        <v>0</v>
      </c>
      <c r="V28" s="30">
        <f t="shared" si="14"/>
        <v>0</v>
      </c>
      <c r="W28" s="32">
        <f t="shared" si="1"/>
        <v>1</v>
      </c>
      <c r="X28" s="33"/>
      <c r="Y28" s="33"/>
      <c r="Z28" s="33"/>
      <c r="AA28" s="34">
        <f t="shared" si="2"/>
        <v>0</v>
      </c>
      <c r="AB28" s="34">
        <f t="shared" si="3"/>
        <v>0</v>
      </c>
      <c r="AC28" s="35">
        <f t="shared" si="4"/>
        <v>1</v>
      </c>
      <c r="AD28" s="34">
        <f t="shared" si="5"/>
        <v>0</v>
      </c>
      <c r="AE28" s="34">
        <f t="shared" si="15"/>
        <v>0</v>
      </c>
      <c r="AF28" s="36">
        <f t="shared" si="6"/>
        <v>1</v>
      </c>
      <c r="AG28" s="37" t="str">
        <f t="shared" si="7"/>
        <v/>
      </c>
    </row>
    <row r="29" spans="1:33" s="81" customFormat="1" x14ac:dyDescent="0.2">
      <c r="A29" s="25">
        <f>IF(المدخلات!C26&lt;&gt;0,المدخلات!C26,"")</f>
        <v>25</v>
      </c>
      <c r="B29" s="26" t="str">
        <f>IF(المدخلات!D26&lt;&gt;"",المدخلات!D26,"")</f>
        <v/>
      </c>
      <c r="C29" s="27" t="str">
        <f>IF(المدخلات!E26&lt;&gt;"",المدخلات!E26,"")</f>
        <v/>
      </c>
      <c r="D29" s="28"/>
      <c r="E29" s="28"/>
      <c r="F29" s="28"/>
      <c r="G29" s="28"/>
      <c r="H29" s="29">
        <f t="shared" si="8"/>
        <v>0</v>
      </c>
      <c r="I29" s="30">
        <f t="shared" si="9"/>
        <v>0</v>
      </c>
      <c r="J29" s="31">
        <f t="shared" si="10"/>
        <v>1</v>
      </c>
      <c r="K29" s="28"/>
      <c r="L29" s="28"/>
      <c r="M29" s="28"/>
      <c r="N29" s="29">
        <f t="shared" si="11"/>
        <v>0</v>
      </c>
      <c r="O29" s="30">
        <f t="shared" si="12"/>
        <v>0</v>
      </c>
      <c r="P29" s="31">
        <f t="shared" si="13"/>
        <v>1</v>
      </c>
      <c r="Q29" s="28"/>
      <c r="R29" s="28"/>
      <c r="S29" s="28"/>
      <c r="T29" s="28"/>
      <c r="U29" s="29">
        <f t="shared" si="0"/>
        <v>0</v>
      </c>
      <c r="V29" s="30">
        <f t="shared" si="14"/>
        <v>0</v>
      </c>
      <c r="W29" s="32">
        <f t="shared" si="1"/>
        <v>1</v>
      </c>
      <c r="X29" s="33"/>
      <c r="Y29" s="33"/>
      <c r="Z29" s="33"/>
      <c r="AA29" s="34">
        <f t="shared" si="2"/>
        <v>0</v>
      </c>
      <c r="AB29" s="34">
        <f t="shared" si="3"/>
        <v>0</v>
      </c>
      <c r="AC29" s="35">
        <f t="shared" si="4"/>
        <v>1</v>
      </c>
      <c r="AD29" s="34">
        <f t="shared" si="5"/>
        <v>0</v>
      </c>
      <c r="AE29" s="34">
        <f t="shared" si="15"/>
        <v>0</v>
      </c>
      <c r="AF29" s="36">
        <f t="shared" si="6"/>
        <v>1</v>
      </c>
      <c r="AG29" s="37" t="str">
        <f t="shared" si="7"/>
        <v/>
      </c>
    </row>
    <row r="30" spans="1:33" s="81" customFormat="1" x14ac:dyDescent="0.2">
      <c r="A30" s="25">
        <f>IF(المدخلات!C27&lt;&gt;0,المدخلات!C27,"")</f>
        <v>26</v>
      </c>
      <c r="B30" s="26" t="str">
        <f>IF(المدخلات!D27&lt;&gt;"",المدخلات!D27,"")</f>
        <v/>
      </c>
      <c r="C30" s="27" t="str">
        <f>IF(المدخلات!E27&lt;&gt;"",المدخلات!E27,"")</f>
        <v/>
      </c>
      <c r="D30" s="28"/>
      <c r="E30" s="28"/>
      <c r="F30" s="28"/>
      <c r="G30" s="28"/>
      <c r="H30" s="29">
        <f t="shared" si="8"/>
        <v>0</v>
      </c>
      <c r="I30" s="30">
        <f t="shared" si="9"/>
        <v>0</v>
      </c>
      <c r="J30" s="31">
        <f t="shared" si="10"/>
        <v>1</v>
      </c>
      <c r="K30" s="28"/>
      <c r="L30" s="28"/>
      <c r="M30" s="28"/>
      <c r="N30" s="29">
        <f t="shared" si="11"/>
        <v>0</v>
      </c>
      <c r="O30" s="30">
        <f t="shared" si="12"/>
        <v>0</v>
      </c>
      <c r="P30" s="31">
        <f t="shared" si="13"/>
        <v>1</v>
      </c>
      <c r="Q30" s="28"/>
      <c r="R30" s="28"/>
      <c r="S30" s="28"/>
      <c r="T30" s="28"/>
      <c r="U30" s="29">
        <f t="shared" si="0"/>
        <v>0</v>
      </c>
      <c r="V30" s="30">
        <f t="shared" si="14"/>
        <v>0</v>
      </c>
      <c r="W30" s="32">
        <f t="shared" si="1"/>
        <v>1</v>
      </c>
      <c r="X30" s="33"/>
      <c r="Y30" s="33"/>
      <c r="Z30" s="33"/>
      <c r="AA30" s="34">
        <f t="shared" si="2"/>
        <v>0</v>
      </c>
      <c r="AB30" s="34">
        <f t="shared" si="3"/>
        <v>0</v>
      </c>
      <c r="AC30" s="35">
        <f t="shared" si="4"/>
        <v>1</v>
      </c>
      <c r="AD30" s="34">
        <f t="shared" si="5"/>
        <v>0</v>
      </c>
      <c r="AE30" s="34">
        <f t="shared" si="15"/>
        <v>0</v>
      </c>
      <c r="AF30" s="36">
        <f t="shared" si="6"/>
        <v>1</v>
      </c>
      <c r="AG30" s="37" t="str">
        <f t="shared" si="7"/>
        <v/>
      </c>
    </row>
    <row r="31" spans="1:33" s="81" customFormat="1" x14ac:dyDescent="0.2">
      <c r="A31" s="25">
        <f>IF(المدخلات!C28&lt;&gt;0,المدخلات!C28,"")</f>
        <v>27</v>
      </c>
      <c r="B31" s="26" t="str">
        <f>IF(المدخلات!D28&lt;&gt;"",المدخلات!D28,"")</f>
        <v/>
      </c>
      <c r="C31" s="27" t="str">
        <f>IF(المدخلات!E28&lt;&gt;"",المدخلات!E28,"")</f>
        <v/>
      </c>
      <c r="D31" s="28"/>
      <c r="E31" s="28"/>
      <c r="F31" s="28"/>
      <c r="G31" s="28"/>
      <c r="H31" s="29">
        <f t="shared" si="8"/>
        <v>0</v>
      </c>
      <c r="I31" s="30">
        <f t="shared" si="9"/>
        <v>0</v>
      </c>
      <c r="J31" s="31">
        <f t="shared" si="10"/>
        <v>1</v>
      </c>
      <c r="K31" s="28"/>
      <c r="L31" s="28"/>
      <c r="M31" s="28"/>
      <c r="N31" s="29">
        <f t="shared" si="11"/>
        <v>0</v>
      </c>
      <c r="O31" s="30">
        <f t="shared" si="12"/>
        <v>0</v>
      </c>
      <c r="P31" s="31">
        <f t="shared" si="13"/>
        <v>1</v>
      </c>
      <c r="Q31" s="28"/>
      <c r="R31" s="28"/>
      <c r="S31" s="28"/>
      <c r="T31" s="28"/>
      <c r="U31" s="29">
        <f t="shared" si="0"/>
        <v>0</v>
      </c>
      <c r="V31" s="30">
        <f t="shared" si="14"/>
        <v>0</v>
      </c>
      <c r="W31" s="32">
        <f t="shared" si="1"/>
        <v>1</v>
      </c>
      <c r="X31" s="33"/>
      <c r="Y31" s="33"/>
      <c r="Z31" s="33"/>
      <c r="AA31" s="34">
        <f t="shared" si="2"/>
        <v>0</v>
      </c>
      <c r="AB31" s="34">
        <f t="shared" si="3"/>
        <v>0</v>
      </c>
      <c r="AC31" s="35">
        <f t="shared" si="4"/>
        <v>1</v>
      </c>
      <c r="AD31" s="34">
        <f t="shared" si="5"/>
        <v>0</v>
      </c>
      <c r="AE31" s="34">
        <f t="shared" si="15"/>
        <v>0</v>
      </c>
      <c r="AF31" s="36">
        <f t="shared" si="6"/>
        <v>1</v>
      </c>
      <c r="AG31" s="37" t="str">
        <f t="shared" si="7"/>
        <v/>
      </c>
    </row>
    <row r="32" spans="1:33" s="81" customFormat="1" x14ac:dyDescent="0.2">
      <c r="A32" s="25">
        <f>IF(المدخلات!C29&lt;&gt;0,المدخلات!C29,"")</f>
        <v>28</v>
      </c>
      <c r="B32" s="26" t="str">
        <f>IF(المدخلات!D29&lt;&gt;"",المدخلات!D29,"")</f>
        <v/>
      </c>
      <c r="C32" s="27" t="str">
        <f>IF(المدخلات!E29&lt;&gt;"",المدخلات!E29,"")</f>
        <v/>
      </c>
      <c r="D32" s="28"/>
      <c r="E32" s="28"/>
      <c r="F32" s="28"/>
      <c r="G32" s="28"/>
      <c r="H32" s="29">
        <f t="shared" si="8"/>
        <v>0</v>
      </c>
      <c r="I32" s="30">
        <f t="shared" si="9"/>
        <v>0</v>
      </c>
      <c r="J32" s="31">
        <f t="shared" si="10"/>
        <v>1</v>
      </c>
      <c r="K32" s="28"/>
      <c r="L32" s="28"/>
      <c r="M32" s="28"/>
      <c r="N32" s="29">
        <f t="shared" si="11"/>
        <v>0</v>
      </c>
      <c r="O32" s="30">
        <f t="shared" si="12"/>
        <v>0</v>
      </c>
      <c r="P32" s="31">
        <f t="shared" si="13"/>
        <v>1</v>
      </c>
      <c r="Q32" s="28"/>
      <c r="R32" s="28"/>
      <c r="S32" s="28"/>
      <c r="T32" s="28"/>
      <c r="U32" s="29">
        <f t="shared" si="0"/>
        <v>0</v>
      </c>
      <c r="V32" s="30">
        <f t="shared" si="14"/>
        <v>0</v>
      </c>
      <c r="W32" s="32">
        <f t="shared" si="1"/>
        <v>1</v>
      </c>
      <c r="X32" s="33"/>
      <c r="Y32" s="33"/>
      <c r="Z32" s="33"/>
      <c r="AA32" s="34">
        <f t="shared" si="2"/>
        <v>0</v>
      </c>
      <c r="AB32" s="34">
        <f t="shared" si="3"/>
        <v>0</v>
      </c>
      <c r="AC32" s="35">
        <f t="shared" si="4"/>
        <v>1</v>
      </c>
      <c r="AD32" s="34">
        <f t="shared" si="5"/>
        <v>0</v>
      </c>
      <c r="AE32" s="34">
        <f t="shared" si="15"/>
        <v>0</v>
      </c>
      <c r="AF32" s="36">
        <f t="shared" si="6"/>
        <v>1</v>
      </c>
      <c r="AG32" s="37" t="str">
        <f t="shared" si="7"/>
        <v/>
      </c>
    </row>
    <row r="33" spans="1:33" s="81" customFormat="1" x14ac:dyDescent="0.2">
      <c r="A33" s="25">
        <f>IF(المدخلات!C30&lt;&gt;0,المدخلات!C30,"")</f>
        <v>29</v>
      </c>
      <c r="B33" s="26" t="str">
        <f>IF(المدخلات!D30&lt;&gt;"",المدخلات!D30,"")</f>
        <v/>
      </c>
      <c r="C33" s="27" t="str">
        <f>IF(المدخلات!E30&lt;&gt;"",المدخلات!E30,"")</f>
        <v/>
      </c>
      <c r="D33" s="28"/>
      <c r="E33" s="28"/>
      <c r="F33" s="28"/>
      <c r="G33" s="28"/>
      <c r="H33" s="29">
        <f t="shared" si="8"/>
        <v>0</v>
      </c>
      <c r="I33" s="30">
        <f t="shared" si="9"/>
        <v>0</v>
      </c>
      <c r="J33" s="31">
        <f t="shared" si="10"/>
        <v>1</v>
      </c>
      <c r="K33" s="28"/>
      <c r="L33" s="28"/>
      <c r="M33" s="28"/>
      <c r="N33" s="29">
        <f t="shared" si="11"/>
        <v>0</v>
      </c>
      <c r="O33" s="30">
        <f t="shared" si="12"/>
        <v>0</v>
      </c>
      <c r="P33" s="31">
        <f t="shared" si="13"/>
        <v>1</v>
      </c>
      <c r="Q33" s="28"/>
      <c r="R33" s="28"/>
      <c r="S33" s="28"/>
      <c r="T33" s="28"/>
      <c r="U33" s="29">
        <f t="shared" si="0"/>
        <v>0</v>
      </c>
      <c r="V33" s="30">
        <f t="shared" si="14"/>
        <v>0</v>
      </c>
      <c r="W33" s="32">
        <f t="shared" si="1"/>
        <v>1</v>
      </c>
      <c r="X33" s="33"/>
      <c r="Y33" s="33"/>
      <c r="Z33" s="33"/>
      <c r="AA33" s="34">
        <f t="shared" si="2"/>
        <v>0</v>
      </c>
      <c r="AB33" s="34">
        <f t="shared" si="3"/>
        <v>0</v>
      </c>
      <c r="AC33" s="35">
        <f t="shared" si="4"/>
        <v>1</v>
      </c>
      <c r="AD33" s="34">
        <f t="shared" si="5"/>
        <v>0</v>
      </c>
      <c r="AE33" s="34">
        <f t="shared" si="15"/>
        <v>0</v>
      </c>
      <c r="AF33" s="36">
        <f t="shared" si="6"/>
        <v>1</v>
      </c>
      <c r="AG33" s="37" t="str">
        <f t="shared" si="7"/>
        <v/>
      </c>
    </row>
    <row r="34" spans="1:33" s="81" customFormat="1" x14ac:dyDescent="0.2">
      <c r="A34" s="25">
        <f>IF(المدخلات!C31&lt;&gt;0,المدخلات!C31,"")</f>
        <v>30</v>
      </c>
      <c r="B34" s="26" t="str">
        <f>IF(المدخلات!D31&lt;&gt;"",المدخلات!D31,"")</f>
        <v/>
      </c>
      <c r="C34" s="27" t="str">
        <f>IF(المدخلات!E31&lt;&gt;"",المدخلات!E31,"")</f>
        <v/>
      </c>
      <c r="D34" s="28"/>
      <c r="E34" s="28"/>
      <c r="F34" s="28"/>
      <c r="G34" s="28"/>
      <c r="H34" s="29">
        <f t="shared" si="8"/>
        <v>0</v>
      </c>
      <c r="I34" s="30">
        <f t="shared" si="9"/>
        <v>0</v>
      </c>
      <c r="J34" s="31">
        <f t="shared" si="10"/>
        <v>1</v>
      </c>
      <c r="K34" s="28"/>
      <c r="L34" s="28"/>
      <c r="M34" s="28"/>
      <c r="N34" s="29">
        <f t="shared" si="11"/>
        <v>0</v>
      </c>
      <c r="O34" s="30">
        <f t="shared" si="12"/>
        <v>0</v>
      </c>
      <c r="P34" s="31">
        <f t="shared" si="13"/>
        <v>1</v>
      </c>
      <c r="Q34" s="28"/>
      <c r="R34" s="28"/>
      <c r="S34" s="28"/>
      <c r="T34" s="28"/>
      <c r="U34" s="29">
        <f t="shared" si="0"/>
        <v>0</v>
      </c>
      <c r="V34" s="30">
        <f t="shared" si="14"/>
        <v>0</v>
      </c>
      <c r="W34" s="32">
        <f t="shared" si="1"/>
        <v>1</v>
      </c>
      <c r="X34" s="33"/>
      <c r="Y34" s="33"/>
      <c r="Z34" s="33"/>
      <c r="AA34" s="34">
        <f t="shared" si="2"/>
        <v>0</v>
      </c>
      <c r="AB34" s="34">
        <f t="shared" si="3"/>
        <v>0</v>
      </c>
      <c r="AC34" s="35">
        <f t="shared" si="4"/>
        <v>1</v>
      </c>
      <c r="AD34" s="34">
        <f t="shared" si="5"/>
        <v>0</v>
      </c>
      <c r="AE34" s="34">
        <f t="shared" si="15"/>
        <v>0</v>
      </c>
      <c r="AF34" s="36">
        <f t="shared" si="6"/>
        <v>1</v>
      </c>
      <c r="AG34" s="37" t="str">
        <f t="shared" si="7"/>
        <v/>
      </c>
    </row>
    <row r="35" spans="1:33" s="81" customFormat="1" x14ac:dyDescent="0.2">
      <c r="A35" s="25">
        <f>IF(المدخلات!C32&lt;&gt;0,المدخلات!C32,"")</f>
        <v>31</v>
      </c>
      <c r="B35" s="26" t="str">
        <f>IF(المدخلات!D32&lt;&gt;"",المدخلات!D32,"")</f>
        <v/>
      </c>
      <c r="C35" s="27" t="str">
        <f>IF(المدخلات!E32&lt;&gt;"",المدخلات!E32,"")</f>
        <v/>
      </c>
      <c r="D35" s="28"/>
      <c r="E35" s="28"/>
      <c r="F35" s="28"/>
      <c r="G35" s="28"/>
      <c r="H35" s="29">
        <f t="shared" si="8"/>
        <v>0</v>
      </c>
      <c r="I35" s="30">
        <f t="shared" si="9"/>
        <v>0</v>
      </c>
      <c r="J35" s="31">
        <f t="shared" si="10"/>
        <v>1</v>
      </c>
      <c r="K35" s="28"/>
      <c r="L35" s="28"/>
      <c r="M35" s="28"/>
      <c r="N35" s="29">
        <f t="shared" si="11"/>
        <v>0</v>
      </c>
      <c r="O35" s="30">
        <f t="shared" si="12"/>
        <v>0</v>
      </c>
      <c r="P35" s="31">
        <f t="shared" si="13"/>
        <v>1</v>
      </c>
      <c r="Q35" s="28"/>
      <c r="R35" s="28"/>
      <c r="S35" s="28"/>
      <c r="T35" s="28"/>
      <c r="U35" s="29">
        <f t="shared" si="0"/>
        <v>0</v>
      </c>
      <c r="V35" s="30">
        <f t="shared" si="14"/>
        <v>0</v>
      </c>
      <c r="W35" s="32">
        <f t="shared" si="1"/>
        <v>1</v>
      </c>
      <c r="X35" s="33"/>
      <c r="Y35" s="33"/>
      <c r="Z35" s="33"/>
      <c r="AA35" s="34">
        <f t="shared" si="2"/>
        <v>0</v>
      </c>
      <c r="AB35" s="34">
        <f t="shared" si="3"/>
        <v>0</v>
      </c>
      <c r="AC35" s="35">
        <f t="shared" si="4"/>
        <v>1</v>
      </c>
      <c r="AD35" s="34">
        <f t="shared" si="5"/>
        <v>0</v>
      </c>
      <c r="AE35" s="34">
        <f t="shared" si="15"/>
        <v>0</v>
      </c>
      <c r="AF35" s="36">
        <f t="shared" si="6"/>
        <v>1</v>
      </c>
      <c r="AG35" s="37" t="str">
        <f t="shared" si="7"/>
        <v/>
      </c>
    </row>
    <row r="36" spans="1:33" s="81" customFormat="1" x14ac:dyDescent="0.2">
      <c r="A36" s="25">
        <f>IF(المدخلات!C33&lt;&gt;0,المدخلات!C33,"")</f>
        <v>32</v>
      </c>
      <c r="B36" s="26" t="str">
        <f>IF(المدخلات!D33&lt;&gt;"",المدخلات!D33,"")</f>
        <v/>
      </c>
      <c r="C36" s="27" t="str">
        <f>IF(المدخلات!E33&lt;&gt;"",المدخلات!E33,"")</f>
        <v/>
      </c>
      <c r="D36" s="28"/>
      <c r="E36" s="28"/>
      <c r="F36" s="28"/>
      <c r="G36" s="28"/>
      <c r="H36" s="29">
        <f t="shared" si="8"/>
        <v>0</v>
      </c>
      <c r="I36" s="30">
        <f t="shared" si="9"/>
        <v>0</v>
      </c>
      <c r="J36" s="31">
        <f t="shared" si="10"/>
        <v>1</v>
      </c>
      <c r="K36" s="28"/>
      <c r="L36" s="28"/>
      <c r="M36" s="28"/>
      <c r="N36" s="29">
        <f t="shared" si="11"/>
        <v>0</v>
      </c>
      <c r="O36" s="30">
        <f t="shared" si="12"/>
        <v>0</v>
      </c>
      <c r="P36" s="31">
        <f t="shared" si="13"/>
        <v>1</v>
      </c>
      <c r="Q36" s="28"/>
      <c r="R36" s="28"/>
      <c r="S36" s="28"/>
      <c r="T36" s="28"/>
      <c r="U36" s="29">
        <f t="shared" si="0"/>
        <v>0</v>
      </c>
      <c r="V36" s="30">
        <f t="shared" si="14"/>
        <v>0</v>
      </c>
      <c r="W36" s="32">
        <f t="shared" si="1"/>
        <v>1</v>
      </c>
      <c r="X36" s="33"/>
      <c r="Y36" s="33"/>
      <c r="Z36" s="33"/>
      <c r="AA36" s="34">
        <f t="shared" si="2"/>
        <v>0</v>
      </c>
      <c r="AB36" s="34">
        <f t="shared" si="3"/>
        <v>0</v>
      </c>
      <c r="AC36" s="35">
        <f t="shared" si="4"/>
        <v>1</v>
      </c>
      <c r="AD36" s="34">
        <f t="shared" si="5"/>
        <v>0</v>
      </c>
      <c r="AE36" s="34">
        <f t="shared" si="15"/>
        <v>0</v>
      </c>
      <c r="AF36" s="36">
        <f t="shared" si="6"/>
        <v>1</v>
      </c>
      <c r="AG36" s="37" t="str">
        <f t="shared" si="7"/>
        <v/>
      </c>
    </row>
    <row r="37" spans="1:33" s="81" customFormat="1" x14ac:dyDescent="0.2">
      <c r="A37" s="25">
        <f>IF(المدخلات!C34&lt;&gt;0,المدخلات!C34,"")</f>
        <v>33</v>
      </c>
      <c r="B37" s="26" t="str">
        <f>IF(المدخلات!D34&lt;&gt;"",المدخلات!D34,"")</f>
        <v/>
      </c>
      <c r="C37" s="27" t="str">
        <f>IF(المدخلات!E34&lt;&gt;"",المدخلات!E34,"")</f>
        <v/>
      </c>
      <c r="D37" s="28"/>
      <c r="E37" s="28"/>
      <c r="F37" s="28"/>
      <c r="G37" s="28"/>
      <c r="H37" s="29">
        <f t="shared" si="8"/>
        <v>0</v>
      </c>
      <c r="I37" s="30">
        <f t="shared" si="9"/>
        <v>0</v>
      </c>
      <c r="J37" s="31">
        <f t="shared" si="10"/>
        <v>1</v>
      </c>
      <c r="K37" s="28"/>
      <c r="L37" s="28"/>
      <c r="M37" s="28"/>
      <c r="N37" s="29">
        <f t="shared" si="11"/>
        <v>0</v>
      </c>
      <c r="O37" s="30">
        <f t="shared" si="12"/>
        <v>0</v>
      </c>
      <c r="P37" s="31">
        <f t="shared" si="13"/>
        <v>1</v>
      </c>
      <c r="Q37" s="28"/>
      <c r="R37" s="28"/>
      <c r="S37" s="28"/>
      <c r="T37" s="28"/>
      <c r="U37" s="29">
        <f t="shared" si="0"/>
        <v>0</v>
      </c>
      <c r="V37" s="30">
        <f t="shared" si="14"/>
        <v>0</v>
      </c>
      <c r="W37" s="32">
        <f t="shared" si="1"/>
        <v>1</v>
      </c>
      <c r="X37" s="33"/>
      <c r="Y37" s="33"/>
      <c r="Z37" s="33"/>
      <c r="AA37" s="34">
        <f t="shared" si="2"/>
        <v>0</v>
      </c>
      <c r="AB37" s="34">
        <f t="shared" si="3"/>
        <v>0</v>
      </c>
      <c r="AC37" s="35">
        <f t="shared" si="4"/>
        <v>1</v>
      </c>
      <c r="AD37" s="34">
        <f t="shared" si="5"/>
        <v>0</v>
      </c>
      <c r="AE37" s="34">
        <f t="shared" si="15"/>
        <v>0</v>
      </c>
      <c r="AF37" s="36">
        <f t="shared" si="6"/>
        <v>1</v>
      </c>
      <c r="AG37" s="37" t="str">
        <f t="shared" si="7"/>
        <v/>
      </c>
    </row>
    <row r="38" spans="1:33" s="81" customFormat="1" x14ac:dyDescent="0.2">
      <c r="A38" s="25">
        <f>IF(المدخلات!C35&lt;&gt;0,المدخلات!C35,"")</f>
        <v>34</v>
      </c>
      <c r="B38" s="26" t="str">
        <f>IF(المدخلات!D35&lt;&gt;"",المدخلات!D35,"")</f>
        <v/>
      </c>
      <c r="C38" s="27" t="str">
        <f>IF(المدخلات!E35&lt;&gt;"",المدخلات!E35,"")</f>
        <v/>
      </c>
      <c r="D38" s="28"/>
      <c r="E38" s="28"/>
      <c r="F38" s="28"/>
      <c r="G38" s="28"/>
      <c r="H38" s="29">
        <f t="shared" si="8"/>
        <v>0</v>
      </c>
      <c r="I38" s="30">
        <f t="shared" si="9"/>
        <v>0</v>
      </c>
      <c r="J38" s="31">
        <f t="shared" si="10"/>
        <v>1</v>
      </c>
      <c r="K38" s="28"/>
      <c r="L38" s="28"/>
      <c r="M38" s="28"/>
      <c r="N38" s="29">
        <f t="shared" si="11"/>
        <v>0</v>
      </c>
      <c r="O38" s="30">
        <f t="shared" si="12"/>
        <v>0</v>
      </c>
      <c r="P38" s="31">
        <f t="shared" si="13"/>
        <v>1</v>
      </c>
      <c r="Q38" s="28"/>
      <c r="R38" s="28"/>
      <c r="S38" s="28"/>
      <c r="T38" s="28"/>
      <c r="U38" s="29">
        <f t="shared" si="0"/>
        <v>0</v>
      </c>
      <c r="V38" s="30">
        <f t="shared" si="14"/>
        <v>0</v>
      </c>
      <c r="W38" s="32">
        <f t="shared" si="1"/>
        <v>1</v>
      </c>
      <c r="X38" s="33"/>
      <c r="Y38" s="33"/>
      <c r="Z38" s="33"/>
      <c r="AA38" s="34">
        <f t="shared" si="2"/>
        <v>0</v>
      </c>
      <c r="AB38" s="34">
        <f t="shared" si="3"/>
        <v>0</v>
      </c>
      <c r="AC38" s="35">
        <f t="shared" si="4"/>
        <v>1</v>
      </c>
      <c r="AD38" s="34">
        <f t="shared" si="5"/>
        <v>0</v>
      </c>
      <c r="AE38" s="34">
        <f t="shared" si="15"/>
        <v>0</v>
      </c>
      <c r="AF38" s="36">
        <f t="shared" si="6"/>
        <v>1</v>
      </c>
      <c r="AG38" s="37" t="str">
        <f t="shared" si="7"/>
        <v/>
      </c>
    </row>
    <row r="39" spans="1:33" s="81" customFormat="1" x14ac:dyDescent="0.2">
      <c r="A39" s="25">
        <f>IF(المدخلات!C36&lt;&gt;0,المدخلات!C36,"")</f>
        <v>35</v>
      </c>
      <c r="B39" s="26" t="str">
        <f>IF(المدخلات!D36&lt;&gt;"",المدخلات!D36,"")</f>
        <v/>
      </c>
      <c r="C39" s="27" t="str">
        <f>IF(المدخلات!E36&lt;&gt;"",المدخلات!E36,"")</f>
        <v/>
      </c>
      <c r="D39" s="28"/>
      <c r="E39" s="28"/>
      <c r="F39" s="28"/>
      <c r="G39" s="28"/>
      <c r="H39" s="29">
        <f t="shared" si="8"/>
        <v>0</v>
      </c>
      <c r="I39" s="30">
        <f t="shared" si="9"/>
        <v>0</v>
      </c>
      <c r="J39" s="31">
        <f t="shared" si="10"/>
        <v>1</v>
      </c>
      <c r="K39" s="28"/>
      <c r="L39" s="28"/>
      <c r="M39" s="28"/>
      <c r="N39" s="29">
        <f t="shared" si="11"/>
        <v>0</v>
      </c>
      <c r="O39" s="30">
        <f t="shared" si="12"/>
        <v>0</v>
      </c>
      <c r="P39" s="31">
        <f t="shared" si="13"/>
        <v>1</v>
      </c>
      <c r="Q39" s="28"/>
      <c r="R39" s="28"/>
      <c r="S39" s="28"/>
      <c r="T39" s="28"/>
      <c r="U39" s="29">
        <f t="shared" si="0"/>
        <v>0</v>
      </c>
      <c r="V39" s="30">
        <f t="shared" si="14"/>
        <v>0</v>
      </c>
      <c r="W39" s="32">
        <f t="shared" si="1"/>
        <v>1</v>
      </c>
      <c r="X39" s="33"/>
      <c r="Y39" s="33"/>
      <c r="Z39" s="33"/>
      <c r="AA39" s="34">
        <f t="shared" si="2"/>
        <v>0</v>
      </c>
      <c r="AB39" s="34">
        <f t="shared" si="3"/>
        <v>0</v>
      </c>
      <c r="AC39" s="35">
        <f t="shared" si="4"/>
        <v>1</v>
      </c>
      <c r="AD39" s="34">
        <f t="shared" si="5"/>
        <v>0</v>
      </c>
      <c r="AE39" s="34">
        <f t="shared" si="15"/>
        <v>0</v>
      </c>
      <c r="AF39" s="36">
        <f t="shared" si="6"/>
        <v>1</v>
      </c>
      <c r="AG39" s="37" t="str">
        <f t="shared" si="7"/>
        <v/>
      </c>
    </row>
    <row r="40" spans="1:33" s="81" customFormat="1" x14ac:dyDescent="0.2">
      <c r="A40" s="25">
        <f>IF(المدخلات!C37&lt;&gt;0,المدخلات!C37,"")</f>
        <v>36</v>
      </c>
      <c r="B40" s="26" t="str">
        <f>IF(المدخلات!D37&lt;&gt;"",المدخلات!D37,"")</f>
        <v/>
      </c>
      <c r="C40" s="27" t="str">
        <f>IF(المدخلات!E37&lt;&gt;"",المدخلات!E37,"")</f>
        <v/>
      </c>
      <c r="D40" s="28"/>
      <c r="E40" s="28"/>
      <c r="F40" s="28"/>
      <c r="G40" s="28"/>
      <c r="H40" s="29">
        <f t="shared" ref="H40:H43" si="16">IF(A40&lt;&gt;"",SUM(D40:G40),"")</f>
        <v>0</v>
      </c>
      <c r="I40" s="30">
        <f t="shared" ref="I40:I43" si="17">IF(A40&lt;&gt;"",(D40+E40+F40+G40)/4,"")</f>
        <v>0</v>
      </c>
      <c r="J40" s="31">
        <f t="shared" si="10"/>
        <v>1</v>
      </c>
      <c r="K40" s="28"/>
      <c r="L40" s="28"/>
      <c r="M40" s="28"/>
      <c r="N40" s="29">
        <f t="shared" ref="N40:N43" si="18">IF(A40&lt;&gt;"",SUM(K40:M40),"")</f>
        <v>0</v>
      </c>
      <c r="O40" s="30">
        <f t="shared" ref="O40:O43" si="19">IF(A40&lt;&gt;"",(K40+L40+M40)/3,"")</f>
        <v>0</v>
      </c>
      <c r="P40" s="31">
        <f t="shared" si="13"/>
        <v>1</v>
      </c>
      <c r="Q40" s="28"/>
      <c r="R40" s="28"/>
      <c r="S40" s="28"/>
      <c r="T40" s="28"/>
      <c r="U40" s="29">
        <f t="shared" si="0"/>
        <v>0</v>
      </c>
      <c r="V40" s="30">
        <f t="shared" si="14"/>
        <v>0</v>
      </c>
      <c r="W40" s="32">
        <f t="shared" si="1"/>
        <v>1</v>
      </c>
      <c r="X40" s="33"/>
      <c r="Y40" s="33"/>
      <c r="Z40" s="33"/>
      <c r="AA40" s="34">
        <f t="shared" si="2"/>
        <v>0</v>
      </c>
      <c r="AB40" s="34">
        <f t="shared" si="3"/>
        <v>0</v>
      </c>
      <c r="AC40" s="35">
        <f t="shared" si="4"/>
        <v>1</v>
      </c>
      <c r="AD40" s="34">
        <f t="shared" si="5"/>
        <v>0</v>
      </c>
      <c r="AE40" s="34">
        <f t="shared" si="15"/>
        <v>0</v>
      </c>
      <c r="AF40" s="36">
        <f t="shared" si="6"/>
        <v>1</v>
      </c>
      <c r="AG40" s="37" t="str">
        <f t="shared" si="7"/>
        <v/>
      </c>
    </row>
    <row r="41" spans="1:33" s="81" customFormat="1" x14ac:dyDescent="0.2">
      <c r="A41" s="25">
        <f>IF(المدخلات!C38&lt;&gt;0,المدخلات!C38,"")</f>
        <v>37</v>
      </c>
      <c r="B41" s="26" t="str">
        <f>IF(المدخلات!D38&lt;&gt;"",المدخلات!D38,"")</f>
        <v/>
      </c>
      <c r="C41" s="27" t="str">
        <f>IF(المدخلات!E38&lt;&gt;"",المدخلات!E38,"")</f>
        <v/>
      </c>
      <c r="D41" s="28"/>
      <c r="E41" s="28"/>
      <c r="F41" s="28"/>
      <c r="G41" s="28"/>
      <c r="H41" s="29">
        <f t="shared" si="16"/>
        <v>0</v>
      </c>
      <c r="I41" s="30">
        <f t="shared" si="17"/>
        <v>0</v>
      </c>
      <c r="J41" s="31">
        <f t="shared" si="10"/>
        <v>1</v>
      </c>
      <c r="K41" s="28"/>
      <c r="L41" s="28"/>
      <c r="M41" s="28"/>
      <c r="N41" s="29">
        <f t="shared" si="18"/>
        <v>0</v>
      </c>
      <c r="O41" s="30">
        <f t="shared" si="19"/>
        <v>0</v>
      </c>
      <c r="P41" s="31">
        <f t="shared" si="13"/>
        <v>1</v>
      </c>
      <c r="Q41" s="28"/>
      <c r="R41" s="28"/>
      <c r="S41" s="28"/>
      <c r="T41" s="28"/>
      <c r="U41" s="29">
        <f t="shared" si="0"/>
        <v>0</v>
      </c>
      <c r="V41" s="30">
        <f t="shared" si="14"/>
        <v>0</v>
      </c>
      <c r="W41" s="32">
        <f t="shared" si="1"/>
        <v>1</v>
      </c>
      <c r="X41" s="33"/>
      <c r="Y41" s="33"/>
      <c r="Z41" s="33"/>
      <c r="AA41" s="34">
        <f t="shared" si="2"/>
        <v>0</v>
      </c>
      <c r="AB41" s="34">
        <f t="shared" si="3"/>
        <v>0</v>
      </c>
      <c r="AC41" s="35">
        <f t="shared" si="4"/>
        <v>1</v>
      </c>
      <c r="AD41" s="34">
        <f t="shared" si="5"/>
        <v>0</v>
      </c>
      <c r="AE41" s="34">
        <f t="shared" si="15"/>
        <v>0</v>
      </c>
      <c r="AF41" s="36">
        <f t="shared" si="6"/>
        <v>1</v>
      </c>
      <c r="AG41" s="37" t="str">
        <f t="shared" si="7"/>
        <v/>
      </c>
    </row>
    <row r="42" spans="1:33" s="81" customFormat="1" x14ac:dyDescent="0.2">
      <c r="A42" s="25">
        <f>IF(المدخلات!C39&lt;&gt;0,المدخلات!C39,"")</f>
        <v>38</v>
      </c>
      <c r="B42" s="26" t="str">
        <f>IF(المدخلات!D39&lt;&gt;"",المدخلات!D39,"")</f>
        <v/>
      </c>
      <c r="C42" s="27" t="str">
        <f>IF(المدخلات!E39&lt;&gt;"",المدخلات!E39,"")</f>
        <v/>
      </c>
      <c r="D42" s="28"/>
      <c r="E42" s="28"/>
      <c r="F42" s="28"/>
      <c r="G42" s="28"/>
      <c r="H42" s="29">
        <f t="shared" si="16"/>
        <v>0</v>
      </c>
      <c r="I42" s="30">
        <f t="shared" si="17"/>
        <v>0</v>
      </c>
      <c r="J42" s="31">
        <f t="shared" si="10"/>
        <v>1</v>
      </c>
      <c r="K42" s="28"/>
      <c r="L42" s="28"/>
      <c r="M42" s="28"/>
      <c r="N42" s="29">
        <f t="shared" si="18"/>
        <v>0</v>
      </c>
      <c r="O42" s="30">
        <f t="shared" si="19"/>
        <v>0</v>
      </c>
      <c r="P42" s="31">
        <f t="shared" si="13"/>
        <v>1</v>
      </c>
      <c r="Q42" s="28"/>
      <c r="R42" s="28"/>
      <c r="S42" s="28"/>
      <c r="T42" s="28"/>
      <c r="U42" s="29">
        <f t="shared" si="0"/>
        <v>0</v>
      </c>
      <c r="V42" s="30">
        <f t="shared" si="14"/>
        <v>0</v>
      </c>
      <c r="W42" s="32">
        <f t="shared" si="1"/>
        <v>1</v>
      </c>
      <c r="X42" s="33"/>
      <c r="Y42" s="33"/>
      <c r="Z42" s="33"/>
      <c r="AA42" s="34">
        <f t="shared" si="2"/>
        <v>0</v>
      </c>
      <c r="AB42" s="34">
        <f t="shared" si="3"/>
        <v>0</v>
      </c>
      <c r="AC42" s="35">
        <f t="shared" si="4"/>
        <v>1</v>
      </c>
      <c r="AD42" s="34">
        <f t="shared" si="5"/>
        <v>0</v>
      </c>
      <c r="AE42" s="34">
        <f t="shared" si="15"/>
        <v>0</v>
      </c>
      <c r="AF42" s="36">
        <f t="shared" si="6"/>
        <v>1</v>
      </c>
      <c r="AG42" s="37" t="str">
        <f t="shared" si="7"/>
        <v/>
      </c>
    </row>
    <row r="43" spans="1:33" s="81" customFormat="1" x14ac:dyDescent="0.2">
      <c r="A43" s="25">
        <f>IF(المدخلات!C40&lt;&gt;0,المدخلات!C40,"")</f>
        <v>39</v>
      </c>
      <c r="B43" s="26" t="str">
        <f>IF(المدخلات!D40&lt;&gt;"",المدخلات!D40,"")</f>
        <v/>
      </c>
      <c r="C43" s="27" t="str">
        <f>IF(المدخلات!E40&lt;&gt;"",المدخلات!E40,"")</f>
        <v/>
      </c>
      <c r="D43" s="28"/>
      <c r="E43" s="28"/>
      <c r="F43" s="28"/>
      <c r="G43" s="28"/>
      <c r="H43" s="29">
        <f t="shared" si="16"/>
        <v>0</v>
      </c>
      <c r="I43" s="30">
        <f t="shared" si="17"/>
        <v>0</v>
      </c>
      <c r="J43" s="31">
        <f t="shared" si="10"/>
        <v>1</v>
      </c>
      <c r="K43" s="28"/>
      <c r="L43" s="28"/>
      <c r="M43" s="28"/>
      <c r="N43" s="29">
        <f t="shared" si="18"/>
        <v>0</v>
      </c>
      <c r="O43" s="30">
        <f t="shared" si="19"/>
        <v>0</v>
      </c>
      <c r="P43" s="31">
        <f t="shared" si="13"/>
        <v>1</v>
      </c>
      <c r="Q43" s="28"/>
      <c r="R43" s="28"/>
      <c r="S43" s="28"/>
      <c r="T43" s="28"/>
      <c r="U43" s="29">
        <f t="shared" si="0"/>
        <v>0</v>
      </c>
      <c r="V43" s="30">
        <f t="shared" si="14"/>
        <v>0</v>
      </c>
      <c r="W43" s="32">
        <f t="shared" si="1"/>
        <v>1</v>
      </c>
      <c r="X43" s="33"/>
      <c r="Y43" s="33"/>
      <c r="Z43" s="33"/>
      <c r="AA43" s="34">
        <f t="shared" si="2"/>
        <v>0</v>
      </c>
      <c r="AB43" s="34">
        <f t="shared" si="3"/>
        <v>0</v>
      </c>
      <c r="AC43" s="35">
        <f t="shared" si="4"/>
        <v>1</v>
      </c>
      <c r="AD43" s="34">
        <f t="shared" si="5"/>
        <v>0</v>
      </c>
      <c r="AE43" s="34">
        <f t="shared" si="15"/>
        <v>0</v>
      </c>
      <c r="AF43" s="36">
        <f t="shared" si="6"/>
        <v>1</v>
      </c>
      <c r="AG43" s="37" t="str">
        <f t="shared" si="7"/>
        <v/>
      </c>
    </row>
    <row r="44" spans="1:33" s="81" customFormat="1" x14ac:dyDescent="0.2">
      <c r="A44" s="25">
        <f>IF(المدخلات!C41&lt;&gt;0,المدخلات!C41,"")</f>
        <v>40</v>
      </c>
      <c r="B44" s="26" t="str">
        <f>IF(المدخلات!D41&lt;&gt;"",المدخلات!D41,"")</f>
        <v/>
      </c>
      <c r="C44" s="27" t="str">
        <f>IF(المدخلات!E41&lt;&gt;"",المدخلات!E41,"")</f>
        <v/>
      </c>
      <c r="D44" s="28"/>
      <c r="E44" s="28"/>
      <c r="F44" s="28"/>
      <c r="G44" s="28"/>
      <c r="H44" s="29">
        <f t="shared" ref="H44:H45" si="20">IF(A44&lt;&gt;"",SUM(D44:G44),"")</f>
        <v>0</v>
      </c>
      <c r="I44" s="30">
        <f t="shared" ref="I44:I45" si="21">IF(A44&lt;&gt;"",(D44+E44+F44+G44)/4,"")</f>
        <v>0</v>
      </c>
      <c r="J44" s="31">
        <f t="shared" si="10"/>
        <v>1</v>
      </c>
      <c r="K44" s="28"/>
      <c r="L44" s="28"/>
      <c r="M44" s="28"/>
      <c r="N44" s="29">
        <f t="shared" ref="N44:N45" si="22">IF(A44&lt;&gt;"",SUM(K44:M44),"")</f>
        <v>0</v>
      </c>
      <c r="O44" s="30">
        <f t="shared" ref="O44:O45" si="23">IF(A44&lt;&gt;"",(K44+L44+M44)/3,"")</f>
        <v>0</v>
      </c>
      <c r="P44" s="31">
        <f t="shared" si="13"/>
        <v>1</v>
      </c>
      <c r="Q44" s="28"/>
      <c r="R44" s="28"/>
      <c r="S44" s="28"/>
      <c r="T44" s="28"/>
      <c r="U44" s="29">
        <f t="shared" si="0"/>
        <v>0</v>
      </c>
      <c r="V44" s="30">
        <f t="shared" si="14"/>
        <v>0</v>
      </c>
      <c r="W44" s="32">
        <f t="shared" si="1"/>
        <v>1</v>
      </c>
      <c r="X44" s="33"/>
      <c r="Y44" s="33"/>
      <c r="Z44" s="33"/>
      <c r="AA44" s="34">
        <f t="shared" si="2"/>
        <v>0</v>
      </c>
      <c r="AB44" s="34">
        <f t="shared" si="3"/>
        <v>0</v>
      </c>
      <c r="AC44" s="35">
        <f t="shared" si="4"/>
        <v>1</v>
      </c>
      <c r="AD44" s="34">
        <f t="shared" si="5"/>
        <v>0</v>
      </c>
      <c r="AE44" s="34">
        <f t="shared" si="15"/>
        <v>0</v>
      </c>
      <c r="AF44" s="36">
        <f t="shared" si="6"/>
        <v>1</v>
      </c>
      <c r="AG44" s="37" t="str">
        <f t="shared" si="7"/>
        <v/>
      </c>
    </row>
    <row r="45" spans="1:33" s="81" customFormat="1" x14ac:dyDescent="0.2">
      <c r="A45" s="25">
        <f>IF(المدخلات!C42&lt;&gt;0,المدخلات!C42,"")</f>
        <v>41</v>
      </c>
      <c r="B45" s="26" t="str">
        <f>IF(المدخلات!D42&lt;&gt;"",المدخلات!D42,"")</f>
        <v/>
      </c>
      <c r="C45" s="27" t="str">
        <f>IF(المدخلات!E42&lt;&gt;"",المدخلات!E42,"")</f>
        <v/>
      </c>
      <c r="D45" s="28"/>
      <c r="E45" s="28"/>
      <c r="F45" s="28"/>
      <c r="G45" s="28"/>
      <c r="H45" s="29">
        <f t="shared" si="20"/>
        <v>0</v>
      </c>
      <c r="I45" s="30">
        <f t="shared" si="21"/>
        <v>0</v>
      </c>
      <c r="J45" s="31">
        <f t="shared" ref="J45:J49" si="24">IF(A45&lt;&gt;"",RANK(I45,I$5:I$44,0),"")</f>
        <v>1</v>
      </c>
      <c r="K45" s="28"/>
      <c r="L45" s="28"/>
      <c r="M45" s="28"/>
      <c r="N45" s="29">
        <f t="shared" si="22"/>
        <v>0</v>
      </c>
      <c r="O45" s="30">
        <f t="shared" si="23"/>
        <v>0</v>
      </c>
      <c r="P45" s="31">
        <f t="shared" ref="P45:P49" si="25">IF(A45&lt;&gt;"",RANK(O45,O$5:O$44,0),"")</f>
        <v>1</v>
      </c>
      <c r="Q45" s="28"/>
      <c r="R45" s="28"/>
      <c r="S45" s="28"/>
      <c r="T45" s="28"/>
      <c r="U45" s="29">
        <f t="shared" ref="U45:U49" si="26">IF(A45&lt;&gt;"",IF(T45&lt;&gt;7.77,SUM(Q45:T45),SUM(Q45:S45)),"")</f>
        <v>0</v>
      </c>
      <c r="V45" s="30">
        <f t="shared" ref="V45:V49" si="27">IF(A45&lt;&gt;"",IF(T45=7.77,U45/3,U45/4),"")</f>
        <v>0</v>
      </c>
      <c r="W45" s="32">
        <f t="shared" ref="W45:W49" si="28">IF(A45&lt;&gt;"",RANK(V45,V$5:V$44,0),"")</f>
        <v>1</v>
      </c>
      <c r="X45" s="33"/>
      <c r="Y45" s="33"/>
      <c r="Z45" s="33"/>
      <c r="AA45" s="34">
        <f t="shared" ref="AA45:AA49" si="29">IF(A45&lt;&gt;"",SUM(X45:Z45),"")</f>
        <v>0</v>
      </c>
      <c r="AB45" s="34">
        <f t="shared" ref="AB45:AB49" si="30">IF(A45&lt;&gt;"",AA45/3,"")</f>
        <v>0</v>
      </c>
      <c r="AC45" s="35">
        <f t="shared" ref="AC45:AC49" si="31">IF(A45&lt;&gt;"",RANK(AB45,AB$5:AB$44,0),"")</f>
        <v>1</v>
      </c>
      <c r="AD45" s="34">
        <f t="shared" ref="AD45:AD49" si="32">IF(A45&lt;&gt;"",I45*2+O45*2+V45+AB45*1.5,"")</f>
        <v>0</v>
      </c>
      <c r="AE45" s="34">
        <f t="shared" ref="AE45:AE49" si="33">IF(A45&lt;&gt;"",(I45*2+O45*2+V45+AB45*1.5)/6.5,"")</f>
        <v>0</v>
      </c>
      <c r="AF45" s="36">
        <f t="shared" ref="AF45:AF49" si="34">IF(A45&lt;&gt;"",RANK(AE45,AE$5:AE$44,0),"")</f>
        <v>1</v>
      </c>
      <c r="AG45" s="37" t="str">
        <f t="shared" ref="AG45:AG49" si="35">IF(A45&lt;&gt;"",IF(AE45&gt;=16,"شكر",IF(AE45&gt;=15,"شرف",IF(AE45&gt;=14,"تشجيع",IF(AE45&gt;=13,"رضا","")))),"")</f>
        <v/>
      </c>
    </row>
    <row r="46" spans="1:33" s="81" customFormat="1" x14ac:dyDescent="0.2">
      <c r="A46" s="25">
        <f>IF(المدخلات!C43&lt;&gt;0,المدخلات!C43,"")</f>
        <v>42</v>
      </c>
      <c r="B46" s="26" t="str">
        <f>IF(المدخلات!D43&lt;&gt;"",المدخلات!D43,"")</f>
        <v/>
      </c>
      <c r="C46" s="27" t="str">
        <f>IF(المدخلات!E43&lt;&gt;"",المدخلات!E43,"")</f>
        <v/>
      </c>
      <c r="D46" s="28"/>
      <c r="E46" s="28"/>
      <c r="F46" s="28"/>
      <c r="G46" s="28"/>
      <c r="H46" s="29">
        <f t="shared" ref="H46:H49" si="36">IF(A46&lt;&gt;"",SUM(D46:G46),"")</f>
        <v>0</v>
      </c>
      <c r="I46" s="30">
        <f t="shared" ref="I46:I49" si="37">IF(A46&lt;&gt;"",(D46+E46+F46+G46)/4,"")</f>
        <v>0</v>
      </c>
      <c r="J46" s="31">
        <f t="shared" si="24"/>
        <v>1</v>
      </c>
      <c r="K46" s="28"/>
      <c r="L46" s="28"/>
      <c r="M46" s="28"/>
      <c r="N46" s="29">
        <f t="shared" ref="N46:N49" si="38">IF(A46&lt;&gt;"",SUM(K46:M46),"")</f>
        <v>0</v>
      </c>
      <c r="O46" s="30">
        <f t="shared" ref="O46:O49" si="39">IF(A46&lt;&gt;"",(K46+L46+M46)/3,"")</f>
        <v>0</v>
      </c>
      <c r="P46" s="31">
        <f t="shared" si="25"/>
        <v>1</v>
      </c>
      <c r="Q46" s="28"/>
      <c r="R46" s="28"/>
      <c r="S46" s="28"/>
      <c r="T46" s="28"/>
      <c r="U46" s="29">
        <f t="shared" si="26"/>
        <v>0</v>
      </c>
      <c r="V46" s="30">
        <f t="shared" si="27"/>
        <v>0</v>
      </c>
      <c r="W46" s="32">
        <f t="shared" si="28"/>
        <v>1</v>
      </c>
      <c r="X46" s="33"/>
      <c r="Y46" s="33"/>
      <c r="Z46" s="33"/>
      <c r="AA46" s="34">
        <f t="shared" si="29"/>
        <v>0</v>
      </c>
      <c r="AB46" s="34">
        <f t="shared" si="30"/>
        <v>0</v>
      </c>
      <c r="AC46" s="35">
        <f t="shared" si="31"/>
        <v>1</v>
      </c>
      <c r="AD46" s="34">
        <f t="shared" si="32"/>
        <v>0</v>
      </c>
      <c r="AE46" s="34">
        <f t="shared" si="33"/>
        <v>0</v>
      </c>
      <c r="AF46" s="36">
        <f t="shared" si="34"/>
        <v>1</v>
      </c>
      <c r="AG46" s="37" t="str">
        <f t="shared" si="35"/>
        <v/>
      </c>
    </row>
    <row r="47" spans="1:33" s="81" customFormat="1" x14ac:dyDescent="0.2">
      <c r="A47" s="25">
        <f>IF(المدخلات!C44&lt;&gt;0,المدخلات!C44,"")</f>
        <v>43</v>
      </c>
      <c r="B47" s="26" t="str">
        <f>IF(المدخلات!D44&lt;&gt;"",المدخلات!D44,"")</f>
        <v/>
      </c>
      <c r="C47" s="27" t="str">
        <f>IF(المدخلات!E44&lt;&gt;"",المدخلات!E44,"")</f>
        <v/>
      </c>
      <c r="D47" s="28"/>
      <c r="E47" s="28"/>
      <c r="F47" s="28"/>
      <c r="G47" s="28"/>
      <c r="H47" s="29">
        <f t="shared" si="36"/>
        <v>0</v>
      </c>
      <c r="I47" s="30">
        <f t="shared" si="37"/>
        <v>0</v>
      </c>
      <c r="J47" s="31">
        <f t="shared" si="24"/>
        <v>1</v>
      </c>
      <c r="K47" s="28"/>
      <c r="L47" s="28"/>
      <c r="M47" s="28"/>
      <c r="N47" s="29">
        <f t="shared" si="38"/>
        <v>0</v>
      </c>
      <c r="O47" s="30">
        <f t="shared" si="39"/>
        <v>0</v>
      </c>
      <c r="P47" s="31">
        <f t="shared" si="25"/>
        <v>1</v>
      </c>
      <c r="Q47" s="28"/>
      <c r="R47" s="28"/>
      <c r="S47" s="28"/>
      <c r="T47" s="28"/>
      <c r="U47" s="29">
        <f t="shared" si="26"/>
        <v>0</v>
      </c>
      <c r="V47" s="30">
        <f t="shared" si="27"/>
        <v>0</v>
      </c>
      <c r="W47" s="32">
        <f t="shared" si="28"/>
        <v>1</v>
      </c>
      <c r="X47" s="33"/>
      <c r="Y47" s="33"/>
      <c r="Z47" s="33"/>
      <c r="AA47" s="34">
        <f t="shared" si="29"/>
        <v>0</v>
      </c>
      <c r="AB47" s="34">
        <f t="shared" si="30"/>
        <v>0</v>
      </c>
      <c r="AC47" s="35">
        <f t="shared" si="31"/>
        <v>1</v>
      </c>
      <c r="AD47" s="34">
        <f t="shared" si="32"/>
        <v>0</v>
      </c>
      <c r="AE47" s="34">
        <f t="shared" si="33"/>
        <v>0</v>
      </c>
      <c r="AF47" s="36">
        <f t="shared" si="34"/>
        <v>1</v>
      </c>
      <c r="AG47" s="37" t="str">
        <f t="shared" si="35"/>
        <v/>
      </c>
    </row>
    <row r="48" spans="1:33" s="81" customFormat="1" x14ac:dyDescent="0.2">
      <c r="A48" s="25">
        <f>IF(المدخلات!C45&lt;&gt;0,المدخلات!C45,"")</f>
        <v>44</v>
      </c>
      <c r="B48" s="26" t="str">
        <f>IF(المدخلات!D45&lt;&gt;"",المدخلات!D45,"")</f>
        <v/>
      </c>
      <c r="C48" s="27" t="str">
        <f>IF(المدخلات!E45&lt;&gt;"",المدخلات!E45,"")</f>
        <v/>
      </c>
      <c r="D48" s="28"/>
      <c r="E48" s="28"/>
      <c r="F48" s="28"/>
      <c r="G48" s="28"/>
      <c r="H48" s="29">
        <f t="shared" si="36"/>
        <v>0</v>
      </c>
      <c r="I48" s="30">
        <f t="shared" si="37"/>
        <v>0</v>
      </c>
      <c r="J48" s="31">
        <f t="shared" si="24"/>
        <v>1</v>
      </c>
      <c r="K48" s="28"/>
      <c r="L48" s="28"/>
      <c r="M48" s="28"/>
      <c r="N48" s="29">
        <f t="shared" si="38"/>
        <v>0</v>
      </c>
      <c r="O48" s="30">
        <f t="shared" si="39"/>
        <v>0</v>
      </c>
      <c r="P48" s="31">
        <f t="shared" si="25"/>
        <v>1</v>
      </c>
      <c r="Q48" s="28"/>
      <c r="R48" s="28"/>
      <c r="S48" s="28"/>
      <c r="T48" s="28"/>
      <c r="U48" s="29">
        <f t="shared" si="26"/>
        <v>0</v>
      </c>
      <c r="V48" s="30">
        <f t="shared" si="27"/>
        <v>0</v>
      </c>
      <c r="W48" s="32">
        <f t="shared" si="28"/>
        <v>1</v>
      </c>
      <c r="X48" s="33"/>
      <c r="Y48" s="33"/>
      <c r="Z48" s="33"/>
      <c r="AA48" s="34">
        <f t="shared" si="29"/>
        <v>0</v>
      </c>
      <c r="AB48" s="34">
        <f t="shared" si="30"/>
        <v>0</v>
      </c>
      <c r="AC48" s="35">
        <f t="shared" si="31"/>
        <v>1</v>
      </c>
      <c r="AD48" s="34">
        <f t="shared" si="32"/>
        <v>0</v>
      </c>
      <c r="AE48" s="34">
        <f t="shared" si="33"/>
        <v>0</v>
      </c>
      <c r="AF48" s="36">
        <f t="shared" si="34"/>
        <v>1</v>
      </c>
      <c r="AG48" s="37" t="str">
        <f t="shared" si="35"/>
        <v/>
      </c>
    </row>
    <row r="49" spans="1:42" s="81" customFormat="1" x14ac:dyDescent="0.2">
      <c r="A49" s="25">
        <f>IF(المدخلات!C46&lt;&gt;0,المدخلات!C46,"")</f>
        <v>45</v>
      </c>
      <c r="B49" s="26" t="str">
        <f>IF(المدخلات!D46&lt;&gt;"",المدخلات!D46,"")</f>
        <v/>
      </c>
      <c r="C49" s="27" t="str">
        <f>IF(المدخلات!E46&lt;&gt;"",المدخلات!E46,"")</f>
        <v/>
      </c>
      <c r="D49" s="28"/>
      <c r="E49" s="28"/>
      <c r="F49" s="28"/>
      <c r="G49" s="28"/>
      <c r="H49" s="29">
        <f t="shared" si="36"/>
        <v>0</v>
      </c>
      <c r="I49" s="30">
        <f t="shared" si="37"/>
        <v>0</v>
      </c>
      <c r="J49" s="31">
        <f t="shared" si="24"/>
        <v>1</v>
      </c>
      <c r="K49" s="28"/>
      <c r="L49" s="28"/>
      <c r="M49" s="28"/>
      <c r="N49" s="29">
        <f t="shared" si="38"/>
        <v>0</v>
      </c>
      <c r="O49" s="30">
        <f t="shared" si="39"/>
        <v>0</v>
      </c>
      <c r="P49" s="31">
        <f t="shared" si="25"/>
        <v>1</v>
      </c>
      <c r="Q49" s="28"/>
      <c r="R49" s="28"/>
      <c r="S49" s="28"/>
      <c r="T49" s="28"/>
      <c r="U49" s="29">
        <f t="shared" si="26"/>
        <v>0</v>
      </c>
      <c r="V49" s="30">
        <f t="shared" si="27"/>
        <v>0</v>
      </c>
      <c r="W49" s="32">
        <f t="shared" si="28"/>
        <v>1</v>
      </c>
      <c r="X49" s="33"/>
      <c r="Y49" s="33"/>
      <c r="Z49" s="33"/>
      <c r="AA49" s="34">
        <f t="shared" si="29"/>
        <v>0</v>
      </c>
      <c r="AB49" s="34">
        <f t="shared" si="30"/>
        <v>0</v>
      </c>
      <c r="AC49" s="35">
        <f t="shared" si="31"/>
        <v>1</v>
      </c>
      <c r="AD49" s="34">
        <f t="shared" si="32"/>
        <v>0</v>
      </c>
      <c r="AE49" s="34">
        <f t="shared" si="33"/>
        <v>0</v>
      </c>
      <c r="AF49" s="36">
        <f t="shared" si="34"/>
        <v>1</v>
      </c>
      <c r="AG49" s="37" t="str">
        <f t="shared" si="35"/>
        <v/>
      </c>
    </row>
    <row r="51" spans="1:42" s="81" customFormat="1" x14ac:dyDescent="0.2">
      <c r="A51" s="352" t="s">
        <v>6</v>
      </c>
      <c r="B51" s="353"/>
      <c r="C51" s="337" t="str">
        <f>C1</f>
        <v/>
      </c>
      <c r="D51" s="338"/>
      <c r="E51" s="338"/>
      <c r="F51" s="339"/>
      <c r="G51" s="80"/>
      <c r="H51" s="352" t="s">
        <v>7</v>
      </c>
      <c r="I51" s="353"/>
      <c r="J51" s="337" t="str">
        <f>J1</f>
        <v/>
      </c>
      <c r="K51" s="338"/>
      <c r="L51" s="338"/>
      <c r="M51" s="339"/>
      <c r="N51" s="80"/>
      <c r="O51" s="352" t="s">
        <v>8</v>
      </c>
      <c r="P51" s="353"/>
      <c r="Q51" s="337" t="str">
        <f>Q1</f>
        <v/>
      </c>
      <c r="R51" s="338"/>
      <c r="S51" s="338"/>
      <c r="T51" s="80"/>
      <c r="U51" s="352" t="s">
        <v>9</v>
      </c>
      <c r="V51" s="353"/>
      <c r="W51" s="337" t="str">
        <f>W1</f>
        <v>2019-2018</v>
      </c>
      <c r="X51" s="338"/>
      <c r="Y51" s="339"/>
      <c r="Z51" s="80"/>
      <c r="AA51" s="80"/>
      <c r="AB51" s="80"/>
    </row>
    <row r="52" spans="1:42" ht="20.25" x14ac:dyDescent="0.3">
      <c r="K52" s="348" t="s">
        <v>44</v>
      </c>
      <c r="L52" s="348"/>
      <c r="M52" s="348"/>
      <c r="N52" s="349"/>
      <c r="O52" s="348"/>
      <c r="P52" s="348"/>
      <c r="Q52" s="348"/>
      <c r="R52" s="348"/>
      <c r="S52" s="348"/>
      <c r="T52" s="349"/>
      <c r="U52" s="348"/>
      <c r="V52" s="348"/>
    </row>
    <row r="54" spans="1:42" ht="49.5" customHeight="1" x14ac:dyDescent="0.2">
      <c r="A54" s="75"/>
      <c r="B54" s="43"/>
      <c r="C54" s="43"/>
      <c r="D54" s="62" t="s">
        <v>21</v>
      </c>
      <c r="E54" s="62" t="s">
        <v>22</v>
      </c>
      <c r="F54" s="62" t="s">
        <v>23</v>
      </c>
      <c r="G54" s="62" t="s">
        <v>24</v>
      </c>
      <c r="I54" s="20" t="s">
        <v>26</v>
      </c>
      <c r="J54" s="39"/>
      <c r="K54" s="18" t="s">
        <v>28</v>
      </c>
      <c r="L54" s="19" t="s">
        <v>29</v>
      </c>
      <c r="M54" s="19" t="s">
        <v>30</v>
      </c>
      <c r="O54" s="20" t="s">
        <v>26</v>
      </c>
      <c r="P54" s="39"/>
      <c r="Q54" s="21" t="s">
        <v>31</v>
      </c>
      <c r="R54" s="22" t="s">
        <v>32</v>
      </c>
      <c r="S54" s="22" t="s">
        <v>33</v>
      </c>
      <c r="T54" s="22" t="s">
        <v>34</v>
      </c>
      <c r="V54" s="20" t="s">
        <v>26</v>
      </c>
      <c r="W54" s="39"/>
      <c r="X54" s="24" t="str">
        <f>X4</f>
        <v>Expr orale</v>
      </c>
      <c r="Y54" s="219" t="str">
        <f>Y4</f>
        <v>Lecture</v>
      </c>
      <c r="Z54" s="217" t="str">
        <f>Z4</f>
        <v>Prod écrite</v>
      </c>
      <c r="AB54" s="20" t="s">
        <v>26</v>
      </c>
      <c r="AE54" s="20" t="s">
        <v>39</v>
      </c>
      <c r="AJ54" s="44"/>
      <c r="AK54" s="45"/>
    </row>
    <row r="55" spans="1:42" x14ac:dyDescent="0.2">
      <c r="B55" s="385" t="s">
        <v>42</v>
      </c>
      <c r="C55" s="355"/>
      <c r="D55" s="38">
        <f>MAX(D5:D49)</f>
        <v>0</v>
      </c>
      <c r="E55" s="38">
        <f>MAX(E5:E49)</f>
        <v>0</v>
      </c>
      <c r="F55" s="38">
        <f>MAX(F5:F49)</f>
        <v>0</v>
      </c>
      <c r="G55" s="38">
        <f>MAX(G5:G49)</f>
        <v>0</v>
      </c>
      <c r="I55" s="38">
        <f>MAX(I5:I49)</f>
        <v>0</v>
      </c>
      <c r="J55" s="39"/>
      <c r="K55" s="38">
        <f>MAX(K5:K49)</f>
        <v>0</v>
      </c>
      <c r="L55" s="38">
        <f>MAX(L5:L49)</f>
        <v>0</v>
      </c>
      <c r="M55" s="209">
        <f>MAX(M5:M49)</f>
        <v>0</v>
      </c>
      <c r="O55" s="38">
        <f>MAX(O5:O49)</f>
        <v>0</v>
      </c>
      <c r="P55" s="39"/>
      <c r="Q55" s="38">
        <f>MAX(Q5:Q49)</f>
        <v>0</v>
      </c>
      <c r="R55" s="38">
        <f>MAX(R5:R49)</f>
        <v>0</v>
      </c>
      <c r="S55" s="38">
        <f>MAX(S5:S49)</f>
        <v>0</v>
      </c>
      <c r="T55" s="209">
        <f t="array" ref="T55">MAX(IF(T5:T49&lt;&gt;7.77,T5:T49))</f>
        <v>0</v>
      </c>
      <c r="V55" s="209">
        <f>MAX(V5:V49)</f>
        <v>0</v>
      </c>
      <c r="W55" s="39"/>
      <c r="X55" s="209">
        <f>MAX(X5:X49)</f>
        <v>0</v>
      </c>
      <c r="Y55" s="216">
        <f>MAX(Y5:Y49)</f>
        <v>0</v>
      </c>
      <c r="Z55" s="218">
        <f>MAX(Z5:Z49)</f>
        <v>0</v>
      </c>
      <c r="AB55" s="209">
        <f>MAX(AB5:AB49)</f>
        <v>0</v>
      </c>
      <c r="AE55" s="209">
        <f>MAX(AE5:AE49)</f>
        <v>0</v>
      </c>
    </row>
    <row r="56" spans="1:42" x14ac:dyDescent="0.2">
      <c r="B56" s="385" t="s">
        <v>43</v>
      </c>
      <c r="C56" s="355"/>
      <c r="D56" s="40">
        <f>MIN(D5:D49)</f>
        <v>0</v>
      </c>
      <c r="E56" s="40">
        <f>MIN(E5:E49)</f>
        <v>0</v>
      </c>
      <c r="F56" s="40">
        <f>MIN(F5:F49)</f>
        <v>0</v>
      </c>
      <c r="G56" s="40">
        <f>MIN(G5:G49)</f>
        <v>0</v>
      </c>
      <c r="I56" s="40">
        <f>MIN(I5:I49)</f>
        <v>0</v>
      </c>
      <c r="J56" s="39"/>
      <c r="K56" s="40">
        <f>MIN(K5:K49)</f>
        <v>0</v>
      </c>
      <c r="L56" s="40">
        <f>MIN(L5:L49)</f>
        <v>0</v>
      </c>
      <c r="M56" s="209">
        <f>MIN(M5:M49)</f>
        <v>0</v>
      </c>
      <c r="O56" s="40">
        <f>MIN(O5:O49)</f>
        <v>0</v>
      </c>
      <c r="P56" s="39"/>
      <c r="Q56" s="40">
        <f>MIN(Q5:Q49)</f>
        <v>0</v>
      </c>
      <c r="R56" s="40">
        <f>MIN(R5:R49)</f>
        <v>0</v>
      </c>
      <c r="S56" s="40">
        <f>MIN(S5:S49)</f>
        <v>0</v>
      </c>
      <c r="T56" s="209">
        <f t="array" ref="T56">MIN(IF(T5:T49&lt;&gt;7.77,T5:T49))</f>
        <v>0</v>
      </c>
      <c r="V56" s="209">
        <f>MIN(V5:V49)</f>
        <v>0</v>
      </c>
      <c r="W56" s="39"/>
      <c r="X56" s="209">
        <f>MIN(X5:X49)</f>
        <v>0</v>
      </c>
      <c r="Y56" s="220">
        <f>MIN(Y5:Y49)</f>
        <v>0</v>
      </c>
      <c r="Z56" s="91">
        <f>MIN(Z5:Z49)</f>
        <v>0</v>
      </c>
      <c r="AB56" s="209">
        <f>MIN(AB5:AB49)</f>
        <v>0</v>
      </c>
      <c r="AE56" s="209">
        <f>MIN(AE5:AE49)</f>
        <v>0</v>
      </c>
    </row>
    <row r="57" spans="1:42" ht="15" customHeight="1" x14ac:dyDescent="0.2">
      <c r="A57" s="384" t="s">
        <v>45</v>
      </c>
      <c r="B57" s="356" t="s">
        <v>46</v>
      </c>
      <c r="C57" s="356"/>
      <c r="D57" s="40" t="e">
        <f>AVERAGE(D5:D49)</f>
        <v>#DIV/0!</v>
      </c>
      <c r="E57" s="40" t="e">
        <f>AVERAGE(E5:E49)</f>
        <v>#DIV/0!</v>
      </c>
      <c r="F57" s="91" t="e">
        <f>AVERAGE(F5:F49)</f>
        <v>#DIV/0!</v>
      </c>
      <c r="G57" s="208" t="e">
        <f>AVERAGE(G5:G49)</f>
        <v>#DIV/0!</v>
      </c>
      <c r="I57" s="38">
        <f>AVERAGE(I5:I49)</f>
        <v>0</v>
      </c>
      <c r="J57" s="39"/>
      <c r="K57" s="40" t="e">
        <f>AVERAGE(K5:K49)</f>
        <v>#DIV/0!</v>
      </c>
      <c r="L57" s="40" t="e">
        <f>AVERAGE(L5:L49)</f>
        <v>#DIV/0!</v>
      </c>
      <c r="M57" s="209" t="e">
        <f>AVERAGE(M5:M49)</f>
        <v>#DIV/0!</v>
      </c>
      <c r="O57" s="208">
        <f>AVERAGE(O5:O49)</f>
        <v>0</v>
      </c>
      <c r="P57" s="46"/>
      <c r="Q57" s="40" t="e">
        <f>AVERAGE(Q5:Q49)</f>
        <v>#DIV/0!</v>
      </c>
      <c r="R57" s="40" t="e">
        <f>AVERAGE(R5:R49)</f>
        <v>#DIV/0!</v>
      </c>
      <c r="S57" s="40" t="e">
        <f>AVERAGE(S5:S49)</f>
        <v>#DIV/0!</v>
      </c>
      <c r="T57" s="209">
        <f t="array" ref="T57">AVERAGE(IF(T5:T49&lt;&gt;7.77,T5:T49))</f>
        <v>0</v>
      </c>
      <c r="V57" s="209">
        <f>AVERAGE(V5:V49)</f>
        <v>0</v>
      </c>
      <c r="W57" s="46"/>
      <c r="X57" s="209" t="e">
        <f>AVERAGE(X5:X49)</f>
        <v>#DIV/0!</v>
      </c>
      <c r="Y57" s="220" t="e">
        <f>AVERAGE(Y5:Y49)</f>
        <v>#DIV/0!</v>
      </c>
      <c r="Z57" s="91" t="e">
        <f>AVERAGE(Z5:Z49)</f>
        <v>#DIV/0!</v>
      </c>
      <c r="AB57" s="209">
        <f>AVERAGE(AB5:AB49)</f>
        <v>0</v>
      </c>
      <c r="AE57" s="209">
        <f>AVERAGE(AE5:AE49)</f>
        <v>0</v>
      </c>
      <c r="AJ57" s="44"/>
      <c r="AK57" s="45"/>
    </row>
    <row r="58" spans="1:42" x14ac:dyDescent="0.2">
      <c r="A58" s="384"/>
      <c r="B58" s="355" t="s">
        <v>47</v>
      </c>
      <c r="C58" s="356"/>
      <c r="D58" s="47">
        <f>COUNTIF(D5:D49,"&gt;=10")</f>
        <v>0</v>
      </c>
      <c r="E58" s="47">
        <f>COUNTIF(E5:E49,"&gt;=10")</f>
        <v>0</v>
      </c>
      <c r="F58" s="90">
        <f>COUNTIF(F5:F49,"&gt;=10")</f>
        <v>0</v>
      </c>
      <c r="G58" s="47">
        <f>COUNTIF(G5:G49,"&gt;=10")</f>
        <v>0</v>
      </c>
      <c r="I58" s="47">
        <f>COUNTIF(I5:I49,"&gt;=10")</f>
        <v>0</v>
      </c>
      <c r="J58" s="48"/>
      <c r="K58" s="47">
        <f>COUNTIF(K5:K49,"&gt;=10")</f>
        <v>0</v>
      </c>
      <c r="L58" s="90">
        <f>COUNTIF(L5:L49,"&gt;=10")</f>
        <v>0</v>
      </c>
      <c r="M58" s="47">
        <f>COUNTIF(M5:M49,"&gt;=10")</f>
        <v>0</v>
      </c>
      <c r="O58" s="47">
        <f>COUNTIF(O5:O49,"&gt;=10")</f>
        <v>0</v>
      </c>
      <c r="P58" s="49"/>
      <c r="Q58" s="47">
        <f>COUNTIF(Q5:Q49,"&gt;=10")</f>
        <v>0</v>
      </c>
      <c r="R58" s="47">
        <f>COUNTIF(R5:R49,"&gt;=10")</f>
        <v>0</v>
      </c>
      <c r="S58" s="90">
        <f>COUNTIF(S5:S49,"&gt;=10")</f>
        <v>0</v>
      </c>
      <c r="T58" s="50">
        <f>COUNTIF(T5:T49,"&gt;=10")-COUNTIF(T5:T49,"=7,77")</f>
        <v>0</v>
      </c>
      <c r="V58" s="47">
        <f>COUNTIF(V5:V49,"&gt;=10")</f>
        <v>0</v>
      </c>
      <c r="W58" s="49"/>
      <c r="X58" s="47">
        <f>COUNTIF(X5:X49,"&gt;=10")</f>
        <v>0</v>
      </c>
      <c r="Y58" s="221">
        <f>COUNTIF(Y5:Y49,"&gt;=10")</f>
        <v>0</v>
      </c>
      <c r="Z58" s="90">
        <f>COUNTIF(Z5:Z49,"&gt;=10")</f>
        <v>0</v>
      </c>
      <c r="AB58" s="47">
        <f>COUNTIF(AB5:AB49,"&gt;=10")</f>
        <v>0</v>
      </c>
      <c r="AE58" s="47">
        <f>COUNTIF(AE5:AE49,"&gt;=10")</f>
        <v>0</v>
      </c>
      <c r="AJ58" s="44"/>
      <c r="AK58" s="45"/>
    </row>
    <row r="59" spans="1:42" x14ac:dyDescent="0.2">
      <c r="A59" s="384"/>
      <c r="B59" s="350" t="s">
        <v>48</v>
      </c>
      <c r="C59" s="351"/>
      <c r="D59" s="52" t="e">
        <f>D58/(D58+D61)*100</f>
        <v>#DIV/0!</v>
      </c>
      <c r="E59" s="52" t="e">
        <f>E58/(E58+E61)*100</f>
        <v>#DIV/0!</v>
      </c>
      <c r="F59" s="52" t="e">
        <f>F58/(F58+F61)*100</f>
        <v>#DIV/0!</v>
      </c>
      <c r="G59" s="117" t="e">
        <f>G58/(G58+G61)*100</f>
        <v>#DIV/0!</v>
      </c>
      <c r="I59" s="81"/>
      <c r="J59" s="81"/>
      <c r="K59" s="52" t="e">
        <f>K58/(K58+K61)*100</f>
        <v>#DIV/0!</v>
      </c>
      <c r="L59" s="52" t="e">
        <f>L58/(L58+L61)*100</f>
        <v>#DIV/0!</v>
      </c>
      <c r="M59" s="52" t="e">
        <f>M58/(M58+M61)*100</f>
        <v>#DIV/0!</v>
      </c>
      <c r="O59" s="81"/>
      <c r="P59" s="81"/>
      <c r="Q59" s="52" t="e">
        <f t="shared" ref="Q59:T59" si="40">Q58/(Q58+Q61)*100</f>
        <v>#DIV/0!</v>
      </c>
      <c r="R59" s="52" t="e">
        <f t="shared" si="40"/>
        <v>#DIV/0!</v>
      </c>
      <c r="S59" s="52" t="e">
        <f t="shared" si="40"/>
        <v>#DIV/0!</v>
      </c>
      <c r="T59" s="52" t="e">
        <f t="shared" si="40"/>
        <v>#DIV/0!</v>
      </c>
      <c r="V59" s="49"/>
      <c r="W59" s="49"/>
      <c r="X59" s="52" t="e">
        <f>X58/(X58+X61)*100</f>
        <v>#DIV/0!</v>
      </c>
      <c r="Y59" s="222" t="e">
        <f>Y58/(Y58+Y61)*100</f>
        <v>#DIV/0!</v>
      </c>
      <c r="Z59" s="52" t="e">
        <f>Z58/(Z58+Z61)*100</f>
        <v>#DIV/0!</v>
      </c>
      <c r="AB59" s="49"/>
      <c r="AC59" s="49"/>
      <c r="AJ59" s="44"/>
      <c r="AK59" s="45"/>
    </row>
    <row r="60" spans="1:42" s="51" customFormat="1" x14ac:dyDescent="0.2">
      <c r="A60" s="384"/>
      <c r="B60" s="43"/>
      <c r="C60" s="43"/>
      <c r="D60" s="46"/>
      <c r="E60" s="46"/>
      <c r="F60" s="46"/>
      <c r="G60" s="46"/>
      <c r="I60" s="46"/>
      <c r="J60" s="46"/>
      <c r="K60" s="46"/>
      <c r="L60" s="46"/>
      <c r="M60" s="46"/>
      <c r="O60" s="46"/>
      <c r="P60" s="17"/>
      <c r="Q60" s="46"/>
      <c r="R60" s="46"/>
      <c r="S60" s="46"/>
      <c r="T60" s="46"/>
      <c r="V60" s="46"/>
      <c r="W60" s="17"/>
      <c r="X60" s="17"/>
      <c r="Y60" s="17"/>
      <c r="Z60" s="17"/>
      <c r="AB60" s="17"/>
      <c r="AC60" s="46"/>
      <c r="AD60" s="16"/>
      <c r="AE60" s="16"/>
      <c r="AK60" s="43"/>
    </row>
    <row r="61" spans="1:42" ht="25.5" customHeight="1" x14ac:dyDescent="0.2">
      <c r="A61" s="384"/>
      <c r="B61" s="350" t="s">
        <v>49</v>
      </c>
      <c r="C61" s="351"/>
      <c r="D61" s="52">
        <f>COUNTIF(D5:D49,"&lt;10")</f>
        <v>0</v>
      </c>
      <c r="E61" s="52">
        <f>COUNTIF(E5:E49,"&lt;10")</f>
        <v>0</v>
      </c>
      <c r="F61" s="52">
        <f>COUNTIF(F5:F49,"&lt;10")</f>
        <v>0</v>
      </c>
      <c r="G61" s="52">
        <f>COUNTIF(G5:G49,"&lt;10")</f>
        <v>0</v>
      </c>
      <c r="I61" s="52">
        <f>COUNTIF(I5:I49,"&lt;10")</f>
        <v>45</v>
      </c>
      <c r="J61" s="17"/>
      <c r="K61" s="52">
        <f>COUNTIF(K5:K49,"&lt;10")</f>
        <v>0</v>
      </c>
      <c r="L61" s="52">
        <f>COUNTIF(L5:L49,"&lt;10")</f>
        <v>0</v>
      </c>
      <c r="M61" s="52">
        <f>COUNTIF(M5:M49,"&lt;10")</f>
        <v>0</v>
      </c>
      <c r="O61" s="52">
        <f>COUNTIF(O5:O49,"&lt;10")</f>
        <v>45</v>
      </c>
      <c r="P61" s="17"/>
      <c r="Q61" s="52">
        <f>COUNTIF(Q5:Q49,"&lt;10")</f>
        <v>0</v>
      </c>
      <c r="R61" s="52">
        <f>COUNTIF(R5:R49,"&lt;10")</f>
        <v>0</v>
      </c>
      <c r="S61" s="52">
        <f>COUNTIF(S5:S49,"&lt;10")</f>
        <v>0</v>
      </c>
      <c r="T61" s="52">
        <f>COUNTIF(T5:T49,"&lt;10")</f>
        <v>0</v>
      </c>
      <c r="V61" s="52">
        <f>COUNTIF(V5:V49,"&lt;10")</f>
        <v>45</v>
      </c>
      <c r="W61" s="17"/>
      <c r="X61" s="52">
        <f>COUNTIF(X5:X49,"&lt;10")</f>
        <v>0</v>
      </c>
      <c r="Y61" s="52">
        <f>COUNTIF(Y5:Y49,"&lt;10")</f>
        <v>0</v>
      </c>
      <c r="Z61" s="52">
        <f>COUNTIF(Z5:Z49,"&lt;10")</f>
        <v>0</v>
      </c>
      <c r="AB61" s="17"/>
      <c r="AC61" s="81"/>
      <c r="AJ61" s="44"/>
      <c r="AK61" s="45"/>
    </row>
    <row r="62" spans="1:42" x14ac:dyDescent="0.2">
      <c r="A62" s="384"/>
      <c r="B62" s="350" t="s">
        <v>48</v>
      </c>
      <c r="C62" s="351"/>
      <c r="D62" s="52" t="e">
        <f>D61/(D61+D58)*100</f>
        <v>#DIV/0!</v>
      </c>
      <c r="E62" s="52" t="e">
        <f>E61/(E61+E58)*100</f>
        <v>#DIV/0!</v>
      </c>
      <c r="F62" s="52" t="e">
        <f>F61/(F61+F58)*100</f>
        <v>#DIV/0!</v>
      </c>
      <c r="G62" s="52" t="e">
        <f>G61/(G61+G58)*100</f>
        <v>#DIV/0!</v>
      </c>
      <c r="I62" s="52">
        <f>I61/(I61+I58)*100</f>
        <v>100</v>
      </c>
      <c r="J62" s="17"/>
      <c r="K62" s="52" t="e">
        <f>K61/(K61+K58)*100</f>
        <v>#DIV/0!</v>
      </c>
      <c r="L62" s="52" t="e">
        <f>L61/(L61+L58)*100</f>
        <v>#DIV/0!</v>
      </c>
      <c r="M62" s="52" t="e">
        <f>M61/(M61+M58)*100</f>
        <v>#DIV/0!</v>
      </c>
      <c r="O62" s="52">
        <f>O61/(O61+O58)*100</f>
        <v>100</v>
      </c>
      <c r="P62" s="53"/>
      <c r="Q62" s="52" t="e">
        <f t="shared" ref="Q62:T62" si="41">Q61/(Q61+Q58)*100</f>
        <v>#DIV/0!</v>
      </c>
      <c r="R62" s="52" t="e">
        <f t="shared" si="41"/>
        <v>#DIV/0!</v>
      </c>
      <c r="S62" s="52" t="e">
        <f t="shared" si="41"/>
        <v>#DIV/0!</v>
      </c>
      <c r="T62" s="52" t="e">
        <f t="shared" si="41"/>
        <v>#DIV/0!</v>
      </c>
      <c r="V62" s="52">
        <f>V61/(V61+V58)*100</f>
        <v>100</v>
      </c>
      <c r="W62" s="81"/>
      <c r="X62" s="52" t="e">
        <f>X61/(X61+X58)*100</f>
        <v>#DIV/0!</v>
      </c>
      <c r="Y62" s="52" t="e">
        <f>Y61/(Y61+Y58)*100</f>
        <v>#DIV/0!</v>
      </c>
      <c r="Z62" s="52" t="e">
        <f>Z61/(Z61+Z58)*100</f>
        <v>#DIV/0!</v>
      </c>
      <c r="AB62" s="81"/>
      <c r="AC62" s="81"/>
      <c r="AJ62" s="44"/>
      <c r="AK62" s="45"/>
    </row>
    <row r="63" spans="1:42" s="51" customFormat="1" x14ac:dyDescent="0.2">
      <c r="A63" s="54"/>
      <c r="B63" s="55"/>
      <c r="C63" s="55"/>
      <c r="D63" s="56"/>
      <c r="E63" s="56"/>
      <c r="F63" s="56"/>
      <c r="G63" s="56"/>
      <c r="H63" s="53"/>
      <c r="I63" s="53"/>
      <c r="J63" s="53"/>
      <c r="K63" s="56"/>
      <c r="L63" s="56"/>
      <c r="M63" s="56"/>
      <c r="N63" s="53"/>
      <c r="O63" s="53"/>
      <c r="P63" s="17"/>
      <c r="Q63" s="56"/>
      <c r="R63" s="56"/>
      <c r="S63" s="56"/>
      <c r="T63" s="56"/>
      <c r="U63" s="56"/>
      <c r="V63" s="56"/>
      <c r="W63" s="56"/>
      <c r="X63" s="53"/>
      <c r="AP63" s="43"/>
    </row>
    <row r="64" spans="1:42" x14ac:dyDescent="0.2">
      <c r="AO64" s="44"/>
      <c r="AP64" s="45"/>
    </row>
    <row r="65" spans="1:42" x14ac:dyDescent="0.2">
      <c r="N65" s="345" t="s">
        <v>46</v>
      </c>
      <c r="O65" s="345"/>
      <c r="P65" s="345"/>
      <c r="Q65" s="345"/>
      <c r="R65" s="345"/>
      <c r="AO65" s="44"/>
      <c r="AP65" s="45"/>
    </row>
    <row r="66" spans="1:42" x14ac:dyDescent="0.2">
      <c r="N66" s="88" t="s">
        <v>70</v>
      </c>
      <c r="O66" s="89"/>
      <c r="P66" s="89"/>
      <c r="Q66" s="89"/>
      <c r="R66" s="89"/>
      <c r="S66" s="346">
        <f>AVERAGE(AE5:AE49)</f>
        <v>0</v>
      </c>
      <c r="T66" s="346"/>
      <c r="V66" s="347" t="s">
        <v>50</v>
      </c>
      <c r="W66" s="347"/>
      <c r="AM66" s="44"/>
      <c r="AN66" s="45"/>
    </row>
    <row r="67" spans="1:42" ht="15.75" x14ac:dyDescent="0.25">
      <c r="G67" s="119" t="s">
        <v>67</v>
      </c>
      <c r="H67" s="119" t="s">
        <v>48</v>
      </c>
      <c r="N67" s="92" t="s">
        <v>16</v>
      </c>
      <c r="O67" s="93"/>
      <c r="P67" s="93"/>
      <c r="Q67" s="93"/>
      <c r="R67" s="94"/>
      <c r="S67" s="346">
        <f>I57</f>
        <v>0</v>
      </c>
      <c r="T67" s="346"/>
      <c r="V67" s="58" t="s">
        <v>51</v>
      </c>
      <c r="W67" s="118">
        <f>COUNTIF(AG5:AG49,V67)</f>
        <v>0</v>
      </c>
      <c r="X67" s="57"/>
      <c r="AA67" s="57"/>
      <c r="AB67" s="57"/>
      <c r="AC67" s="57"/>
      <c r="AD67" s="57"/>
      <c r="AM67" s="44"/>
      <c r="AN67" s="45"/>
    </row>
    <row r="68" spans="1:42" x14ac:dyDescent="0.2">
      <c r="B68" s="386" t="s">
        <v>68</v>
      </c>
      <c r="C68" s="387"/>
      <c r="D68" s="387"/>
      <c r="E68" s="387"/>
      <c r="F68" s="388"/>
      <c r="G68" s="52">
        <f>COUNTIF(AE5:AE49,"&lt;10")</f>
        <v>45</v>
      </c>
      <c r="H68" s="223">
        <f>G68/(G68+G69)*100</f>
        <v>100</v>
      </c>
      <c r="N68" s="95" t="s">
        <v>66</v>
      </c>
      <c r="O68" s="96"/>
      <c r="P68" s="96"/>
      <c r="Q68" s="96"/>
      <c r="R68" s="97"/>
      <c r="S68" s="346">
        <f>O57</f>
        <v>0</v>
      </c>
      <c r="T68" s="346"/>
      <c r="V68" s="58" t="s">
        <v>52</v>
      </c>
      <c r="W68" s="118">
        <f>COUNTIF(AG5:AG49,V68)</f>
        <v>0</v>
      </c>
      <c r="X68" s="59"/>
      <c r="AA68" s="59"/>
      <c r="AB68" s="59"/>
      <c r="AC68" s="59"/>
      <c r="AM68" s="44"/>
      <c r="AN68" s="45"/>
    </row>
    <row r="69" spans="1:42" x14ac:dyDescent="0.2">
      <c r="B69" s="386" t="s">
        <v>69</v>
      </c>
      <c r="C69" s="387"/>
      <c r="D69" s="387"/>
      <c r="E69" s="387"/>
      <c r="F69" s="388"/>
      <c r="G69" s="52">
        <f>COUNTIF(AE5:AE49,"&gt;=10")</f>
        <v>0</v>
      </c>
      <c r="H69" s="223">
        <f>G69/(G68+G69)*100</f>
        <v>0</v>
      </c>
      <c r="N69" s="98" t="s">
        <v>18</v>
      </c>
      <c r="O69" s="99"/>
      <c r="P69" s="99"/>
      <c r="Q69" s="99"/>
      <c r="R69" s="100"/>
      <c r="S69" s="346">
        <f>V57</f>
        <v>0</v>
      </c>
      <c r="T69" s="346"/>
      <c r="V69" s="58" t="s">
        <v>53</v>
      </c>
      <c r="W69" s="118">
        <f>COUNTIF(AG5:AG49,V69)</f>
        <v>0</v>
      </c>
      <c r="X69" s="59"/>
      <c r="AA69" s="59"/>
      <c r="AB69" s="59"/>
      <c r="AC69" s="59"/>
      <c r="AM69" s="44"/>
      <c r="AN69" s="45"/>
    </row>
    <row r="70" spans="1:42" x14ac:dyDescent="0.2">
      <c r="A70" s="16"/>
      <c r="I70" s="59"/>
      <c r="J70" s="59"/>
      <c r="K70" s="59"/>
      <c r="L70" s="59"/>
      <c r="M70" s="59"/>
      <c r="N70" s="41" t="s">
        <v>120</v>
      </c>
      <c r="O70" s="42"/>
      <c r="P70" s="42"/>
      <c r="Q70" s="42"/>
      <c r="R70" s="85"/>
      <c r="S70" s="346">
        <f>AB57</f>
        <v>0</v>
      </c>
      <c r="T70" s="346"/>
      <c r="V70" s="60" t="s">
        <v>54</v>
      </c>
      <c r="W70" s="118">
        <f>COUNTIF(AG5:AG49,V70)</f>
        <v>0</v>
      </c>
      <c r="X70" s="59"/>
      <c r="AA70" s="59"/>
      <c r="AB70" s="59"/>
      <c r="AC70" s="59"/>
      <c r="AM70" s="44"/>
      <c r="AN70" s="45"/>
    </row>
    <row r="91" spans="1:28" s="81" customFormat="1" x14ac:dyDescent="0.2">
      <c r="A91" s="352" t="s">
        <v>6</v>
      </c>
      <c r="B91" s="353"/>
      <c r="C91" s="337" t="str">
        <f>C1</f>
        <v/>
      </c>
      <c r="D91" s="338"/>
      <c r="E91" s="338"/>
      <c r="F91" s="339"/>
      <c r="G91" s="80"/>
      <c r="H91" s="352" t="s">
        <v>7</v>
      </c>
      <c r="I91" s="353"/>
      <c r="J91" s="337" t="str">
        <f>J1</f>
        <v/>
      </c>
      <c r="K91" s="338"/>
      <c r="L91" s="338"/>
      <c r="M91" s="339"/>
      <c r="N91" s="80"/>
      <c r="O91" s="352" t="s">
        <v>8</v>
      </c>
      <c r="P91" s="353"/>
      <c r="Q91" s="337" t="str">
        <f>Q1</f>
        <v/>
      </c>
      <c r="R91" s="338"/>
      <c r="S91" s="339"/>
      <c r="T91" s="80"/>
      <c r="U91" s="354" t="s">
        <v>9</v>
      </c>
      <c r="V91" s="353"/>
      <c r="W91" s="337" t="str">
        <f>W1</f>
        <v>2019-2018</v>
      </c>
      <c r="X91" s="338"/>
      <c r="Y91" s="339"/>
      <c r="Z91" s="80"/>
      <c r="AA91" s="80"/>
      <c r="AB91" s="80"/>
    </row>
    <row r="93" spans="1:28" ht="26.25" x14ac:dyDescent="0.4">
      <c r="K93" s="370" t="s">
        <v>44</v>
      </c>
      <c r="L93" s="370"/>
      <c r="M93" s="370"/>
      <c r="N93" s="370"/>
      <c r="O93" s="370"/>
      <c r="P93" s="370"/>
      <c r="Q93" s="370"/>
      <c r="R93" s="370"/>
      <c r="T93" s="61"/>
      <c r="U93" s="61"/>
    </row>
    <row r="95" spans="1:28" ht="44.25" x14ac:dyDescent="0.2">
      <c r="A95" s="367" t="s">
        <v>10</v>
      </c>
      <c r="B95" s="368"/>
      <c r="C95" s="62" t="s">
        <v>21</v>
      </c>
      <c r="D95" s="63" t="s">
        <v>48</v>
      </c>
      <c r="E95" s="62" t="s">
        <v>22</v>
      </c>
      <c r="F95" s="63" t="s">
        <v>48</v>
      </c>
      <c r="G95" s="62" t="s">
        <v>23</v>
      </c>
      <c r="H95" s="63" t="s">
        <v>48</v>
      </c>
      <c r="I95" s="62" t="s">
        <v>24</v>
      </c>
      <c r="J95" s="63" t="s">
        <v>48</v>
      </c>
      <c r="K95" s="20" t="s">
        <v>26</v>
      </c>
      <c r="L95" s="63" t="s">
        <v>48</v>
      </c>
    </row>
    <row r="96" spans="1:28" s="17" customFormat="1" ht="12" x14ac:dyDescent="0.2">
      <c r="A96" s="365" t="s">
        <v>55</v>
      </c>
      <c r="B96" s="365"/>
      <c r="C96" s="86">
        <f>COUNTIF(D5:D49,"&lt;5")</f>
        <v>0</v>
      </c>
      <c r="D96" s="87" t="e">
        <f>C96/SUM(C96:C99)*100</f>
        <v>#DIV/0!</v>
      </c>
      <c r="E96" s="86">
        <f>COUNTIF(E5:E49,"&lt;5")</f>
        <v>0</v>
      </c>
      <c r="F96" s="87" t="e">
        <f>E96/SUM(E96:E99)*100</f>
        <v>#DIV/0!</v>
      </c>
      <c r="G96" s="86">
        <f>COUNTIF(F5:F49,"&lt;5")</f>
        <v>0</v>
      </c>
      <c r="H96" s="87" t="e">
        <f>G96/SUM(G96:G99)*100</f>
        <v>#DIV/0!</v>
      </c>
      <c r="I96" s="86">
        <f>COUNTIF(G5:G49,"&lt;5")</f>
        <v>0</v>
      </c>
      <c r="J96" s="87" t="e">
        <f>I96/SUM(I96:I99)*100</f>
        <v>#DIV/0!</v>
      </c>
      <c r="K96" s="86">
        <f>COUNTIF(I5:I49,"&lt;5")</f>
        <v>45</v>
      </c>
      <c r="L96" s="87">
        <f>K96/SUM(K96:K99)*100</f>
        <v>100</v>
      </c>
    </row>
    <row r="97" spans="1:12" s="17" customFormat="1" ht="12" x14ac:dyDescent="0.2">
      <c r="A97" s="365" t="s">
        <v>56</v>
      </c>
      <c r="B97" s="365"/>
      <c r="C97" s="68">
        <f>COUNTIF(D5:D49,"&lt;10")-C96</f>
        <v>0</v>
      </c>
      <c r="D97" s="87" t="e">
        <f>C97/SUM(C96:C99)*100</f>
        <v>#DIV/0!</v>
      </c>
      <c r="E97" s="68">
        <f>COUNTIF(E5:E49,"&lt;10")-E96</f>
        <v>0</v>
      </c>
      <c r="F97" s="87" t="e">
        <f>E97/SUM(E96:E99)*100</f>
        <v>#DIV/0!</v>
      </c>
      <c r="G97" s="68">
        <f>COUNTIF(F5:F49,"&lt;10")-G96</f>
        <v>0</v>
      </c>
      <c r="H97" s="87" t="e">
        <f>G97/SUM(G96:G99)*100</f>
        <v>#DIV/0!</v>
      </c>
      <c r="I97" s="68">
        <f>COUNTIF(G5:G49,"&lt;10")-I96</f>
        <v>0</v>
      </c>
      <c r="J97" s="87" t="e">
        <f>I97/SUM(I96:I99)*100</f>
        <v>#DIV/0!</v>
      </c>
      <c r="K97" s="68">
        <f>COUNTIF(I5:I49,"&lt;10")-K96</f>
        <v>0</v>
      </c>
      <c r="L97" s="87">
        <f>K97/SUM(K96:K99)*100</f>
        <v>0</v>
      </c>
    </row>
    <row r="98" spans="1:12" s="17" customFormat="1" ht="12" x14ac:dyDescent="0.2">
      <c r="A98" s="365" t="s">
        <v>57</v>
      </c>
      <c r="B98" s="365"/>
      <c r="C98" s="68">
        <f>COUNTIF(D5:D49,"&lt;15")-(C97+C96)</f>
        <v>0</v>
      </c>
      <c r="D98" s="87" t="e">
        <f>C98/SUM(C96:C99)*100</f>
        <v>#DIV/0!</v>
      </c>
      <c r="E98" s="68">
        <f>COUNTIF(E5:E49,"&lt;15")-(E97+E96)</f>
        <v>0</v>
      </c>
      <c r="F98" s="87" t="e">
        <f>E98/SUM(E96:E99)*100</f>
        <v>#DIV/0!</v>
      </c>
      <c r="G98" s="68">
        <f>COUNTIF(F5:F49,"&lt;15")-(G97+G96)</f>
        <v>0</v>
      </c>
      <c r="H98" s="87" t="e">
        <f>G98/SUM(G96:G99)*100</f>
        <v>#DIV/0!</v>
      </c>
      <c r="I98" s="68">
        <f>COUNTIF(G5:G49,"&lt;15")-(I97+I96)</f>
        <v>0</v>
      </c>
      <c r="J98" s="87" t="e">
        <f>I98/SUM(I96:I99)*100</f>
        <v>#DIV/0!</v>
      </c>
      <c r="K98" s="68">
        <f>COUNTIF(I5:I49,"&lt;15")-(K97+K96)</f>
        <v>0</v>
      </c>
      <c r="L98" s="87">
        <f>K98/SUM(K96:K99)*100</f>
        <v>0</v>
      </c>
    </row>
    <row r="99" spans="1:12" s="17" customFormat="1" ht="12" x14ac:dyDescent="0.2">
      <c r="A99" s="365" t="s">
        <v>58</v>
      </c>
      <c r="B99" s="365"/>
      <c r="C99" s="68">
        <f>COUNTIF(D5:D49,"&lt;=20")-(C97+C96+C98)</f>
        <v>0</v>
      </c>
      <c r="D99" s="87" t="e">
        <f>C99/SUM(C96:C99)*100</f>
        <v>#DIV/0!</v>
      </c>
      <c r="E99" s="68">
        <f>COUNTIF(E5:E49,"&lt;=20")-(E97+E96+E98)</f>
        <v>0</v>
      </c>
      <c r="F99" s="87" t="e">
        <f>E99/SUM(E96:E99)*100</f>
        <v>#DIV/0!</v>
      </c>
      <c r="G99" s="68">
        <f>COUNTIF(F5:F49,"&lt;=20")-(G97+G96+G98)</f>
        <v>0</v>
      </c>
      <c r="H99" s="87" t="e">
        <f>G99/SUM(G96:G99)*100</f>
        <v>#DIV/0!</v>
      </c>
      <c r="I99" s="68">
        <f>COUNTIF(G5:G49,"&lt;=20")-(I97+I96+I98)</f>
        <v>0</v>
      </c>
      <c r="J99" s="87" t="e">
        <f>I99/SUM(I96:I99)*100</f>
        <v>#DIV/0!</v>
      </c>
      <c r="K99" s="68">
        <f>COUNTIF(I5:I49,"&lt;=20")-(K97+K96+K98)</f>
        <v>0</v>
      </c>
      <c r="L99" s="87">
        <f>K99/SUM(K96:K99)*100</f>
        <v>0</v>
      </c>
    </row>
    <row r="101" spans="1:12" ht="33" x14ac:dyDescent="0.2">
      <c r="A101" s="64" t="s">
        <v>10</v>
      </c>
      <c r="B101" s="65"/>
      <c r="C101" s="19" t="s">
        <v>28</v>
      </c>
      <c r="D101" s="63" t="s">
        <v>48</v>
      </c>
      <c r="E101" s="19" t="s">
        <v>29</v>
      </c>
      <c r="F101" s="63" t="s">
        <v>48</v>
      </c>
      <c r="G101" s="19" t="s">
        <v>30</v>
      </c>
      <c r="H101" s="63" t="s">
        <v>48</v>
      </c>
      <c r="K101" s="20" t="s">
        <v>26</v>
      </c>
      <c r="L101" s="63" t="s">
        <v>48</v>
      </c>
    </row>
    <row r="102" spans="1:12" x14ac:dyDescent="0.2">
      <c r="A102" s="66" t="s">
        <v>55</v>
      </c>
      <c r="B102" s="67"/>
      <c r="C102" s="86">
        <f>COUNTIF(K5:K49,"&lt;5")</f>
        <v>0</v>
      </c>
      <c r="D102" s="87" t="e">
        <f>C102/SUM(C102:C105)*100</f>
        <v>#DIV/0!</v>
      </c>
      <c r="E102" s="86">
        <f>COUNTIF(L5:L49,"&lt;5")</f>
        <v>0</v>
      </c>
      <c r="F102" s="87" t="e">
        <f>E102/SUM(E102:E105)*100</f>
        <v>#DIV/0!</v>
      </c>
      <c r="G102" s="86">
        <f>COUNTIF(M5:M49,"&lt;5")</f>
        <v>0</v>
      </c>
      <c r="H102" s="87" t="e">
        <f>G102/SUM(G102:G105)*100</f>
        <v>#DIV/0!</v>
      </c>
      <c r="I102" s="17"/>
      <c r="J102" s="17"/>
      <c r="K102" s="86">
        <f>COUNTIF(O5:O49,"&lt;5")</f>
        <v>45</v>
      </c>
      <c r="L102" s="87">
        <f>K102/SUM(K102:K105)*100</f>
        <v>100</v>
      </c>
    </row>
    <row r="103" spans="1:12" x14ac:dyDescent="0.2">
      <c r="A103" s="66" t="s">
        <v>56</v>
      </c>
      <c r="B103" s="67"/>
      <c r="C103" s="68">
        <f>COUNTIF(K5:K49,"&lt;10")-C102</f>
        <v>0</v>
      </c>
      <c r="D103" s="87" t="e">
        <f>C103/SUM(C102:C105)*100</f>
        <v>#DIV/0!</v>
      </c>
      <c r="E103" s="68">
        <f>COUNTIF(L5:L49,"&lt;10")-E102</f>
        <v>0</v>
      </c>
      <c r="F103" s="87" t="e">
        <f>E103/SUM(E102:E105)*100</f>
        <v>#DIV/0!</v>
      </c>
      <c r="G103" s="68">
        <f>COUNTIF(M5:M49,"&lt;10")-G102</f>
        <v>0</v>
      </c>
      <c r="H103" s="87" t="e">
        <f>G103/SUM(G102:G105)*100</f>
        <v>#DIV/0!</v>
      </c>
      <c r="I103" s="17"/>
      <c r="J103" s="17"/>
      <c r="K103" s="68">
        <f>COUNTIF(O5:O49,"&lt;10")-K102</f>
        <v>0</v>
      </c>
      <c r="L103" s="87">
        <f>K103/SUM(K102:K105)*100</f>
        <v>0</v>
      </c>
    </row>
    <row r="104" spans="1:12" x14ac:dyDescent="0.2">
      <c r="A104" s="66" t="s">
        <v>57</v>
      </c>
      <c r="B104" s="67"/>
      <c r="C104" s="68">
        <f>COUNTIF(K5:K49,"&lt;15")-(C103+C102)</f>
        <v>0</v>
      </c>
      <c r="D104" s="87" t="e">
        <f>C104/SUM(C102:C105)*100</f>
        <v>#DIV/0!</v>
      </c>
      <c r="E104" s="68">
        <f>COUNTIF(L5:L49,"&lt;15")-(E103+E102)</f>
        <v>0</v>
      </c>
      <c r="F104" s="87" t="e">
        <f>E104/SUM(E102:E105)*100</f>
        <v>#DIV/0!</v>
      </c>
      <c r="G104" s="68">
        <f>COUNTIF(M5:M49,"&lt;15")-(G103+G102)</f>
        <v>0</v>
      </c>
      <c r="H104" s="87" t="e">
        <f>G104/SUM(G102:G105)*100</f>
        <v>#DIV/0!</v>
      </c>
      <c r="I104" s="17"/>
      <c r="J104" s="17"/>
      <c r="K104" s="68">
        <f>COUNTIF(O5:O49,"&lt;15")-(K103+K102)</f>
        <v>0</v>
      </c>
      <c r="L104" s="87">
        <f>K104/SUM(K102:K105)*100</f>
        <v>0</v>
      </c>
    </row>
    <row r="105" spans="1:12" x14ac:dyDescent="0.2">
      <c r="A105" s="66" t="s">
        <v>58</v>
      </c>
      <c r="B105" s="67"/>
      <c r="C105" s="68">
        <f>COUNTIF(K5:K49,"&lt;=20")-(C103+C102+C104)</f>
        <v>0</v>
      </c>
      <c r="D105" s="87" t="e">
        <f>C105/SUM(C102:C105)*100</f>
        <v>#DIV/0!</v>
      </c>
      <c r="E105" s="68">
        <f>COUNTIF(L5:L49,"&lt;=20")-(E103+E102+E104)</f>
        <v>0</v>
      </c>
      <c r="F105" s="87" t="e">
        <f>E105/SUM(E102:E105)*100</f>
        <v>#DIV/0!</v>
      </c>
      <c r="G105" s="68">
        <f>COUNTIF(M5:M49,"&lt;=20")-(G103+G102+G104)</f>
        <v>0</v>
      </c>
      <c r="H105" s="87" t="e">
        <f>G105/SUM(G102:G105)*100</f>
        <v>#DIV/0!</v>
      </c>
      <c r="I105" s="17"/>
      <c r="J105" s="17"/>
      <c r="K105" s="68">
        <f>COUNTIF(O5:O49,"&lt;=20")-(K103+K102+K104)</f>
        <v>0</v>
      </c>
      <c r="L105" s="87">
        <f>K105/SUM(K102:K105)*100</f>
        <v>0</v>
      </c>
    </row>
    <row r="108" spans="1:12" ht="44.25" x14ac:dyDescent="0.2">
      <c r="A108" s="367" t="s">
        <v>10</v>
      </c>
      <c r="B108" s="368"/>
      <c r="C108" s="22" t="s">
        <v>31</v>
      </c>
      <c r="D108" s="63" t="s">
        <v>48</v>
      </c>
      <c r="E108" s="22" t="s">
        <v>32</v>
      </c>
      <c r="F108" s="63" t="s">
        <v>48</v>
      </c>
      <c r="G108" s="22" t="s">
        <v>33</v>
      </c>
      <c r="H108" s="63" t="s">
        <v>48</v>
      </c>
      <c r="I108" s="22" t="s">
        <v>34</v>
      </c>
      <c r="J108" s="63" t="s">
        <v>48</v>
      </c>
      <c r="K108" s="20" t="s">
        <v>26</v>
      </c>
      <c r="L108" s="63" t="s">
        <v>48</v>
      </c>
    </row>
    <row r="109" spans="1:12" x14ac:dyDescent="0.2">
      <c r="A109" s="369" t="s">
        <v>55</v>
      </c>
      <c r="B109" s="369"/>
      <c r="C109" s="86">
        <f>COUNTIF(Q5:Q49,"&lt;5")</f>
        <v>0</v>
      </c>
      <c r="D109" s="87" t="e">
        <f>C109/SUM(C109:C112)*100</f>
        <v>#DIV/0!</v>
      </c>
      <c r="E109" s="86">
        <f>COUNTIF(R5:R49,"&lt;5")</f>
        <v>0</v>
      </c>
      <c r="F109" s="87" t="e">
        <f>E109/SUM(E109:E112)*100</f>
        <v>#DIV/0!</v>
      </c>
      <c r="G109" s="86">
        <f>COUNTIF(S5:S49,"&lt;5")</f>
        <v>0</v>
      </c>
      <c r="H109" s="87" t="e">
        <f>G109/SUM(G109:G112)*100</f>
        <v>#DIV/0!</v>
      </c>
      <c r="I109" s="86">
        <f>COUNTIF(T5:T49,"&lt;5")</f>
        <v>0</v>
      </c>
      <c r="J109" s="87" t="e">
        <f>I109/SUM(I109:I112)*100</f>
        <v>#DIV/0!</v>
      </c>
      <c r="K109" s="86">
        <f>COUNTIF(V5:V49,"&lt;5")</f>
        <v>45</v>
      </c>
      <c r="L109" s="69">
        <f>K109/SUM(K109:K112)*100</f>
        <v>100</v>
      </c>
    </row>
    <row r="110" spans="1:12" x14ac:dyDescent="0.2">
      <c r="A110" s="369" t="s">
        <v>56</v>
      </c>
      <c r="B110" s="369"/>
      <c r="C110" s="68">
        <f>COUNTIF(Q5:Q49,"&lt;10")-C109</f>
        <v>0</v>
      </c>
      <c r="D110" s="87" t="e">
        <f>C110/SUM(C109:C112)*100</f>
        <v>#DIV/0!</v>
      </c>
      <c r="E110" s="68">
        <f>COUNTIF(R5:R49,"&lt;10")-E109</f>
        <v>0</v>
      </c>
      <c r="F110" s="87" t="e">
        <f>E110/SUM(E109:E112)*100</f>
        <v>#DIV/0!</v>
      </c>
      <c r="G110" s="68">
        <f>COUNTIF(S5:S49,"&lt;10")-G109</f>
        <v>0</v>
      </c>
      <c r="H110" s="87" t="e">
        <f>G110/SUM(G109:G112)*100</f>
        <v>#DIV/0!</v>
      </c>
      <c r="I110" s="68">
        <f>COUNTIF(T5:T49,"&lt;10")-I109</f>
        <v>0</v>
      </c>
      <c r="J110" s="87" t="e">
        <f>I110/SUM(I109:I112)*100</f>
        <v>#DIV/0!</v>
      </c>
      <c r="K110" s="68">
        <f>COUNTIF(V5:V49,"&lt;10")-K109</f>
        <v>0</v>
      </c>
      <c r="L110" s="69">
        <f>K110/SUM(K109:K112)*100</f>
        <v>0</v>
      </c>
    </row>
    <row r="111" spans="1:12" x14ac:dyDescent="0.2">
      <c r="A111" s="369" t="s">
        <v>57</v>
      </c>
      <c r="B111" s="369"/>
      <c r="C111" s="68">
        <f>COUNTIF(Q5:Q49,"&lt;15")-(C110+C109)</f>
        <v>0</v>
      </c>
      <c r="D111" s="87" t="e">
        <f>C111/SUM(C109:C112)*100</f>
        <v>#DIV/0!</v>
      </c>
      <c r="E111" s="68">
        <f>COUNTIF(R5:R49,"&lt;15")-(E110+E109)</f>
        <v>0</v>
      </c>
      <c r="F111" s="87" t="e">
        <f>E111/SUM(E109:E112)*100</f>
        <v>#DIV/0!</v>
      </c>
      <c r="G111" s="68">
        <f>COUNTIF(S5:S49,"&lt;15")-(G110+G109)</f>
        <v>0</v>
      </c>
      <c r="H111" s="87" t="e">
        <f>G111/SUM(G109:G112)*100</f>
        <v>#DIV/0!</v>
      </c>
      <c r="I111" s="68">
        <f>COUNTIF(T5:T49,"&lt;15")-(I110+I109)</f>
        <v>0</v>
      </c>
      <c r="J111" s="87" t="e">
        <f>I111/SUM(I109:I112)*100</f>
        <v>#DIV/0!</v>
      </c>
      <c r="K111" s="68">
        <f>COUNTIF(V5:V49,"&lt;15")-(K110+K109)</f>
        <v>0</v>
      </c>
      <c r="L111" s="69">
        <f>K111/SUM(K109:K112)*100</f>
        <v>0</v>
      </c>
    </row>
    <row r="112" spans="1:12" x14ac:dyDescent="0.2">
      <c r="A112" s="369" t="s">
        <v>58</v>
      </c>
      <c r="B112" s="369"/>
      <c r="C112" s="68">
        <f>COUNTIF(Q5:Q49,"&lt;=20")-(C110+C109+C111)</f>
        <v>0</v>
      </c>
      <c r="D112" s="87" t="e">
        <f>C112/SUM(C109:C112)*100</f>
        <v>#DIV/0!</v>
      </c>
      <c r="E112" s="68">
        <f>COUNTIF(R5:R49,"&lt;=20")-(E110+E109+E111)</f>
        <v>0</v>
      </c>
      <c r="F112" s="87" t="e">
        <f>E112/SUM(E109:E112)*100</f>
        <v>#DIV/0!</v>
      </c>
      <c r="G112" s="68">
        <f>COUNTIF(S5:S49,"&lt;=20")-(G110+G109+G111)</f>
        <v>0</v>
      </c>
      <c r="H112" s="87" t="e">
        <f>G112/SUM(G109:G112)*100</f>
        <v>#DIV/0!</v>
      </c>
      <c r="I112" s="68">
        <f>COUNTIF(T5:T49,"&lt;=20")-(I110+I109+I111)</f>
        <v>0</v>
      </c>
      <c r="J112" s="87" t="e">
        <f>I112/SUM(I109:I112)*100</f>
        <v>#DIV/0!</v>
      </c>
      <c r="K112" s="68">
        <f>COUNTIF(V5:V49,"&lt;=20")-(K110+K109+K111)</f>
        <v>0</v>
      </c>
      <c r="L112" s="69">
        <f>K112/SUM(K109:K112)*100</f>
        <v>0</v>
      </c>
    </row>
    <row r="115" spans="1:28" ht="75.75" x14ac:dyDescent="0.2">
      <c r="A115" s="367" t="s">
        <v>10</v>
      </c>
      <c r="B115" s="368"/>
      <c r="C115" s="23" t="s">
        <v>35</v>
      </c>
      <c r="D115" s="63" t="s">
        <v>48</v>
      </c>
      <c r="E115" s="23" t="s">
        <v>36</v>
      </c>
      <c r="F115" s="63" t="s">
        <v>48</v>
      </c>
      <c r="G115" s="24" t="s">
        <v>37</v>
      </c>
      <c r="H115" s="63" t="s">
        <v>48</v>
      </c>
      <c r="K115" s="20" t="s">
        <v>26</v>
      </c>
      <c r="L115" s="63" t="s">
        <v>48</v>
      </c>
    </row>
    <row r="116" spans="1:28" x14ac:dyDescent="0.2">
      <c r="A116" s="369" t="s">
        <v>55</v>
      </c>
      <c r="B116" s="369"/>
      <c r="C116" s="68">
        <f>COUNTIF(X5:X49,"&lt;5")</f>
        <v>0</v>
      </c>
      <c r="D116" s="87" t="e">
        <f>C116/SUM(C116:C119)*100</f>
        <v>#DIV/0!</v>
      </c>
      <c r="E116" s="68">
        <f>COUNTIF(Y5:Y49,"&lt;5")</f>
        <v>0</v>
      </c>
      <c r="F116" s="87" t="e">
        <f>E116/SUM(E116:E119)*100</f>
        <v>#DIV/0!</v>
      </c>
      <c r="G116" s="68">
        <f>COUNTIF(Z5:Z49,"&lt;5")</f>
        <v>0</v>
      </c>
      <c r="H116" s="87" t="e">
        <f>G116/SUM(G116:G119)*100</f>
        <v>#DIV/0!</v>
      </c>
      <c r="K116" s="68">
        <f>COUNTIF(AB5:AB49,"&lt;5")</f>
        <v>45</v>
      </c>
      <c r="L116" s="87">
        <f>K116/SUM(K116:K119)*100</f>
        <v>100</v>
      </c>
    </row>
    <row r="117" spans="1:28" x14ac:dyDescent="0.2">
      <c r="A117" s="369" t="s">
        <v>56</v>
      </c>
      <c r="B117" s="369"/>
      <c r="C117" s="68">
        <f>COUNTIF(X5:X49,"&lt;10")-C116</f>
        <v>0</v>
      </c>
      <c r="D117" s="87" t="e">
        <f>C117/SUM(C116:C119)*100</f>
        <v>#DIV/0!</v>
      </c>
      <c r="E117" s="68">
        <f>COUNTIF(Y5:Y49,"&lt;10")-E116</f>
        <v>0</v>
      </c>
      <c r="F117" s="87" t="e">
        <f>E117/SUM(E116:E119)*100</f>
        <v>#DIV/0!</v>
      </c>
      <c r="G117" s="68">
        <f>COUNTIF(Z5:Z49,"&lt;10")-G116</f>
        <v>0</v>
      </c>
      <c r="H117" s="87" t="e">
        <f>G117/SUM(G116:G119)*100</f>
        <v>#DIV/0!</v>
      </c>
      <c r="K117" s="68">
        <f>COUNTIF(AB5:AB49,"&lt;10")-K116</f>
        <v>0</v>
      </c>
      <c r="L117" s="87">
        <f>K117/SUM(K116:K119)*100</f>
        <v>0</v>
      </c>
    </row>
    <row r="118" spans="1:28" x14ac:dyDescent="0.2">
      <c r="A118" s="369" t="s">
        <v>57</v>
      </c>
      <c r="B118" s="369"/>
      <c r="C118" s="68">
        <f>COUNTIF(X5:X49,"&lt;15")-(C117+C116)</f>
        <v>0</v>
      </c>
      <c r="D118" s="87" t="e">
        <f>C118/SUM(C116:C119)*100</f>
        <v>#DIV/0!</v>
      </c>
      <c r="E118" s="68">
        <f>COUNTIF(Y5:Y49,"&lt;15")-(E117+E116)</f>
        <v>0</v>
      </c>
      <c r="F118" s="87" t="e">
        <f>E118/SUM(E116:E119)*100</f>
        <v>#DIV/0!</v>
      </c>
      <c r="G118" s="68">
        <f>COUNTIF(Z5:Z49,"&lt;15")-(G117+G116)</f>
        <v>0</v>
      </c>
      <c r="H118" s="87" t="e">
        <f>G118/SUM(G116:G119)*100</f>
        <v>#DIV/0!</v>
      </c>
      <c r="K118" s="68">
        <f>COUNTIF(AB5:AB49,"&lt;15")-(K117+K116)</f>
        <v>0</v>
      </c>
      <c r="L118" s="87">
        <f>K118/SUM(K116:K119)*100</f>
        <v>0</v>
      </c>
    </row>
    <row r="119" spans="1:28" x14ac:dyDescent="0.2">
      <c r="A119" s="369" t="s">
        <v>58</v>
      </c>
      <c r="B119" s="369"/>
      <c r="C119" s="68">
        <f>COUNTIF(X5:X49,"&lt;=20")-(C117+C116+C118)</f>
        <v>0</v>
      </c>
      <c r="D119" s="87" t="e">
        <f>C119/SUM(C116:C119)*100</f>
        <v>#DIV/0!</v>
      </c>
      <c r="E119" s="68">
        <f>COUNTIF(Y5:Y49,"&lt;=20")-(E117+E116+E118)</f>
        <v>0</v>
      </c>
      <c r="F119" s="87" t="e">
        <f>E119/SUM(E116:E119)*100</f>
        <v>#DIV/0!</v>
      </c>
      <c r="G119" s="68">
        <f>COUNTIF(Z5:Z49,"&lt;=20")-(G117+G116+G118)</f>
        <v>0</v>
      </c>
      <c r="H119" s="87" t="e">
        <f>G119/SUM(G116:G119)*100</f>
        <v>#DIV/0!</v>
      </c>
      <c r="K119" s="68">
        <f>COUNTIF(AB5:AB49,"&lt;=20")-(K117+K116+K118)</f>
        <v>0</v>
      </c>
      <c r="L119" s="87">
        <f>K119/SUM(K116:K119)*100</f>
        <v>0</v>
      </c>
    </row>
    <row r="125" spans="1:28" s="81" customFormat="1" x14ac:dyDescent="0.2">
      <c r="A125" s="352" t="s">
        <v>6</v>
      </c>
      <c r="B125" s="353"/>
      <c r="C125" s="337" t="str">
        <f>C1</f>
        <v/>
      </c>
      <c r="D125" s="338"/>
      <c r="E125" s="338"/>
      <c r="F125" s="338"/>
      <c r="G125" s="80"/>
      <c r="H125" s="354" t="s">
        <v>7</v>
      </c>
      <c r="I125" s="354"/>
      <c r="J125" s="337" t="str">
        <f>J1</f>
        <v/>
      </c>
      <c r="K125" s="338"/>
      <c r="L125" s="338"/>
      <c r="M125" s="338"/>
      <c r="N125" s="80"/>
      <c r="O125" s="354" t="s">
        <v>8</v>
      </c>
      <c r="P125" s="353"/>
      <c r="Q125" s="337" t="str">
        <f>Q1</f>
        <v/>
      </c>
      <c r="R125" s="338"/>
      <c r="S125" s="338"/>
      <c r="T125" s="80"/>
      <c r="U125" s="354" t="s">
        <v>9</v>
      </c>
      <c r="V125" s="353"/>
      <c r="W125" s="337" t="str">
        <f>W1</f>
        <v>2019-2018</v>
      </c>
      <c r="X125" s="338"/>
      <c r="Y125" s="338"/>
      <c r="Z125" s="80"/>
      <c r="AA125" s="80"/>
      <c r="AB125" s="80"/>
    </row>
    <row r="127" spans="1:28" ht="23.25" x14ac:dyDescent="0.35">
      <c r="K127" s="342" t="s">
        <v>44</v>
      </c>
      <c r="L127" s="343"/>
      <c r="M127" s="343"/>
      <c r="N127" s="343"/>
      <c r="O127" s="343"/>
      <c r="P127" s="343"/>
      <c r="Q127" s="343"/>
      <c r="R127" s="344"/>
      <c r="S127" s="101"/>
      <c r="T127" s="101"/>
      <c r="U127" s="101"/>
    </row>
    <row r="128" spans="1:28" ht="18" x14ac:dyDescent="0.25">
      <c r="M128" s="70" t="s">
        <v>59</v>
      </c>
    </row>
    <row r="130" spans="1:5" ht="36" x14ac:dyDescent="0.2">
      <c r="B130" s="71"/>
      <c r="C130" s="72" t="s">
        <v>60</v>
      </c>
      <c r="D130" s="72" t="s">
        <v>61</v>
      </c>
      <c r="E130" s="71" t="s">
        <v>62</v>
      </c>
    </row>
    <row r="131" spans="1:5" x14ac:dyDescent="0.2">
      <c r="B131" s="71" t="s">
        <v>63</v>
      </c>
      <c r="C131" s="25">
        <f>COUNTIFS(C5:C49,"أنثى",AE5:AE49,"&lt;10")</f>
        <v>0</v>
      </c>
      <c r="D131" s="25">
        <f>COUNTIFS(C5:C49,"أنثى",AE5:AE49,"&gt;=10")</f>
        <v>0</v>
      </c>
      <c r="E131" s="25">
        <f>SUM(C131:D131)</f>
        <v>0</v>
      </c>
    </row>
    <row r="132" spans="1:5" x14ac:dyDescent="0.2">
      <c r="B132" s="71" t="s">
        <v>64</v>
      </c>
      <c r="C132" s="25">
        <f>COUNTIFS(C5:C49,"ذكر",AE5:AE49,"&lt;10")</f>
        <v>0</v>
      </c>
      <c r="D132" s="25">
        <f>COUNTIFS(C5:C49,"ذكر",AE5:AE49,"&gt;=10")</f>
        <v>0</v>
      </c>
      <c r="E132" s="25">
        <f>SUM(C132:D132)</f>
        <v>0</v>
      </c>
    </row>
    <row r="133" spans="1:5" x14ac:dyDescent="0.2">
      <c r="B133" s="71" t="s">
        <v>62</v>
      </c>
      <c r="C133" s="25">
        <f>SUM(C131:C132)</f>
        <v>0</v>
      </c>
      <c r="D133" s="25">
        <f>SUM(D131:D132)</f>
        <v>0</v>
      </c>
      <c r="E133" s="73"/>
    </row>
    <row r="142" spans="1:5" x14ac:dyDescent="0.2">
      <c r="A142" s="16"/>
    </row>
    <row r="143" spans="1:5" x14ac:dyDescent="0.2">
      <c r="A143" s="16"/>
    </row>
    <row r="144" spans="1:5" x14ac:dyDescent="0.2">
      <c r="A144" s="16"/>
    </row>
    <row r="145" spans="1:1" x14ac:dyDescent="0.2">
      <c r="A145" s="16"/>
    </row>
    <row r="167" spans="1:28" s="81" customFormat="1" x14ac:dyDescent="0.2">
      <c r="A167" s="352" t="s">
        <v>6</v>
      </c>
      <c r="B167" s="353"/>
      <c r="C167" s="337" t="str">
        <f>C1</f>
        <v/>
      </c>
      <c r="D167" s="338"/>
      <c r="E167" s="338"/>
      <c r="F167" s="339"/>
      <c r="G167" s="80"/>
      <c r="H167" s="352" t="s">
        <v>7</v>
      </c>
      <c r="I167" s="353"/>
      <c r="J167" s="337" t="str">
        <f>J1</f>
        <v/>
      </c>
      <c r="K167" s="338"/>
      <c r="L167" s="338"/>
      <c r="M167" s="339"/>
      <c r="N167" s="80"/>
      <c r="O167" s="352" t="s">
        <v>8</v>
      </c>
      <c r="P167" s="353"/>
      <c r="Q167" s="337" t="str">
        <f>Q1</f>
        <v/>
      </c>
      <c r="R167" s="338"/>
      <c r="S167" s="339"/>
      <c r="T167" s="80"/>
      <c r="U167" s="352" t="s">
        <v>9</v>
      </c>
      <c r="V167" s="353"/>
      <c r="W167" s="337" t="str">
        <f>W1</f>
        <v>2019-2018</v>
      </c>
      <c r="X167" s="338"/>
      <c r="Y167" s="338"/>
      <c r="Z167" s="80"/>
      <c r="AA167" s="80"/>
      <c r="AB167" s="80"/>
    </row>
    <row r="168" spans="1:28" ht="23.25" x14ac:dyDescent="0.35">
      <c r="J168" s="357" t="s">
        <v>44</v>
      </c>
      <c r="K168" s="357"/>
      <c r="L168" s="357"/>
      <c r="M168" s="357"/>
      <c r="N168" s="357"/>
      <c r="O168" s="357"/>
      <c r="P168" s="357"/>
      <c r="Q168" s="357"/>
      <c r="R168" s="357"/>
      <c r="S168" s="357"/>
      <c r="T168" s="357"/>
      <c r="U168" s="357"/>
    </row>
    <row r="169" spans="1:28" ht="18" x14ac:dyDescent="0.25">
      <c r="L169" s="70" t="s">
        <v>65</v>
      </c>
    </row>
    <row r="170" spans="1:28" x14ac:dyDescent="0.2">
      <c r="C170" s="358" t="s">
        <v>16</v>
      </c>
      <c r="D170" s="359"/>
      <c r="E170" s="359"/>
      <c r="F170" s="360"/>
      <c r="H170" s="361" t="s">
        <v>17</v>
      </c>
      <c r="I170" s="362"/>
      <c r="J170" s="362"/>
      <c r="K170" s="363"/>
      <c r="P170" s="364" t="s">
        <v>18</v>
      </c>
      <c r="Q170" s="364"/>
      <c r="R170" s="364"/>
      <c r="S170" s="364"/>
      <c r="V170" s="366" t="s">
        <v>120</v>
      </c>
      <c r="W170" s="366"/>
      <c r="X170" s="366"/>
      <c r="Y170" s="366"/>
    </row>
    <row r="171" spans="1:28" ht="24" x14ac:dyDescent="0.2">
      <c r="C171" s="71"/>
      <c r="D171" s="72" t="s">
        <v>60</v>
      </c>
      <c r="E171" s="72" t="s">
        <v>61</v>
      </c>
      <c r="F171" s="71" t="s">
        <v>62</v>
      </c>
      <c r="H171" s="71"/>
      <c r="I171" s="72" t="s">
        <v>60</v>
      </c>
      <c r="J171" s="72" t="s">
        <v>61</v>
      </c>
      <c r="K171" s="71" t="s">
        <v>62</v>
      </c>
      <c r="P171" s="71"/>
      <c r="Q171" s="72" t="s">
        <v>60</v>
      </c>
      <c r="R171" s="72" t="s">
        <v>61</v>
      </c>
      <c r="S171" s="71" t="s">
        <v>62</v>
      </c>
      <c r="T171" s="74"/>
      <c r="V171" s="71"/>
      <c r="W171" s="72" t="s">
        <v>60</v>
      </c>
      <c r="X171" s="72" t="s">
        <v>61</v>
      </c>
      <c r="Y171" s="71" t="s">
        <v>62</v>
      </c>
    </row>
    <row r="172" spans="1:28" x14ac:dyDescent="0.2">
      <c r="C172" s="71" t="s">
        <v>63</v>
      </c>
      <c r="D172" s="25">
        <f>COUNTIFS(C5:C49,"أنثى",I5:I49,"&lt;10")</f>
        <v>0</v>
      </c>
      <c r="E172" s="25">
        <f>COUNTIFS(C5:C49,"أنثى",I5:I49,"&gt;=10")</f>
        <v>0</v>
      </c>
      <c r="F172" s="25">
        <f>SUM(D172:E172)</f>
        <v>0</v>
      </c>
      <c r="H172" s="71" t="s">
        <v>63</v>
      </c>
      <c r="I172" s="25">
        <f>COUNTIFS(C5:C49,"أنثى",O5:O49,"&lt;10")</f>
        <v>0</v>
      </c>
      <c r="J172" s="25">
        <f>COUNTIFS(C5:C49,"أنثى",O5:O49,"&gt;=10")</f>
        <v>0</v>
      </c>
      <c r="K172" s="25">
        <f>SUM(I172:J172)</f>
        <v>0</v>
      </c>
      <c r="P172" s="71" t="s">
        <v>63</v>
      </c>
      <c r="Q172" s="25">
        <f>COUNTIFS(C5:C49,"أنثى",V5:V49,"&lt;10")</f>
        <v>0</v>
      </c>
      <c r="R172" s="25">
        <f>COUNTIFS(C5:C49,"أنثى",V5:V49,"&gt;=10")</f>
        <v>0</v>
      </c>
      <c r="S172" s="25">
        <f>SUM(Q172:R172)</f>
        <v>0</v>
      </c>
      <c r="T172" s="73"/>
      <c r="V172" s="71" t="s">
        <v>63</v>
      </c>
      <c r="W172" s="25">
        <f>COUNTIFS(C5:C49,"أنثى",AB5:AB49,"&lt;10")</f>
        <v>0</v>
      </c>
      <c r="X172" s="25">
        <f>COUNTIFS(C5:C49,"أنثى",AB5:AB49,"&gt;=10")</f>
        <v>0</v>
      </c>
      <c r="Y172" s="25">
        <f>SUM(W172:X172)</f>
        <v>0</v>
      </c>
    </row>
    <row r="173" spans="1:28" x14ac:dyDescent="0.2">
      <c r="C173" s="71" t="s">
        <v>64</v>
      </c>
      <c r="D173" s="25">
        <f>COUNTIFS(C5:C49,"ذكر",I5:I49,"&lt;10")</f>
        <v>0</v>
      </c>
      <c r="E173" s="25">
        <f>COUNTIFS(C5:C49,"ذكر",I5:I49,"&gt;=10")</f>
        <v>0</v>
      </c>
      <c r="F173" s="25">
        <f>SUM(D173:E173)</f>
        <v>0</v>
      </c>
      <c r="H173" s="71" t="s">
        <v>64</v>
      </c>
      <c r="I173" s="25">
        <f>COUNTIFS(C5:C49,"ذكر",O5:O49,"&lt;10")</f>
        <v>0</v>
      </c>
      <c r="J173" s="25">
        <f>COUNTIFS(C5:C49,"ذكر",O5:O49,"&gt;=10")</f>
        <v>0</v>
      </c>
      <c r="K173" s="25">
        <f>SUM(I173:J173)</f>
        <v>0</v>
      </c>
      <c r="P173" s="71" t="s">
        <v>64</v>
      </c>
      <c r="Q173" s="25">
        <f>COUNTIFS(C5:C49,"ذكر",V5:V49,"&lt;10")</f>
        <v>0</v>
      </c>
      <c r="R173" s="25">
        <f>COUNTIFS(C5:C49,"ذكر",V5:V49,"&gt;=10")</f>
        <v>0</v>
      </c>
      <c r="S173" s="25">
        <f>SUM(Q173:R173)</f>
        <v>0</v>
      </c>
      <c r="T173" s="73"/>
      <c r="V173" s="71" t="s">
        <v>64</v>
      </c>
      <c r="W173" s="25">
        <f>COUNTIFS(C5:C49,"ذكر",AB5:AB49,"&lt;10")</f>
        <v>0</v>
      </c>
      <c r="X173" s="25">
        <f>COUNTIFS(C5:C49,"ذكر",AB5:AB49,"&gt;=10")</f>
        <v>0</v>
      </c>
      <c r="Y173" s="25">
        <f>SUM(W173:X173)</f>
        <v>0</v>
      </c>
    </row>
    <row r="174" spans="1:28" x14ac:dyDescent="0.2">
      <c r="C174" s="71" t="s">
        <v>62</v>
      </c>
      <c r="D174" s="25">
        <f>SUM(D172:D173)</f>
        <v>0</v>
      </c>
      <c r="E174" s="25">
        <f>SUM(E172:E173)</f>
        <v>0</v>
      </c>
      <c r="H174" s="71" t="s">
        <v>62</v>
      </c>
      <c r="I174" s="25">
        <f>SUM(I172:I173)</f>
        <v>0</v>
      </c>
      <c r="J174" s="25">
        <f>SUM(J172:J173)</f>
        <v>0</v>
      </c>
      <c r="P174" s="71" t="s">
        <v>62</v>
      </c>
      <c r="Q174" s="25">
        <f>SUM(Q172:Q173)</f>
        <v>0</v>
      </c>
      <c r="R174" s="25">
        <f>SUM(R172:R173)</f>
        <v>0</v>
      </c>
      <c r="V174" s="71" t="s">
        <v>62</v>
      </c>
      <c r="W174" s="25">
        <f>SUM(W172:W173)</f>
        <v>0</v>
      </c>
      <c r="X174" s="25">
        <f>SUM(X172:X173)</f>
        <v>0</v>
      </c>
    </row>
  </sheetData>
  <sheetProtection formatCells="0" formatColumns="0" formatRows="0" insertColumns="0" insertRows="0" insertHyperlinks="0" deleteColumns="0" deleteRows="0" sort="0" autoFilter="0" pivotTables="0"/>
  <mergeCells count="85">
    <mergeCell ref="A1:B1"/>
    <mergeCell ref="A125:B125"/>
    <mergeCell ref="O125:P125"/>
    <mergeCell ref="U125:V125"/>
    <mergeCell ref="O167:P167"/>
    <mergeCell ref="U167:V167"/>
    <mergeCell ref="A167:B167"/>
    <mergeCell ref="O1:P1"/>
    <mergeCell ref="U1:V1"/>
    <mergeCell ref="A57:A62"/>
    <mergeCell ref="B55:C55"/>
    <mergeCell ref="B56:C56"/>
    <mergeCell ref="Q91:S91"/>
    <mergeCell ref="B69:F69"/>
    <mergeCell ref="B68:F68"/>
    <mergeCell ref="B57:C57"/>
    <mergeCell ref="AD3:AG3"/>
    <mergeCell ref="C1:F1"/>
    <mergeCell ref="H1:I1"/>
    <mergeCell ref="J1:M1"/>
    <mergeCell ref="Q1:S1"/>
    <mergeCell ref="D3:J3"/>
    <mergeCell ref="K3:P3"/>
    <mergeCell ref="X3:AC3"/>
    <mergeCell ref="Q3:W3"/>
    <mergeCell ref="V170:Y170"/>
    <mergeCell ref="Q51:S51"/>
    <mergeCell ref="A115:B115"/>
    <mergeCell ref="A116:B116"/>
    <mergeCell ref="A117:B117"/>
    <mergeCell ref="A118:B118"/>
    <mergeCell ref="A119:B119"/>
    <mergeCell ref="C125:F125"/>
    <mergeCell ref="A99:B99"/>
    <mergeCell ref="A108:B108"/>
    <mergeCell ref="A109:B109"/>
    <mergeCell ref="A110:B110"/>
    <mergeCell ref="A111:B111"/>
    <mergeCell ref="A112:B112"/>
    <mergeCell ref="K93:R93"/>
    <mergeCell ref="A95:B95"/>
    <mergeCell ref="J168:U168"/>
    <mergeCell ref="C170:F170"/>
    <mergeCell ref="H170:K170"/>
    <mergeCell ref="P170:S170"/>
    <mergeCell ref="A96:B96"/>
    <mergeCell ref="A97:B97"/>
    <mergeCell ref="A98:B98"/>
    <mergeCell ref="H125:I125"/>
    <mergeCell ref="J125:M125"/>
    <mergeCell ref="Q125:S125"/>
    <mergeCell ref="C167:F167"/>
    <mergeCell ref="H167:I167"/>
    <mergeCell ref="J167:M167"/>
    <mergeCell ref="Q167:S167"/>
    <mergeCell ref="B61:C61"/>
    <mergeCell ref="B62:C62"/>
    <mergeCell ref="O51:P51"/>
    <mergeCell ref="U51:V51"/>
    <mergeCell ref="O91:P91"/>
    <mergeCell ref="U91:V91"/>
    <mergeCell ref="A91:B91"/>
    <mergeCell ref="A51:B51"/>
    <mergeCell ref="B58:C58"/>
    <mergeCell ref="B59:C59"/>
    <mergeCell ref="H51:I51"/>
    <mergeCell ref="C51:F51"/>
    <mergeCell ref="C91:F91"/>
    <mergeCell ref="H91:I91"/>
    <mergeCell ref="W51:Y51"/>
    <mergeCell ref="W1:Y1"/>
    <mergeCell ref="W125:Y125"/>
    <mergeCell ref="W167:Y167"/>
    <mergeCell ref="K127:R127"/>
    <mergeCell ref="N65:R65"/>
    <mergeCell ref="S66:T66"/>
    <mergeCell ref="S67:T67"/>
    <mergeCell ref="S68:T68"/>
    <mergeCell ref="W91:Y91"/>
    <mergeCell ref="V66:W66"/>
    <mergeCell ref="S69:T69"/>
    <mergeCell ref="S70:T70"/>
    <mergeCell ref="J51:M51"/>
    <mergeCell ref="J91:M91"/>
    <mergeCell ref="K52:V52"/>
  </mergeCells>
  <conditionalFormatting sqref="M5:M49">
    <cfRule type="cellIs" dxfId="210" priority="75" stopIfTrue="1" operator="equal">
      <formula>$M$56</formula>
    </cfRule>
    <cfRule type="cellIs" dxfId="209" priority="76" stopIfTrue="1" operator="equal">
      <formula>$M$55</formula>
    </cfRule>
  </conditionalFormatting>
  <conditionalFormatting sqref="R5:R49">
    <cfRule type="cellIs" dxfId="208" priority="77" stopIfTrue="1" operator="equal">
      <formula>$R$56</formula>
    </cfRule>
    <cfRule type="cellIs" dxfId="207" priority="78" stopIfTrue="1" operator="equal">
      <formula>$R$55</formula>
    </cfRule>
  </conditionalFormatting>
  <conditionalFormatting sqref="S5:S49">
    <cfRule type="cellIs" dxfId="206" priority="79" stopIfTrue="1" operator="equal">
      <formula>$S$56</formula>
    </cfRule>
    <cfRule type="cellIs" dxfId="205" priority="80" stopIfTrue="1" operator="equal">
      <formula>$S$55</formula>
    </cfRule>
  </conditionalFormatting>
  <conditionalFormatting sqref="T5:T49">
    <cfRule type="cellIs" dxfId="204" priority="81" stopIfTrue="1" operator="equal">
      <formula>$T$56</formula>
    </cfRule>
    <cfRule type="cellIs" dxfId="203" priority="82" stopIfTrue="1" operator="equal">
      <formula>$T$55</formula>
    </cfRule>
    <cfRule type="cellIs" dxfId="202" priority="83" stopIfTrue="1" operator="equal">
      <formula>7.77</formula>
    </cfRule>
  </conditionalFormatting>
  <conditionalFormatting sqref="X5:X49">
    <cfRule type="cellIs" dxfId="201" priority="84" stopIfTrue="1" operator="equal">
      <formula>$X$56</formula>
    </cfRule>
    <cfRule type="cellIs" dxfId="200" priority="85" stopIfTrue="1" operator="equal">
      <formula>$X$55</formula>
    </cfRule>
  </conditionalFormatting>
  <conditionalFormatting sqref="Y5:Y49">
    <cfRule type="cellIs" dxfId="199" priority="86" stopIfTrue="1" operator="equal">
      <formula>$Y$56</formula>
    </cfRule>
    <cfRule type="cellIs" dxfId="198" priority="87" stopIfTrue="1" operator="equal">
      <formula>$Y$55</formula>
    </cfRule>
  </conditionalFormatting>
  <conditionalFormatting sqref="K5:K49">
    <cfRule type="cellIs" dxfId="197" priority="88" stopIfTrue="1" operator="equal">
      <formula>$K$56</formula>
    </cfRule>
    <cfRule type="cellIs" dxfId="196" priority="89" stopIfTrue="1" operator="equal">
      <formula>$K$55</formula>
    </cfRule>
  </conditionalFormatting>
  <conditionalFormatting sqref="G5:G49">
    <cfRule type="cellIs" dxfId="195" priority="90" stopIfTrue="1" operator="equal">
      <formula>$G$56</formula>
    </cfRule>
    <cfRule type="cellIs" dxfId="194" priority="91" stopIfTrue="1" operator="equal">
      <formula>$G$55</formula>
    </cfRule>
  </conditionalFormatting>
  <conditionalFormatting sqref="F5:F49">
    <cfRule type="cellIs" dxfId="193" priority="92" stopIfTrue="1" operator="equal">
      <formula>$F$56</formula>
    </cfRule>
    <cfRule type="cellIs" dxfId="192" priority="93" stopIfTrue="1" operator="equal">
      <formula>$F$55</formula>
    </cfRule>
  </conditionalFormatting>
  <conditionalFormatting sqref="E5:E49">
    <cfRule type="cellIs" dxfId="191" priority="94" stopIfTrue="1" operator="equal">
      <formula>$E$56</formula>
    </cfRule>
    <cfRule type="cellIs" dxfId="190" priority="95" stopIfTrue="1" operator="equal">
      <formula>$E$55</formula>
    </cfRule>
  </conditionalFormatting>
  <conditionalFormatting sqref="D5:D49">
    <cfRule type="cellIs" dxfId="189" priority="96" stopIfTrue="1" operator="equal">
      <formula>$D$56</formula>
    </cfRule>
    <cfRule type="cellIs" dxfId="188" priority="97" stopIfTrue="1" operator="equal">
      <formula>$D$55</formula>
    </cfRule>
  </conditionalFormatting>
  <conditionalFormatting sqref="L5:L49">
    <cfRule type="cellIs" dxfId="187" priority="102" stopIfTrue="1" operator="equal">
      <formula>$L$56</formula>
    </cfRule>
    <cfRule type="cellIs" dxfId="186" priority="103" stopIfTrue="1" operator="equal">
      <formula>$L$55</formula>
    </cfRule>
  </conditionalFormatting>
  <conditionalFormatting sqref="Q5:Q49">
    <cfRule type="cellIs" dxfId="185" priority="106" stopIfTrue="1" operator="equal">
      <formula>$Q$56</formula>
    </cfRule>
    <cfRule type="cellIs" dxfId="184" priority="107" stopIfTrue="1" operator="equal">
      <formula>$Q$55</formula>
    </cfRule>
  </conditionalFormatting>
  <conditionalFormatting sqref="Z5:Z49">
    <cfRule type="cellIs" dxfId="183" priority="110" stopIfTrue="1" operator="equal">
      <formula>$Z$56</formula>
    </cfRule>
    <cfRule type="cellIs" dxfId="182" priority="111" stopIfTrue="1" operator="equal">
      <formula>$Z$55</formula>
    </cfRule>
  </conditionalFormatting>
  <dataValidations count="2">
    <dataValidation type="decimal" allowBlank="1" showInputMessage="1" showErrorMessage="1" errorTitle="تصحيح العدد" error="العدد يجب أن يكون بين 0 و 20" sqref="K5:M49 JC5:JE49 SY5:TA49 ACU5:ACW49 AMQ5:AMS49 AWM5:AWO49 BGI5:BGK49 BQE5:BQG49 CAA5:CAC49 CJW5:CJY49 CTS5:CTU49 DDO5:DDQ49 DNK5:DNM49 DXG5:DXI49 EHC5:EHE49 EQY5:ERA49 FAU5:FAW49 FKQ5:FKS49 FUM5:FUO49 GEI5:GEK49 GOE5:GOG49 GYA5:GYC49 HHW5:HHY49 HRS5:HRU49 IBO5:IBQ49 ILK5:ILM49 IVG5:IVI49 JFC5:JFE49 JOY5:JPA49 JYU5:JYW49 KIQ5:KIS49 KSM5:KSO49 LCI5:LCK49 LME5:LMG49 LWA5:LWC49 MFW5:MFY49 MPS5:MPU49 MZO5:MZQ49 NJK5:NJM49 NTG5:NTI49 ODC5:ODE49 OMY5:ONA49 OWU5:OWW49 PGQ5:PGS49 PQM5:PQO49 QAI5:QAK49 QKE5:QKG49 QUA5:QUC49 RDW5:RDY49 RNS5:RNU49 RXO5:RXQ49 SHK5:SHM49 SRG5:SRI49 TBC5:TBE49 TKY5:TLA49 TUU5:TUW49 UEQ5:UES49 UOM5:UOO49 UYI5:UYK49 VIE5:VIG49 VSA5:VSC49 WBW5:WBY49 WLS5:WLU49 WVO5:WVQ49 K65550:M65584 JF65550:JH65584 TB65550:TD65584 ACX65550:ACZ65584 AMT65550:AMV65584 AWP65550:AWR65584 BGL65550:BGN65584 BQH65550:BQJ65584 CAD65550:CAF65584 CJZ65550:CKB65584 CTV65550:CTX65584 DDR65550:DDT65584 DNN65550:DNP65584 DXJ65550:DXL65584 EHF65550:EHH65584 ERB65550:ERD65584 FAX65550:FAZ65584 FKT65550:FKV65584 FUP65550:FUR65584 GEL65550:GEN65584 GOH65550:GOJ65584 GYD65550:GYF65584 HHZ65550:HIB65584 HRV65550:HRX65584 IBR65550:IBT65584 ILN65550:ILP65584 IVJ65550:IVL65584 JFF65550:JFH65584 JPB65550:JPD65584 JYX65550:JYZ65584 KIT65550:KIV65584 KSP65550:KSR65584 LCL65550:LCN65584 LMH65550:LMJ65584 LWD65550:LWF65584 MFZ65550:MGB65584 MPV65550:MPX65584 MZR65550:MZT65584 NJN65550:NJP65584 NTJ65550:NTL65584 ODF65550:ODH65584 ONB65550:OND65584 OWX65550:OWZ65584 PGT65550:PGV65584 PQP65550:PQR65584 QAL65550:QAN65584 QKH65550:QKJ65584 QUD65550:QUF65584 RDZ65550:REB65584 RNV65550:RNX65584 RXR65550:RXT65584 SHN65550:SHP65584 SRJ65550:SRL65584 TBF65550:TBH65584 TLB65550:TLD65584 TUX65550:TUZ65584 UET65550:UEV65584 UOP65550:UOR65584 UYL65550:UYN65584 VIH65550:VIJ65584 VSD65550:VSF65584 WBZ65550:WCB65584 WLV65550:WLX65584 WVR65550:WVT65584 K131086:M131120 JF131086:JH131120 TB131086:TD131120 ACX131086:ACZ131120 AMT131086:AMV131120 AWP131086:AWR131120 BGL131086:BGN131120 BQH131086:BQJ131120 CAD131086:CAF131120 CJZ131086:CKB131120 CTV131086:CTX131120 DDR131086:DDT131120 DNN131086:DNP131120 DXJ131086:DXL131120 EHF131086:EHH131120 ERB131086:ERD131120 FAX131086:FAZ131120 FKT131086:FKV131120 FUP131086:FUR131120 GEL131086:GEN131120 GOH131086:GOJ131120 GYD131086:GYF131120 HHZ131086:HIB131120 HRV131086:HRX131120 IBR131086:IBT131120 ILN131086:ILP131120 IVJ131086:IVL131120 JFF131086:JFH131120 JPB131086:JPD131120 JYX131086:JYZ131120 KIT131086:KIV131120 KSP131086:KSR131120 LCL131086:LCN131120 LMH131086:LMJ131120 LWD131086:LWF131120 MFZ131086:MGB131120 MPV131086:MPX131120 MZR131086:MZT131120 NJN131086:NJP131120 NTJ131086:NTL131120 ODF131086:ODH131120 ONB131086:OND131120 OWX131086:OWZ131120 PGT131086:PGV131120 PQP131086:PQR131120 QAL131086:QAN131120 QKH131086:QKJ131120 QUD131086:QUF131120 RDZ131086:REB131120 RNV131086:RNX131120 RXR131086:RXT131120 SHN131086:SHP131120 SRJ131086:SRL131120 TBF131086:TBH131120 TLB131086:TLD131120 TUX131086:TUZ131120 UET131086:UEV131120 UOP131086:UOR131120 UYL131086:UYN131120 VIH131086:VIJ131120 VSD131086:VSF131120 WBZ131086:WCB131120 WLV131086:WLX131120 WVR131086:WVT131120 K196622:M196656 JF196622:JH196656 TB196622:TD196656 ACX196622:ACZ196656 AMT196622:AMV196656 AWP196622:AWR196656 BGL196622:BGN196656 BQH196622:BQJ196656 CAD196622:CAF196656 CJZ196622:CKB196656 CTV196622:CTX196656 DDR196622:DDT196656 DNN196622:DNP196656 DXJ196622:DXL196656 EHF196622:EHH196656 ERB196622:ERD196656 FAX196622:FAZ196656 FKT196622:FKV196656 FUP196622:FUR196656 GEL196622:GEN196656 GOH196622:GOJ196656 GYD196622:GYF196656 HHZ196622:HIB196656 HRV196622:HRX196656 IBR196622:IBT196656 ILN196622:ILP196656 IVJ196622:IVL196656 JFF196622:JFH196656 JPB196622:JPD196656 JYX196622:JYZ196656 KIT196622:KIV196656 KSP196622:KSR196656 LCL196622:LCN196656 LMH196622:LMJ196656 LWD196622:LWF196656 MFZ196622:MGB196656 MPV196622:MPX196656 MZR196622:MZT196656 NJN196622:NJP196656 NTJ196622:NTL196656 ODF196622:ODH196656 ONB196622:OND196656 OWX196622:OWZ196656 PGT196622:PGV196656 PQP196622:PQR196656 QAL196622:QAN196656 QKH196622:QKJ196656 QUD196622:QUF196656 RDZ196622:REB196656 RNV196622:RNX196656 RXR196622:RXT196656 SHN196622:SHP196656 SRJ196622:SRL196656 TBF196622:TBH196656 TLB196622:TLD196656 TUX196622:TUZ196656 UET196622:UEV196656 UOP196622:UOR196656 UYL196622:UYN196656 VIH196622:VIJ196656 VSD196622:VSF196656 WBZ196622:WCB196656 WLV196622:WLX196656 WVR196622:WVT196656 K262158:M262192 JF262158:JH262192 TB262158:TD262192 ACX262158:ACZ262192 AMT262158:AMV262192 AWP262158:AWR262192 BGL262158:BGN262192 BQH262158:BQJ262192 CAD262158:CAF262192 CJZ262158:CKB262192 CTV262158:CTX262192 DDR262158:DDT262192 DNN262158:DNP262192 DXJ262158:DXL262192 EHF262158:EHH262192 ERB262158:ERD262192 FAX262158:FAZ262192 FKT262158:FKV262192 FUP262158:FUR262192 GEL262158:GEN262192 GOH262158:GOJ262192 GYD262158:GYF262192 HHZ262158:HIB262192 HRV262158:HRX262192 IBR262158:IBT262192 ILN262158:ILP262192 IVJ262158:IVL262192 JFF262158:JFH262192 JPB262158:JPD262192 JYX262158:JYZ262192 KIT262158:KIV262192 KSP262158:KSR262192 LCL262158:LCN262192 LMH262158:LMJ262192 LWD262158:LWF262192 MFZ262158:MGB262192 MPV262158:MPX262192 MZR262158:MZT262192 NJN262158:NJP262192 NTJ262158:NTL262192 ODF262158:ODH262192 ONB262158:OND262192 OWX262158:OWZ262192 PGT262158:PGV262192 PQP262158:PQR262192 QAL262158:QAN262192 QKH262158:QKJ262192 QUD262158:QUF262192 RDZ262158:REB262192 RNV262158:RNX262192 RXR262158:RXT262192 SHN262158:SHP262192 SRJ262158:SRL262192 TBF262158:TBH262192 TLB262158:TLD262192 TUX262158:TUZ262192 UET262158:UEV262192 UOP262158:UOR262192 UYL262158:UYN262192 VIH262158:VIJ262192 VSD262158:VSF262192 WBZ262158:WCB262192 WLV262158:WLX262192 WVR262158:WVT262192 K327694:M327728 JF327694:JH327728 TB327694:TD327728 ACX327694:ACZ327728 AMT327694:AMV327728 AWP327694:AWR327728 BGL327694:BGN327728 BQH327694:BQJ327728 CAD327694:CAF327728 CJZ327694:CKB327728 CTV327694:CTX327728 DDR327694:DDT327728 DNN327694:DNP327728 DXJ327694:DXL327728 EHF327694:EHH327728 ERB327694:ERD327728 FAX327694:FAZ327728 FKT327694:FKV327728 FUP327694:FUR327728 GEL327694:GEN327728 GOH327694:GOJ327728 GYD327694:GYF327728 HHZ327694:HIB327728 HRV327694:HRX327728 IBR327694:IBT327728 ILN327694:ILP327728 IVJ327694:IVL327728 JFF327694:JFH327728 JPB327694:JPD327728 JYX327694:JYZ327728 KIT327694:KIV327728 KSP327694:KSR327728 LCL327694:LCN327728 LMH327694:LMJ327728 LWD327694:LWF327728 MFZ327694:MGB327728 MPV327694:MPX327728 MZR327694:MZT327728 NJN327694:NJP327728 NTJ327694:NTL327728 ODF327694:ODH327728 ONB327694:OND327728 OWX327694:OWZ327728 PGT327694:PGV327728 PQP327694:PQR327728 QAL327694:QAN327728 QKH327694:QKJ327728 QUD327694:QUF327728 RDZ327694:REB327728 RNV327694:RNX327728 RXR327694:RXT327728 SHN327694:SHP327728 SRJ327694:SRL327728 TBF327694:TBH327728 TLB327694:TLD327728 TUX327694:TUZ327728 UET327694:UEV327728 UOP327694:UOR327728 UYL327694:UYN327728 VIH327694:VIJ327728 VSD327694:VSF327728 WBZ327694:WCB327728 WLV327694:WLX327728 WVR327694:WVT327728 K393230:M393264 JF393230:JH393264 TB393230:TD393264 ACX393230:ACZ393264 AMT393230:AMV393264 AWP393230:AWR393264 BGL393230:BGN393264 BQH393230:BQJ393264 CAD393230:CAF393264 CJZ393230:CKB393264 CTV393230:CTX393264 DDR393230:DDT393264 DNN393230:DNP393264 DXJ393230:DXL393264 EHF393230:EHH393264 ERB393230:ERD393264 FAX393230:FAZ393264 FKT393230:FKV393264 FUP393230:FUR393264 GEL393230:GEN393264 GOH393230:GOJ393264 GYD393230:GYF393264 HHZ393230:HIB393264 HRV393230:HRX393264 IBR393230:IBT393264 ILN393230:ILP393264 IVJ393230:IVL393264 JFF393230:JFH393264 JPB393230:JPD393264 JYX393230:JYZ393264 KIT393230:KIV393264 KSP393230:KSR393264 LCL393230:LCN393264 LMH393230:LMJ393264 LWD393230:LWF393264 MFZ393230:MGB393264 MPV393230:MPX393264 MZR393230:MZT393264 NJN393230:NJP393264 NTJ393230:NTL393264 ODF393230:ODH393264 ONB393230:OND393264 OWX393230:OWZ393264 PGT393230:PGV393264 PQP393230:PQR393264 QAL393230:QAN393264 QKH393230:QKJ393264 QUD393230:QUF393264 RDZ393230:REB393264 RNV393230:RNX393264 RXR393230:RXT393264 SHN393230:SHP393264 SRJ393230:SRL393264 TBF393230:TBH393264 TLB393230:TLD393264 TUX393230:TUZ393264 UET393230:UEV393264 UOP393230:UOR393264 UYL393230:UYN393264 VIH393230:VIJ393264 VSD393230:VSF393264 WBZ393230:WCB393264 WLV393230:WLX393264 WVR393230:WVT393264 K458766:M458800 JF458766:JH458800 TB458766:TD458800 ACX458766:ACZ458800 AMT458766:AMV458800 AWP458766:AWR458800 BGL458766:BGN458800 BQH458766:BQJ458800 CAD458766:CAF458800 CJZ458766:CKB458800 CTV458766:CTX458800 DDR458766:DDT458800 DNN458766:DNP458800 DXJ458766:DXL458800 EHF458766:EHH458800 ERB458766:ERD458800 FAX458766:FAZ458800 FKT458766:FKV458800 FUP458766:FUR458800 GEL458766:GEN458800 GOH458766:GOJ458800 GYD458766:GYF458800 HHZ458766:HIB458800 HRV458766:HRX458800 IBR458766:IBT458800 ILN458766:ILP458800 IVJ458766:IVL458800 JFF458766:JFH458800 JPB458766:JPD458800 JYX458766:JYZ458800 KIT458766:KIV458800 KSP458766:KSR458800 LCL458766:LCN458800 LMH458766:LMJ458800 LWD458766:LWF458800 MFZ458766:MGB458800 MPV458766:MPX458800 MZR458766:MZT458800 NJN458766:NJP458800 NTJ458766:NTL458800 ODF458766:ODH458800 ONB458766:OND458800 OWX458766:OWZ458800 PGT458766:PGV458800 PQP458766:PQR458800 QAL458766:QAN458800 QKH458766:QKJ458800 QUD458766:QUF458800 RDZ458766:REB458800 RNV458766:RNX458800 RXR458766:RXT458800 SHN458766:SHP458800 SRJ458766:SRL458800 TBF458766:TBH458800 TLB458766:TLD458800 TUX458766:TUZ458800 UET458766:UEV458800 UOP458766:UOR458800 UYL458766:UYN458800 VIH458766:VIJ458800 VSD458766:VSF458800 WBZ458766:WCB458800 WLV458766:WLX458800 WVR458766:WVT458800 K524302:M524336 JF524302:JH524336 TB524302:TD524336 ACX524302:ACZ524336 AMT524302:AMV524336 AWP524302:AWR524336 BGL524302:BGN524336 BQH524302:BQJ524336 CAD524302:CAF524336 CJZ524302:CKB524336 CTV524302:CTX524336 DDR524302:DDT524336 DNN524302:DNP524336 DXJ524302:DXL524336 EHF524302:EHH524336 ERB524302:ERD524336 FAX524302:FAZ524336 FKT524302:FKV524336 FUP524302:FUR524336 GEL524302:GEN524336 GOH524302:GOJ524336 GYD524302:GYF524336 HHZ524302:HIB524336 HRV524302:HRX524336 IBR524302:IBT524336 ILN524302:ILP524336 IVJ524302:IVL524336 JFF524302:JFH524336 JPB524302:JPD524336 JYX524302:JYZ524336 KIT524302:KIV524336 KSP524302:KSR524336 LCL524302:LCN524336 LMH524302:LMJ524336 LWD524302:LWF524336 MFZ524302:MGB524336 MPV524302:MPX524336 MZR524302:MZT524336 NJN524302:NJP524336 NTJ524302:NTL524336 ODF524302:ODH524336 ONB524302:OND524336 OWX524302:OWZ524336 PGT524302:PGV524336 PQP524302:PQR524336 QAL524302:QAN524336 QKH524302:QKJ524336 QUD524302:QUF524336 RDZ524302:REB524336 RNV524302:RNX524336 RXR524302:RXT524336 SHN524302:SHP524336 SRJ524302:SRL524336 TBF524302:TBH524336 TLB524302:TLD524336 TUX524302:TUZ524336 UET524302:UEV524336 UOP524302:UOR524336 UYL524302:UYN524336 VIH524302:VIJ524336 VSD524302:VSF524336 WBZ524302:WCB524336 WLV524302:WLX524336 WVR524302:WVT524336 K589838:M589872 JF589838:JH589872 TB589838:TD589872 ACX589838:ACZ589872 AMT589838:AMV589872 AWP589838:AWR589872 BGL589838:BGN589872 BQH589838:BQJ589872 CAD589838:CAF589872 CJZ589838:CKB589872 CTV589838:CTX589872 DDR589838:DDT589872 DNN589838:DNP589872 DXJ589838:DXL589872 EHF589838:EHH589872 ERB589838:ERD589872 FAX589838:FAZ589872 FKT589838:FKV589872 FUP589838:FUR589872 GEL589838:GEN589872 GOH589838:GOJ589872 GYD589838:GYF589872 HHZ589838:HIB589872 HRV589838:HRX589872 IBR589838:IBT589872 ILN589838:ILP589872 IVJ589838:IVL589872 JFF589838:JFH589872 JPB589838:JPD589872 JYX589838:JYZ589872 KIT589838:KIV589872 KSP589838:KSR589872 LCL589838:LCN589872 LMH589838:LMJ589872 LWD589838:LWF589872 MFZ589838:MGB589872 MPV589838:MPX589872 MZR589838:MZT589872 NJN589838:NJP589872 NTJ589838:NTL589872 ODF589838:ODH589872 ONB589838:OND589872 OWX589838:OWZ589872 PGT589838:PGV589872 PQP589838:PQR589872 QAL589838:QAN589872 QKH589838:QKJ589872 QUD589838:QUF589872 RDZ589838:REB589872 RNV589838:RNX589872 RXR589838:RXT589872 SHN589838:SHP589872 SRJ589838:SRL589872 TBF589838:TBH589872 TLB589838:TLD589872 TUX589838:TUZ589872 UET589838:UEV589872 UOP589838:UOR589872 UYL589838:UYN589872 VIH589838:VIJ589872 VSD589838:VSF589872 WBZ589838:WCB589872 WLV589838:WLX589872 WVR589838:WVT589872 K655374:M655408 JF655374:JH655408 TB655374:TD655408 ACX655374:ACZ655408 AMT655374:AMV655408 AWP655374:AWR655408 BGL655374:BGN655408 BQH655374:BQJ655408 CAD655374:CAF655408 CJZ655374:CKB655408 CTV655374:CTX655408 DDR655374:DDT655408 DNN655374:DNP655408 DXJ655374:DXL655408 EHF655374:EHH655408 ERB655374:ERD655408 FAX655374:FAZ655408 FKT655374:FKV655408 FUP655374:FUR655408 GEL655374:GEN655408 GOH655374:GOJ655408 GYD655374:GYF655408 HHZ655374:HIB655408 HRV655374:HRX655408 IBR655374:IBT655408 ILN655374:ILP655408 IVJ655374:IVL655408 JFF655374:JFH655408 JPB655374:JPD655408 JYX655374:JYZ655408 KIT655374:KIV655408 KSP655374:KSR655408 LCL655374:LCN655408 LMH655374:LMJ655408 LWD655374:LWF655408 MFZ655374:MGB655408 MPV655374:MPX655408 MZR655374:MZT655408 NJN655374:NJP655408 NTJ655374:NTL655408 ODF655374:ODH655408 ONB655374:OND655408 OWX655374:OWZ655408 PGT655374:PGV655408 PQP655374:PQR655408 QAL655374:QAN655408 QKH655374:QKJ655408 QUD655374:QUF655408 RDZ655374:REB655408 RNV655374:RNX655408 RXR655374:RXT655408 SHN655374:SHP655408 SRJ655374:SRL655408 TBF655374:TBH655408 TLB655374:TLD655408 TUX655374:TUZ655408 UET655374:UEV655408 UOP655374:UOR655408 UYL655374:UYN655408 VIH655374:VIJ655408 VSD655374:VSF655408 WBZ655374:WCB655408 WLV655374:WLX655408 WVR655374:WVT655408 K720910:M720944 JF720910:JH720944 TB720910:TD720944 ACX720910:ACZ720944 AMT720910:AMV720944 AWP720910:AWR720944 BGL720910:BGN720944 BQH720910:BQJ720944 CAD720910:CAF720944 CJZ720910:CKB720944 CTV720910:CTX720944 DDR720910:DDT720944 DNN720910:DNP720944 DXJ720910:DXL720944 EHF720910:EHH720944 ERB720910:ERD720944 FAX720910:FAZ720944 FKT720910:FKV720944 FUP720910:FUR720944 GEL720910:GEN720944 GOH720910:GOJ720944 GYD720910:GYF720944 HHZ720910:HIB720944 HRV720910:HRX720944 IBR720910:IBT720944 ILN720910:ILP720944 IVJ720910:IVL720944 JFF720910:JFH720944 JPB720910:JPD720944 JYX720910:JYZ720944 KIT720910:KIV720944 KSP720910:KSR720944 LCL720910:LCN720944 LMH720910:LMJ720944 LWD720910:LWF720944 MFZ720910:MGB720944 MPV720910:MPX720944 MZR720910:MZT720944 NJN720910:NJP720944 NTJ720910:NTL720944 ODF720910:ODH720944 ONB720910:OND720944 OWX720910:OWZ720944 PGT720910:PGV720944 PQP720910:PQR720944 QAL720910:QAN720944 QKH720910:QKJ720944 QUD720910:QUF720944 RDZ720910:REB720944 RNV720910:RNX720944 RXR720910:RXT720944 SHN720910:SHP720944 SRJ720910:SRL720944 TBF720910:TBH720944 TLB720910:TLD720944 TUX720910:TUZ720944 UET720910:UEV720944 UOP720910:UOR720944 UYL720910:UYN720944 VIH720910:VIJ720944 VSD720910:VSF720944 WBZ720910:WCB720944 WLV720910:WLX720944 WVR720910:WVT720944 K786446:M786480 JF786446:JH786480 TB786446:TD786480 ACX786446:ACZ786480 AMT786446:AMV786480 AWP786446:AWR786480 BGL786446:BGN786480 BQH786446:BQJ786480 CAD786446:CAF786480 CJZ786446:CKB786480 CTV786446:CTX786480 DDR786446:DDT786480 DNN786446:DNP786480 DXJ786446:DXL786480 EHF786446:EHH786480 ERB786446:ERD786480 FAX786446:FAZ786480 FKT786446:FKV786480 FUP786446:FUR786480 GEL786446:GEN786480 GOH786446:GOJ786480 GYD786446:GYF786480 HHZ786446:HIB786480 HRV786446:HRX786480 IBR786446:IBT786480 ILN786446:ILP786480 IVJ786446:IVL786480 JFF786446:JFH786480 JPB786446:JPD786480 JYX786446:JYZ786480 KIT786446:KIV786480 KSP786446:KSR786480 LCL786446:LCN786480 LMH786446:LMJ786480 LWD786446:LWF786480 MFZ786446:MGB786480 MPV786446:MPX786480 MZR786446:MZT786480 NJN786446:NJP786480 NTJ786446:NTL786480 ODF786446:ODH786480 ONB786446:OND786480 OWX786446:OWZ786480 PGT786446:PGV786480 PQP786446:PQR786480 QAL786446:QAN786480 QKH786446:QKJ786480 QUD786446:QUF786480 RDZ786446:REB786480 RNV786446:RNX786480 RXR786446:RXT786480 SHN786446:SHP786480 SRJ786446:SRL786480 TBF786446:TBH786480 TLB786446:TLD786480 TUX786446:TUZ786480 UET786446:UEV786480 UOP786446:UOR786480 UYL786446:UYN786480 VIH786446:VIJ786480 VSD786446:VSF786480 WBZ786446:WCB786480 WLV786446:WLX786480 WVR786446:WVT786480 K851982:M852016 JF851982:JH852016 TB851982:TD852016 ACX851982:ACZ852016 AMT851982:AMV852016 AWP851982:AWR852016 BGL851982:BGN852016 BQH851982:BQJ852016 CAD851982:CAF852016 CJZ851982:CKB852016 CTV851982:CTX852016 DDR851982:DDT852016 DNN851982:DNP852016 DXJ851982:DXL852016 EHF851982:EHH852016 ERB851982:ERD852016 FAX851982:FAZ852016 FKT851982:FKV852016 FUP851982:FUR852016 GEL851982:GEN852016 GOH851982:GOJ852016 GYD851982:GYF852016 HHZ851982:HIB852016 HRV851982:HRX852016 IBR851982:IBT852016 ILN851982:ILP852016 IVJ851982:IVL852016 JFF851982:JFH852016 JPB851982:JPD852016 JYX851982:JYZ852016 KIT851982:KIV852016 KSP851982:KSR852016 LCL851982:LCN852016 LMH851982:LMJ852016 LWD851982:LWF852016 MFZ851982:MGB852016 MPV851982:MPX852016 MZR851982:MZT852016 NJN851982:NJP852016 NTJ851982:NTL852016 ODF851982:ODH852016 ONB851982:OND852016 OWX851982:OWZ852016 PGT851982:PGV852016 PQP851982:PQR852016 QAL851982:QAN852016 QKH851982:QKJ852016 QUD851982:QUF852016 RDZ851982:REB852016 RNV851982:RNX852016 RXR851982:RXT852016 SHN851982:SHP852016 SRJ851982:SRL852016 TBF851982:TBH852016 TLB851982:TLD852016 TUX851982:TUZ852016 UET851982:UEV852016 UOP851982:UOR852016 UYL851982:UYN852016 VIH851982:VIJ852016 VSD851982:VSF852016 WBZ851982:WCB852016 WLV851982:WLX852016 WVR851982:WVT852016 K917518:M917552 JF917518:JH917552 TB917518:TD917552 ACX917518:ACZ917552 AMT917518:AMV917552 AWP917518:AWR917552 BGL917518:BGN917552 BQH917518:BQJ917552 CAD917518:CAF917552 CJZ917518:CKB917552 CTV917518:CTX917552 DDR917518:DDT917552 DNN917518:DNP917552 DXJ917518:DXL917552 EHF917518:EHH917552 ERB917518:ERD917552 FAX917518:FAZ917552 FKT917518:FKV917552 FUP917518:FUR917552 GEL917518:GEN917552 GOH917518:GOJ917552 GYD917518:GYF917552 HHZ917518:HIB917552 HRV917518:HRX917552 IBR917518:IBT917552 ILN917518:ILP917552 IVJ917518:IVL917552 JFF917518:JFH917552 JPB917518:JPD917552 JYX917518:JYZ917552 KIT917518:KIV917552 KSP917518:KSR917552 LCL917518:LCN917552 LMH917518:LMJ917552 LWD917518:LWF917552 MFZ917518:MGB917552 MPV917518:MPX917552 MZR917518:MZT917552 NJN917518:NJP917552 NTJ917518:NTL917552 ODF917518:ODH917552 ONB917518:OND917552 OWX917518:OWZ917552 PGT917518:PGV917552 PQP917518:PQR917552 QAL917518:QAN917552 QKH917518:QKJ917552 QUD917518:QUF917552 RDZ917518:REB917552 RNV917518:RNX917552 RXR917518:RXT917552 SHN917518:SHP917552 SRJ917518:SRL917552 TBF917518:TBH917552 TLB917518:TLD917552 TUX917518:TUZ917552 UET917518:UEV917552 UOP917518:UOR917552 UYL917518:UYN917552 VIH917518:VIJ917552 VSD917518:VSF917552 WBZ917518:WCB917552 WLV917518:WLX917552 WVR917518:WVT917552 K983054:M983088 JF983054:JH983088 TB983054:TD983088 ACX983054:ACZ983088 AMT983054:AMV983088 AWP983054:AWR983088 BGL983054:BGN983088 BQH983054:BQJ983088 CAD983054:CAF983088 CJZ983054:CKB983088 CTV983054:CTX983088 DDR983054:DDT983088 DNN983054:DNP983088 DXJ983054:DXL983088 EHF983054:EHH983088 ERB983054:ERD983088 FAX983054:FAZ983088 FKT983054:FKV983088 FUP983054:FUR983088 GEL983054:GEN983088 GOH983054:GOJ983088 GYD983054:GYF983088 HHZ983054:HIB983088 HRV983054:HRX983088 IBR983054:IBT983088 ILN983054:ILP983088 IVJ983054:IVL983088 JFF983054:JFH983088 JPB983054:JPD983088 JYX983054:JYZ983088 KIT983054:KIV983088 KSP983054:KSR983088 LCL983054:LCN983088 LMH983054:LMJ983088 LWD983054:LWF983088 MFZ983054:MGB983088 MPV983054:MPX983088 MZR983054:MZT983088 NJN983054:NJP983088 NTJ983054:NTL983088 ODF983054:ODH983088 ONB983054:OND983088 OWX983054:OWZ983088 PGT983054:PGV983088 PQP983054:PQR983088 QAL983054:QAN983088 QKH983054:QKJ983088 QUD983054:QUF983088 RDZ983054:REB983088 RNV983054:RNX983088 RXR983054:RXT983088 SHN983054:SHP983088 SRJ983054:SRL983088 TBF983054:TBH983088 TLB983054:TLD983088 TUX983054:TUZ983088 UET983054:UEV983088 UOP983054:UOR983088 UYL983054:UYN983088 VIH983054:VIJ983088 VSD983054:VSF983088 WBZ983054:WCB983088 WLV983054:WLX983088 WVR983054:WVT983088 Q5:S49 JI5:JN49 TE5:TJ49 ADA5:ADF49 AMW5:ANB49 AWS5:AWX49 BGO5:BGT49 BQK5:BQP49 CAG5:CAL49 CKC5:CKH49 CTY5:CUD49 DDU5:DDZ49 DNQ5:DNV49 DXM5:DXR49 EHI5:EHN49 ERE5:ERJ49 FBA5:FBF49 FKW5:FLB49 FUS5:FUX49 GEO5:GET49 GOK5:GOP49 GYG5:GYL49 HIC5:HIH49 HRY5:HSD49 IBU5:IBZ49 ILQ5:ILV49 IVM5:IVR49 JFI5:JFN49 JPE5:JPJ49 JZA5:JZF49 KIW5:KJB49 KSS5:KSX49 LCO5:LCT49 LMK5:LMP49 LWG5:LWL49 MGC5:MGH49 MPY5:MQD49 MZU5:MZZ49 NJQ5:NJV49 NTM5:NTR49 ODI5:ODN49 ONE5:ONJ49 OXA5:OXF49 PGW5:PHB49 PQS5:PQX49 QAO5:QAT49 QKK5:QKP49 QUG5:QUL49 REC5:REH49 RNY5:ROD49 RXU5:RXZ49 SHQ5:SHV49 SRM5:SRR49 TBI5:TBN49 TLE5:TLJ49 TVA5:TVF49 UEW5:UFB49 UOS5:UOX49 UYO5:UYT49 VIK5:VIP49 VSG5:VSL49 WCC5:WCH49 WLY5:WMD49 WVU5:WVZ49 Q65550:V65584 JL65550:JQ65584 TH65550:TM65584 ADD65550:ADI65584 AMZ65550:ANE65584 AWV65550:AXA65584 BGR65550:BGW65584 BQN65550:BQS65584 CAJ65550:CAO65584 CKF65550:CKK65584 CUB65550:CUG65584 DDX65550:DEC65584 DNT65550:DNY65584 DXP65550:DXU65584 EHL65550:EHQ65584 ERH65550:ERM65584 FBD65550:FBI65584 FKZ65550:FLE65584 FUV65550:FVA65584 GER65550:GEW65584 GON65550:GOS65584 GYJ65550:GYO65584 HIF65550:HIK65584 HSB65550:HSG65584 IBX65550:ICC65584 ILT65550:ILY65584 IVP65550:IVU65584 JFL65550:JFQ65584 JPH65550:JPM65584 JZD65550:JZI65584 KIZ65550:KJE65584 KSV65550:KTA65584 LCR65550:LCW65584 LMN65550:LMS65584 LWJ65550:LWO65584 MGF65550:MGK65584 MQB65550:MQG65584 MZX65550:NAC65584 NJT65550:NJY65584 NTP65550:NTU65584 ODL65550:ODQ65584 ONH65550:ONM65584 OXD65550:OXI65584 PGZ65550:PHE65584 PQV65550:PRA65584 QAR65550:QAW65584 QKN65550:QKS65584 QUJ65550:QUO65584 REF65550:REK65584 ROB65550:ROG65584 RXX65550:RYC65584 SHT65550:SHY65584 SRP65550:SRU65584 TBL65550:TBQ65584 TLH65550:TLM65584 TVD65550:TVI65584 UEZ65550:UFE65584 UOV65550:UPA65584 UYR65550:UYW65584 VIN65550:VIS65584 VSJ65550:VSO65584 WCF65550:WCK65584 WMB65550:WMG65584 WVX65550:WWC65584 Q131086:V131120 JL131086:JQ131120 TH131086:TM131120 ADD131086:ADI131120 AMZ131086:ANE131120 AWV131086:AXA131120 BGR131086:BGW131120 BQN131086:BQS131120 CAJ131086:CAO131120 CKF131086:CKK131120 CUB131086:CUG131120 DDX131086:DEC131120 DNT131086:DNY131120 DXP131086:DXU131120 EHL131086:EHQ131120 ERH131086:ERM131120 FBD131086:FBI131120 FKZ131086:FLE131120 FUV131086:FVA131120 GER131086:GEW131120 GON131086:GOS131120 GYJ131086:GYO131120 HIF131086:HIK131120 HSB131086:HSG131120 IBX131086:ICC131120 ILT131086:ILY131120 IVP131086:IVU131120 JFL131086:JFQ131120 JPH131086:JPM131120 JZD131086:JZI131120 KIZ131086:KJE131120 KSV131086:KTA131120 LCR131086:LCW131120 LMN131086:LMS131120 LWJ131086:LWO131120 MGF131086:MGK131120 MQB131086:MQG131120 MZX131086:NAC131120 NJT131086:NJY131120 NTP131086:NTU131120 ODL131086:ODQ131120 ONH131086:ONM131120 OXD131086:OXI131120 PGZ131086:PHE131120 PQV131086:PRA131120 QAR131086:QAW131120 QKN131086:QKS131120 QUJ131086:QUO131120 REF131086:REK131120 ROB131086:ROG131120 RXX131086:RYC131120 SHT131086:SHY131120 SRP131086:SRU131120 TBL131086:TBQ131120 TLH131086:TLM131120 TVD131086:TVI131120 UEZ131086:UFE131120 UOV131086:UPA131120 UYR131086:UYW131120 VIN131086:VIS131120 VSJ131086:VSO131120 WCF131086:WCK131120 WMB131086:WMG131120 WVX131086:WWC131120 Q196622:V196656 JL196622:JQ196656 TH196622:TM196656 ADD196622:ADI196656 AMZ196622:ANE196656 AWV196622:AXA196656 BGR196622:BGW196656 BQN196622:BQS196656 CAJ196622:CAO196656 CKF196622:CKK196656 CUB196622:CUG196656 DDX196622:DEC196656 DNT196622:DNY196656 DXP196622:DXU196656 EHL196622:EHQ196656 ERH196622:ERM196656 FBD196622:FBI196656 FKZ196622:FLE196656 FUV196622:FVA196656 GER196622:GEW196656 GON196622:GOS196656 GYJ196622:GYO196656 HIF196622:HIK196656 HSB196622:HSG196656 IBX196622:ICC196656 ILT196622:ILY196656 IVP196622:IVU196656 JFL196622:JFQ196656 JPH196622:JPM196656 JZD196622:JZI196656 KIZ196622:KJE196656 KSV196622:KTA196656 LCR196622:LCW196656 LMN196622:LMS196656 LWJ196622:LWO196656 MGF196622:MGK196656 MQB196622:MQG196656 MZX196622:NAC196656 NJT196622:NJY196656 NTP196622:NTU196656 ODL196622:ODQ196656 ONH196622:ONM196656 OXD196622:OXI196656 PGZ196622:PHE196656 PQV196622:PRA196656 QAR196622:QAW196656 QKN196622:QKS196656 QUJ196622:QUO196656 REF196622:REK196656 ROB196622:ROG196656 RXX196622:RYC196656 SHT196622:SHY196656 SRP196622:SRU196656 TBL196622:TBQ196656 TLH196622:TLM196656 TVD196622:TVI196656 UEZ196622:UFE196656 UOV196622:UPA196656 UYR196622:UYW196656 VIN196622:VIS196656 VSJ196622:VSO196656 WCF196622:WCK196656 WMB196622:WMG196656 WVX196622:WWC196656 Q262158:V262192 JL262158:JQ262192 TH262158:TM262192 ADD262158:ADI262192 AMZ262158:ANE262192 AWV262158:AXA262192 BGR262158:BGW262192 BQN262158:BQS262192 CAJ262158:CAO262192 CKF262158:CKK262192 CUB262158:CUG262192 DDX262158:DEC262192 DNT262158:DNY262192 DXP262158:DXU262192 EHL262158:EHQ262192 ERH262158:ERM262192 FBD262158:FBI262192 FKZ262158:FLE262192 FUV262158:FVA262192 GER262158:GEW262192 GON262158:GOS262192 GYJ262158:GYO262192 HIF262158:HIK262192 HSB262158:HSG262192 IBX262158:ICC262192 ILT262158:ILY262192 IVP262158:IVU262192 JFL262158:JFQ262192 JPH262158:JPM262192 JZD262158:JZI262192 KIZ262158:KJE262192 KSV262158:KTA262192 LCR262158:LCW262192 LMN262158:LMS262192 LWJ262158:LWO262192 MGF262158:MGK262192 MQB262158:MQG262192 MZX262158:NAC262192 NJT262158:NJY262192 NTP262158:NTU262192 ODL262158:ODQ262192 ONH262158:ONM262192 OXD262158:OXI262192 PGZ262158:PHE262192 PQV262158:PRA262192 QAR262158:QAW262192 QKN262158:QKS262192 QUJ262158:QUO262192 REF262158:REK262192 ROB262158:ROG262192 RXX262158:RYC262192 SHT262158:SHY262192 SRP262158:SRU262192 TBL262158:TBQ262192 TLH262158:TLM262192 TVD262158:TVI262192 UEZ262158:UFE262192 UOV262158:UPA262192 UYR262158:UYW262192 VIN262158:VIS262192 VSJ262158:VSO262192 WCF262158:WCK262192 WMB262158:WMG262192 WVX262158:WWC262192 Q327694:V327728 JL327694:JQ327728 TH327694:TM327728 ADD327694:ADI327728 AMZ327694:ANE327728 AWV327694:AXA327728 BGR327694:BGW327728 BQN327694:BQS327728 CAJ327694:CAO327728 CKF327694:CKK327728 CUB327694:CUG327728 DDX327694:DEC327728 DNT327694:DNY327728 DXP327694:DXU327728 EHL327694:EHQ327728 ERH327694:ERM327728 FBD327694:FBI327728 FKZ327694:FLE327728 FUV327694:FVA327728 GER327694:GEW327728 GON327694:GOS327728 GYJ327694:GYO327728 HIF327694:HIK327728 HSB327694:HSG327728 IBX327694:ICC327728 ILT327694:ILY327728 IVP327694:IVU327728 JFL327694:JFQ327728 JPH327694:JPM327728 JZD327694:JZI327728 KIZ327694:KJE327728 KSV327694:KTA327728 LCR327694:LCW327728 LMN327694:LMS327728 LWJ327694:LWO327728 MGF327694:MGK327728 MQB327694:MQG327728 MZX327694:NAC327728 NJT327694:NJY327728 NTP327694:NTU327728 ODL327694:ODQ327728 ONH327694:ONM327728 OXD327694:OXI327728 PGZ327694:PHE327728 PQV327694:PRA327728 QAR327694:QAW327728 QKN327694:QKS327728 QUJ327694:QUO327728 REF327694:REK327728 ROB327694:ROG327728 RXX327694:RYC327728 SHT327694:SHY327728 SRP327694:SRU327728 TBL327694:TBQ327728 TLH327694:TLM327728 TVD327694:TVI327728 UEZ327694:UFE327728 UOV327694:UPA327728 UYR327694:UYW327728 VIN327694:VIS327728 VSJ327694:VSO327728 WCF327694:WCK327728 WMB327694:WMG327728 WVX327694:WWC327728 Q393230:V393264 JL393230:JQ393264 TH393230:TM393264 ADD393230:ADI393264 AMZ393230:ANE393264 AWV393230:AXA393264 BGR393230:BGW393264 BQN393230:BQS393264 CAJ393230:CAO393264 CKF393230:CKK393264 CUB393230:CUG393264 DDX393230:DEC393264 DNT393230:DNY393264 DXP393230:DXU393264 EHL393230:EHQ393264 ERH393230:ERM393264 FBD393230:FBI393264 FKZ393230:FLE393264 FUV393230:FVA393264 GER393230:GEW393264 GON393230:GOS393264 GYJ393230:GYO393264 HIF393230:HIK393264 HSB393230:HSG393264 IBX393230:ICC393264 ILT393230:ILY393264 IVP393230:IVU393264 JFL393230:JFQ393264 JPH393230:JPM393264 JZD393230:JZI393264 KIZ393230:KJE393264 KSV393230:KTA393264 LCR393230:LCW393264 LMN393230:LMS393264 LWJ393230:LWO393264 MGF393230:MGK393264 MQB393230:MQG393264 MZX393230:NAC393264 NJT393230:NJY393264 NTP393230:NTU393264 ODL393230:ODQ393264 ONH393230:ONM393264 OXD393230:OXI393264 PGZ393230:PHE393264 PQV393230:PRA393264 QAR393230:QAW393264 QKN393230:QKS393264 QUJ393230:QUO393264 REF393230:REK393264 ROB393230:ROG393264 RXX393230:RYC393264 SHT393230:SHY393264 SRP393230:SRU393264 TBL393230:TBQ393264 TLH393230:TLM393264 TVD393230:TVI393264 UEZ393230:UFE393264 UOV393230:UPA393264 UYR393230:UYW393264 VIN393230:VIS393264 VSJ393230:VSO393264 WCF393230:WCK393264 WMB393230:WMG393264 WVX393230:WWC393264 Q458766:V458800 JL458766:JQ458800 TH458766:TM458800 ADD458766:ADI458800 AMZ458766:ANE458800 AWV458766:AXA458800 BGR458766:BGW458800 BQN458766:BQS458800 CAJ458766:CAO458800 CKF458766:CKK458800 CUB458766:CUG458800 DDX458766:DEC458800 DNT458766:DNY458800 DXP458766:DXU458800 EHL458766:EHQ458800 ERH458766:ERM458800 FBD458766:FBI458800 FKZ458766:FLE458800 FUV458766:FVA458800 GER458766:GEW458800 GON458766:GOS458800 GYJ458766:GYO458800 HIF458766:HIK458800 HSB458766:HSG458800 IBX458766:ICC458800 ILT458766:ILY458800 IVP458766:IVU458800 JFL458766:JFQ458800 JPH458766:JPM458800 JZD458766:JZI458800 KIZ458766:KJE458800 KSV458766:KTA458800 LCR458766:LCW458800 LMN458766:LMS458800 LWJ458766:LWO458800 MGF458766:MGK458800 MQB458766:MQG458800 MZX458766:NAC458800 NJT458766:NJY458800 NTP458766:NTU458800 ODL458766:ODQ458800 ONH458766:ONM458800 OXD458766:OXI458800 PGZ458766:PHE458800 PQV458766:PRA458800 QAR458766:QAW458800 QKN458766:QKS458800 QUJ458766:QUO458800 REF458766:REK458800 ROB458766:ROG458800 RXX458766:RYC458800 SHT458766:SHY458800 SRP458766:SRU458800 TBL458766:TBQ458800 TLH458766:TLM458800 TVD458766:TVI458800 UEZ458766:UFE458800 UOV458766:UPA458800 UYR458766:UYW458800 VIN458766:VIS458800 VSJ458766:VSO458800 WCF458766:WCK458800 WMB458766:WMG458800 WVX458766:WWC458800 Q524302:V524336 JL524302:JQ524336 TH524302:TM524336 ADD524302:ADI524336 AMZ524302:ANE524336 AWV524302:AXA524336 BGR524302:BGW524336 BQN524302:BQS524336 CAJ524302:CAO524336 CKF524302:CKK524336 CUB524302:CUG524336 DDX524302:DEC524336 DNT524302:DNY524336 DXP524302:DXU524336 EHL524302:EHQ524336 ERH524302:ERM524336 FBD524302:FBI524336 FKZ524302:FLE524336 FUV524302:FVA524336 GER524302:GEW524336 GON524302:GOS524336 GYJ524302:GYO524336 HIF524302:HIK524336 HSB524302:HSG524336 IBX524302:ICC524336 ILT524302:ILY524336 IVP524302:IVU524336 JFL524302:JFQ524336 JPH524302:JPM524336 JZD524302:JZI524336 KIZ524302:KJE524336 KSV524302:KTA524336 LCR524302:LCW524336 LMN524302:LMS524336 LWJ524302:LWO524336 MGF524302:MGK524336 MQB524302:MQG524336 MZX524302:NAC524336 NJT524302:NJY524336 NTP524302:NTU524336 ODL524302:ODQ524336 ONH524302:ONM524336 OXD524302:OXI524336 PGZ524302:PHE524336 PQV524302:PRA524336 QAR524302:QAW524336 QKN524302:QKS524336 QUJ524302:QUO524336 REF524302:REK524336 ROB524302:ROG524336 RXX524302:RYC524336 SHT524302:SHY524336 SRP524302:SRU524336 TBL524302:TBQ524336 TLH524302:TLM524336 TVD524302:TVI524336 UEZ524302:UFE524336 UOV524302:UPA524336 UYR524302:UYW524336 VIN524302:VIS524336 VSJ524302:VSO524336 WCF524302:WCK524336 WMB524302:WMG524336 WVX524302:WWC524336 Q589838:V589872 JL589838:JQ589872 TH589838:TM589872 ADD589838:ADI589872 AMZ589838:ANE589872 AWV589838:AXA589872 BGR589838:BGW589872 BQN589838:BQS589872 CAJ589838:CAO589872 CKF589838:CKK589872 CUB589838:CUG589872 DDX589838:DEC589872 DNT589838:DNY589872 DXP589838:DXU589872 EHL589838:EHQ589872 ERH589838:ERM589872 FBD589838:FBI589872 FKZ589838:FLE589872 FUV589838:FVA589872 GER589838:GEW589872 GON589838:GOS589872 GYJ589838:GYO589872 HIF589838:HIK589872 HSB589838:HSG589872 IBX589838:ICC589872 ILT589838:ILY589872 IVP589838:IVU589872 JFL589838:JFQ589872 JPH589838:JPM589872 JZD589838:JZI589872 KIZ589838:KJE589872 KSV589838:KTA589872 LCR589838:LCW589872 LMN589838:LMS589872 LWJ589838:LWO589872 MGF589838:MGK589872 MQB589838:MQG589872 MZX589838:NAC589872 NJT589838:NJY589872 NTP589838:NTU589872 ODL589838:ODQ589872 ONH589838:ONM589872 OXD589838:OXI589872 PGZ589838:PHE589872 PQV589838:PRA589872 QAR589838:QAW589872 QKN589838:QKS589872 QUJ589838:QUO589872 REF589838:REK589872 ROB589838:ROG589872 RXX589838:RYC589872 SHT589838:SHY589872 SRP589838:SRU589872 TBL589838:TBQ589872 TLH589838:TLM589872 TVD589838:TVI589872 UEZ589838:UFE589872 UOV589838:UPA589872 UYR589838:UYW589872 VIN589838:VIS589872 VSJ589838:VSO589872 WCF589838:WCK589872 WMB589838:WMG589872 WVX589838:WWC589872 Q655374:V655408 JL655374:JQ655408 TH655374:TM655408 ADD655374:ADI655408 AMZ655374:ANE655408 AWV655374:AXA655408 BGR655374:BGW655408 BQN655374:BQS655408 CAJ655374:CAO655408 CKF655374:CKK655408 CUB655374:CUG655408 DDX655374:DEC655408 DNT655374:DNY655408 DXP655374:DXU655408 EHL655374:EHQ655408 ERH655374:ERM655408 FBD655374:FBI655408 FKZ655374:FLE655408 FUV655374:FVA655408 GER655374:GEW655408 GON655374:GOS655408 GYJ655374:GYO655408 HIF655374:HIK655408 HSB655374:HSG655408 IBX655374:ICC655408 ILT655374:ILY655408 IVP655374:IVU655408 JFL655374:JFQ655408 JPH655374:JPM655408 JZD655374:JZI655408 KIZ655374:KJE655408 KSV655374:KTA655408 LCR655374:LCW655408 LMN655374:LMS655408 LWJ655374:LWO655408 MGF655374:MGK655408 MQB655374:MQG655408 MZX655374:NAC655408 NJT655374:NJY655408 NTP655374:NTU655408 ODL655374:ODQ655408 ONH655374:ONM655408 OXD655374:OXI655408 PGZ655374:PHE655408 PQV655374:PRA655408 QAR655374:QAW655408 QKN655374:QKS655408 QUJ655374:QUO655408 REF655374:REK655408 ROB655374:ROG655408 RXX655374:RYC655408 SHT655374:SHY655408 SRP655374:SRU655408 TBL655374:TBQ655408 TLH655374:TLM655408 TVD655374:TVI655408 UEZ655374:UFE655408 UOV655374:UPA655408 UYR655374:UYW655408 VIN655374:VIS655408 VSJ655374:VSO655408 WCF655374:WCK655408 WMB655374:WMG655408 WVX655374:WWC655408 Q720910:V720944 JL720910:JQ720944 TH720910:TM720944 ADD720910:ADI720944 AMZ720910:ANE720944 AWV720910:AXA720944 BGR720910:BGW720944 BQN720910:BQS720944 CAJ720910:CAO720944 CKF720910:CKK720944 CUB720910:CUG720944 DDX720910:DEC720944 DNT720910:DNY720944 DXP720910:DXU720944 EHL720910:EHQ720944 ERH720910:ERM720944 FBD720910:FBI720944 FKZ720910:FLE720944 FUV720910:FVA720944 GER720910:GEW720944 GON720910:GOS720944 GYJ720910:GYO720944 HIF720910:HIK720944 HSB720910:HSG720944 IBX720910:ICC720944 ILT720910:ILY720944 IVP720910:IVU720944 JFL720910:JFQ720944 JPH720910:JPM720944 JZD720910:JZI720944 KIZ720910:KJE720944 KSV720910:KTA720944 LCR720910:LCW720944 LMN720910:LMS720944 LWJ720910:LWO720944 MGF720910:MGK720944 MQB720910:MQG720944 MZX720910:NAC720944 NJT720910:NJY720944 NTP720910:NTU720944 ODL720910:ODQ720944 ONH720910:ONM720944 OXD720910:OXI720944 PGZ720910:PHE720944 PQV720910:PRA720944 QAR720910:QAW720944 QKN720910:QKS720944 QUJ720910:QUO720944 REF720910:REK720944 ROB720910:ROG720944 RXX720910:RYC720944 SHT720910:SHY720944 SRP720910:SRU720944 TBL720910:TBQ720944 TLH720910:TLM720944 TVD720910:TVI720944 UEZ720910:UFE720944 UOV720910:UPA720944 UYR720910:UYW720944 VIN720910:VIS720944 VSJ720910:VSO720944 WCF720910:WCK720944 WMB720910:WMG720944 WVX720910:WWC720944 Q786446:V786480 JL786446:JQ786480 TH786446:TM786480 ADD786446:ADI786480 AMZ786446:ANE786480 AWV786446:AXA786480 BGR786446:BGW786480 BQN786446:BQS786480 CAJ786446:CAO786480 CKF786446:CKK786480 CUB786446:CUG786480 DDX786446:DEC786480 DNT786446:DNY786480 DXP786446:DXU786480 EHL786446:EHQ786480 ERH786446:ERM786480 FBD786446:FBI786480 FKZ786446:FLE786480 FUV786446:FVA786480 GER786446:GEW786480 GON786446:GOS786480 GYJ786446:GYO786480 HIF786446:HIK786480 HSB786446:HSG786480 IBX786446:ICC786480 ILT786446:ILY786480 IVP786446:IVU786480 JFL786446:JFQ786480 JPH786446:JPM786480 JZD786446:JZI786480 KIZ786446:KJE786480 KSV786446:KTA786480 LCR786446:LCW786480 LMN786446:LMS786480 LWJ786446:LWO786480 MGF786446:MGK786480 MQB786446:MQG786480 MZX786446:NAC786480 NJT786446:NJY786480 NTP786446:NTU786480 ODL786446:ODQ786480 ONH786446:ONM786480 OXD786446:OXI786480 PGZ786446:PHE786480 PQV786446:PRA786480 QAR786446:QAW786480 QKN786446:QKS786480 QUJ786446:QUO786480 REF786446:REK786480 ROB786446:ROG786480 RXX786446:RYC786480 SHT786446:SHY786480 SRP786446:SRU786480 TBL786446:TBQ786480 TLH786446:TLM786480 TVD786446:TVI786480 UEZ786446:UFE786480 UOV786446:UPA786480 UYR786446:UYW786480 VIN786446:VIS786480 VSJ786446:VSO786480 WCF786446:WCK786480 WMB786446:WMG786480 WVX786446:WWC786480 Q851982:V852016 JL851982:JQ852016 TH851982:TM852016 ADD851982:ADI852016 AMZ851982:ANE852016 AWV851982:AXA852016 BGR851982:BGW852016 BQN851982:BQS852016 CAJ851982:CAO852016 CKF851982:CKK852016 CUB851982:CUG852016 DDX851982:DEC852016 DNT851982:DNY852016 DXP851982:DXU852016 EHL851982:EHQ852016 ERH851982:ERM852016 FBD851982:FBI852016 FKZ851982:FLE852016 FUV851982:FVA852016 GER851982:GEW852016 GON851982:GOS852016 GYJ851982:GYO852016 HIF851982:HIK852016 HSB851982:HSG852016 IBX851982:ICC852016 ILT851982:ILY852016 IVP851982:IVU852016 JFL851982:JFQ852016 JPH851982:JPM852016 JZD851982:JZI852016 KIZ851982:KJE852016 KSV851982:KTA852016 LCR851982:LCW852016 LMN851982:LMS852016 LWJ851982:LWO852016 MGF851982:MGK852016 MQB851982:MQG852016 MZX851982:NAC852016 NJT851982:NJY852016 NTP851982:NTU852016 ODL851982:ODQ852016 ONH851982:ONM852016 OXD851982:OXI852016 PGZ851982:PHE852016 PQV851982:PRA852016 QAR851982:QAW852016 QKN851982:QKS852016 QUJ851982:QUO852016 REF851982:REK852016 ROB851982:ROG852016 RXX851982:RYC852016 SHT851982:SHY852016 SRP851982:SRU852016 TBL851982:TBQ852016 TLH851982:TLM852016 TVD851982:TVI852016 UEZ851982:UFE852016 UOV851982:UPA852016 UYR851982:UYW852016 VIN851982:VIS852016 VSJ851982:VSO852016 WCF851982:WCK852016 WMB851982:WMG852016 WVX851982:WWC852016 Q917518:V917552 JL917518:JQ917552 TH917518:TM917552 ADD917518:ADI917552 AMZ917518:ANE917552 AWV917518:AXA917552 BGR917518:BGW917552 BQN917518:BQS917552 CAJ917518:CAO917552 CKF917518:CKK917552 CUB917518:CUG917552 DDX917518:DEC917552 DNT917518:DNY917552 DXP917518:DXU917552 EHL917518:EHQ917552 ERH917518:ERM917552 FBD917518:FBI917552 FKZ917518:FLE917552 FUV917518:FVA917552 GER917518:GEW917552 GON917518:GOS917552 GYJ917518:GYO917552 HIF917518:HIK917552 HSB917518:HSG917552 IBX917518:ICC917552 ILT917518:ILY917552 IVP917518:IVU917552 JFL917518:JFQ917552 JPH917518:JPM917552 JZD917518:JZI917552 KIZ917518:KJE917552 KSV917518:KTA917552 LCR917518:LCW917552 LMN917518:LMS917552 LWJ917518:LWO917552 MGF917518:MGK917552 MQB917518:MQG917552 MZX917518:NAC917552 NJT917518:NJY917552 NTP917518:NTU917552 ODL917518:ODQ917552 ONH917518:ONM917552 OXD917518:OXI917552 PGZ917518:PHE917552 PQV917518:PRA917552 QAR917518:QAW917552 QKN917518:QKS917552 QUJ917518:QUO917552 REF917518:REK917552 ROB917518:ROG917552 RXX917518:RYC917552 SHT917518:SHY917552 SRP917518:SRU917552 TBL917518:TBQ917552 TLH917518:TLM917552 TVD917518:TVI917552 UEZ917518:UFE917552 UOV917518:UPA917552 UYR917518:UYW917552 VIN917518:VIS917552 VSJ917518:VSO917552 WCF917518:WCK917552 WMB917518:WMG917552 WVX917518:WWC917552 Q983054:V983088 JL983054:JQ983088 TH983054:TM983088 ADD983054:ADI983088 AMZ983054:ANE983088 AWV983054:AXA983088 BGR983054:BGW983088 BQN983054:BQS983088 CAJ983054:CAO983088 CKF983054:CKK983088 CUB983054:CUG983088 DDX983054:DEC983088 DNT983054:DNY983088 DXP983054:DXU983088 EHL983054:EHQ983088 ERH983054:ERM983088 FBD983054:FBI983088 FKZ983054:FLE983088 FUV983054:FVA983088 GER983054:GEW983088 GON983054:GOS983088 GYJ983054:GYO983088 HIF983054:HIK983088 HSB983054:HSG983088 IBX983054:ICC983088 ILT983054:ILY983088 IVP983054:IVU983088 JFL983054:JFQ983088 JPH983054:JPM983088 JZD983054:JZI983088 KIZ983054:KJE983088 KSV983054:KTA983088 LCR983054:LCW983088 LMN983054:LMS983088 LWJ983054:LWO983088 MGF983054:MGK983088 MQB983054:MQG983088 MZX983054:NAC983088 NJT983054:NJY983088 NTP983054:NTU983088 ODL983054:ODQ983088 ONH983054:ONM983088 OXD983054:OXI983088 PGZ983054:PHE983088 PQV983054:PRA983088 QAR983054:QAW983088 QKN983054:QKS983088 QUJ983054:QUO983088 REF983054:REK983088 ROB983054:ROG983088 RXX983054:RYC983088 SHT983054:SHY983088 SRP983054:SRU983088 TBL983054:TBQ983088 TLH983054:TLM983088 TVD983054:TVI983088 UEZ983054:UFE983088 UOV983054:UPA983088 UYR983054:UYW983088 VIN983054:VIS983088 VSJ983054:VSO983088 WCF983054:WCK983088 WMB983054:WMG983088 WVX983054:WWC983088 T5:T8 JO5:JO8 TK5:TK8 ADG5:ADG8 ANC5:ANC8 AWY5:AWY8 BGU5:BGU8 BQQ5:BQQ8 CAM5:CAM8 CKI5:CKI8 CUE5:CUE8 DEA5:DEA8 DNW5:DNW8 DXS5:DXS8 EHO5:EHO8 ERK5:ERK8 FBG5:FBG8 FLC5:FLC8 FUY5:FUY8 GEU5:GEU8 GOQ5:GOQ8 GYM5:GYM8 HII5:HII8 HSE5:HSE8 ICA5:ICA8 ILW5:ILW8 IVS5:IVS8 JFO5:JFO8 JPK5:JPK8 JZG5:JZG8 KJC5:KJC8 KSY5:KSY8 LCU5:LCU8 LMQ5:LMQ8 LWM5:LWM8 MGI5:MGI8 MQE5:MQE8 NAA5:NAA8 NJW5:NJW8 NTS5:NTS8 ODO5:ODO8 ONK5:ONK8 OXG5:OXG8 PHC5:PHC8 PQY5:PQY8 QAU5:QAU8 QKQ5:QKQ8 QUM5:QUM8 REI5:REI8 ROE5:ROE8 RYA5:RYA8 SHW5:SHW8 SRS5:SRS8 TBO5:TBO8 TLK5:TLK8 TVG5:TVG8 UFC5:UFC8 UOY5:UOY8 UYU5:UYU8 VIQ5:VIQ8 VSM5:VSM8 WCI5:WCI8 WME5:WME8 WWA5:WWA8 W65550:W65553 JR65550:JR65553 TN65550:TN65553 ADJ65550:ADJ65553 ANF65550:ANF65553 AXB65550:AXB65553 BGX65550:BGX65553 BQT65550:BQT65553 CAP65550:CAP65553 CKL65550:CKL65553 CUH65550:CUH65553 DED65550:DED65553 DNZ65550:DNZ65553 DXV65550:DXV65553 EHR65550:EHR65553 ERN65550:ERN65553 FBJ65550:FBJ65553 FLF65550:FLF65553 FVB65550:FVB65553 GEX65550:GEX65553 GOT65550:GOT65553 GYP65550:GYP65553 HIL65550:HIL65553 HSH65550:HSH65553 ICD65550:ICD65553 ILZ65550:ILZ65553 IVV65550:IVV65553 JFR65550:JFR65553 JPN65550:JPN65553 JZJ65550:JZJ65553 KJF65550:KJF65553 KTB65550:KTB65553 LCX65550:LCX65553 LMT65550:LMT65553 LWP65550:LWP65553 MGL65550:MGL65553 MQH65550:MQH65553 NAD65550:NAD65553 NJZ65550:NJZ65553 NTV65550:NTV65553 ODR65550:ODR65553 ONN65550:ONN65553 OXJ65550:OXJ65553 PHF65550:PHF65553 PRB65550:PRB65553 QAX65550:QAX65553 QKT65550:QKT65553 QUP65550:QUP65553 REL65550:REL65553 ROH65550:ROH65553 RYD65550:RYD65553 SHZ65550:SHZ65553 SRV65550:SRV65553 TBR65550:TBR65553 TLN65550:TLN65553 TVJ65550:TVJ65553 UFF65550:UFF65553 UPB65550:UPB65553 UYX65550:UYX65553 VIT65550:VIT65553 VSP65550:VSP65553 WCL65550:WCL65553 WMH65550:WMH65553 WWD65550:WWD65553 W131086:W131089 JR131086:JR131089 TN131086:TN131089 ADJ131086:ADJ131089 ANF131086:ANF131089 AXB131086:AXB131089 BGX131086:BGX131089 BQT131086:BQT131089 CAP131086:CAP131089 CKL131086:CKL131089 CUH131086:CUH131089 DED131086:DED131089 DNZ131086:DNZ131089 DXV131086:DXV131089 EHR131086:EHR131089 ERN131086:ERN131089 FBJ131086:FBJ131089 FLF131086:FLF131089 FVB131086:FVB131089 GEX131086:GEX131089 GOT131086:GOT131089 GYP131086:GYP131089 HIL131086:HIL131089 HSH131086:HSH131089 ICD131086:ICD131089 ILZ131086:ILZ131089 IVV131086:IVV131089 JFR131086:JFR131089 JPN131086:JPN131089 JZJ131086:JZJ131089 KJF131086:KJF131089 KTB131086:KTB131089 LCX131086:LCX131089 LMT131086:LMT131089 LWP131086:LWP131089 MGL131086:MGL131089 MQH131086:MQH131089 NAD131086:NAD131089 NJZ131086:NJZ131089 NTV131086:NTV131089 ODR131086:ODR131089 ONN131086:ONN131089 OXJ131086:OXJ131089 PHF131086:PHF131089 PRB131086:PRB131089 QAX131086:QAX131089 QKT131086:QKT131089 QUP131086:QUP131089 REL131086:REL131089 ROH131086:ROH131089 RYD131086:RYD131089 SHZ131086:SHZ131089 SRV131086:SRV131089 TBR131086:TBR131089 TLN131086:TLN131089 TVJ131086:TVJ131089 UFF131086:UFF131089 UPB131086:UPB131089 UYX131086:UYX131089 VIT131086:VIT131089 VSP131086:VSP131089 WCL131086:WCL131089 WMH131086:WMH131089 WWD131086:WWD131089 W196622:W196625 JR196622:JR196625 TN196622:TN196625 ADJ196622:ADJ196625 ANF196622:ANF196625 AXB196622:AXB196625 BGX196622:BGX196625 BQT196622:BQT196625 CAP196622:CAP196625 CKL196622:CKL196625 CUH196622:CUH196625 DED196622:DED196625 DNZ196622:DNZ196625 DXV196622:DXV196625 EHR196622:EHR196625 ERN196622:ERN196625 FBJ196622:FBJ196625 FLF196622:FLF196625 FVB196622:FVB196625 GEX196622:GEX196625 GOT196622:GOT196625 GYP196622:GYP196625 HIL196622:HIL196625 HSH196622:HSH196625 ICD196622:ICD196625 ILZ196622:ILZ196625 IVV196622:IVV196625 JFR196622:JFR196625 JPN196622:JPN196625 JZJ196622:JZJ196625 KJF196622:KJF196625 KTB196622:KTB196625 LCX196622:LCX196625 LMT196622:LMT196625 LWP196622:LWP196625 MGL196622:MGL196625 MQH196622:MQH196625 NAD196622:NAD196625 NJZ196622:NJZ196625 NTV196622:NTV196625 ODR196622:ODR196625 ONN196622:ONN196625 OXJ196622:OXJ196625 PHF196622:PHF196625 PRB196622:PRB196625 QAX196622:QAX196625 QKT196622:QKT196625 QUP196622:QUP196625 REL196622:REL196625 ROH196622:ROH196625 RYD196622:RYD196625 SHZ196622:SHZ196625 SRV196622:SRV196625 TBR196622:TBR196625 TLN196622:TLN196625 TVJ196622:TVJ196625 UFF196622:UFF196625 UPB196622:UPB196625 UYX196622:UYX196625 VIT196622:VIT196625 VSP196622:VSP196625 WCL196622:WCL196625 WMH196622:WMH196625 WWD196622:WWD196625 W262158:W262161 JR262158:JR262161 TN262158:TN262161 ADJ262158:ADJ262161 ANF262158:ANF262161 AXB262158:AXB262161 BGX262158:BGX262161 BQT262158:BQT262161 CAP262158:CAP262161 CKL262158:CKL262161 CUH262158:CUH262161 DED262158:DED262161 DNZ262158:DNZ262161 DXV262158:DXV262161 EHR262158:EHR262161 ERN262158:ERN262161 FBJ262158:FBJ262161 FLF262158:FLF262161 FVB262158:FVB262161 GEX262158:GEX262161 GOT262158:GOT262161 GYP262158:GYP262161 HIL262158:HIL262161 HSH262158:HSH262161 ICD262158:ICD262161 ILZ262158:ILZ262161 IVV262158:IVV262161 JFR262158:JFR262161 JPN262158:JPN262161 JZJ262158:JZJ262161 KJF262158:KJF262161 KTB262158:KTB262161 LCX262158:LCX262161 LMT262158:LMT262161 LWP262158:LWP262161 MGL262158:MGL262161 MQH262158:MQH262161 NAD262158:NAD262161 NJZ262158:NJZ262161 NTV262158:NTV262161 ODR262158:ODR262161 ONN262158:ONN262161 OXJ262158:OXJ262161 PHF262158:PHF262161 PRB262158:PRB262161 QAX262158:QAX262161 QKT262158:QKT262161 QUP262158:QUP262161 REL262158:REL262161 ROH262158:ROH262161 RYD262158:RYD262161 SHZ262158:SHZ262161 SRV262158:SRV262161 TBR262158:TBR262161 TLN262158:TLN262161 TVJ262158:TVJ262161 UFF262158:UFF262161 UPB262158:UPB262161 UYX262158:UYX262161 VIT262158:VIT262161 VSP262158:VSP262161 WCL262158:WCL262161 WMH262158:WMH262161 WWD262158:WWD262161 W327694:W327697 JR327694:JR327697 TN327694:TN327697 ADJ327694:ADJ327697 ANF327694:ANF327697 AXB327694:AXB327697 BGX327694:BGX327697 BQT327694:BQT327697 CAP327694:CAP327697 CKL327694:CKL327697 CUH327694:CUH327697 DED327694:DED327697 DNZ327694:DNZ327697 DXV327694:DXV327697 EHR327694:EHR327697 ERN327694:ERN327697 FBJ327694:FBJ327697 FLF327694:FLF327697 FVB327694:FVB327697 GEX327694:GEX327697 GOT327694:GOT327697 GYP327694:GYP327697 HIL327694:HIL327697 HSH327694:HSH327697 ICD327694:ICD327697 ILZ327694:ILZ327697 IVV327694:IVV327697 JFR327694:JFR327697 JPN327694:JPN327697 JZJ327694:JZJ327697 KJF327694:KJF327697 KTB327694:KTB327697 LCX327694:LCX327697 LMT327694:LMT327697 LWP327694:LWP327697 MGL327694:MGL327697 MQH327694:MQH327697 NAD327694:NAD327697 NJZ327694:NJZ327697 NTV327694:NTV327697 ODR327694:ODR327697 ONN327694:ONN327697 OXJ327694:OXJ327697 PHF327694:PHF327697 PRB327694:PRB327697 QAX327694:QAX327697 QKT327694:QKT327697 QUP327694:QUP327697 REL327694:REL327697 ROH327694:ROH327697 RYD327694:RYD327697 SHZ327694:SHZ327697 SRV327694:SRV327697 TBR327694:TBR327697 TLN327694:TLN327697 TVJ327694:TVJ327697 UFF327694:UFF327697 UPB327694:UPB327697 UYX327694:UYX327697 VIT327694:VIT327697 VSP327694:VSP327697 WCL327694:WCL327697 WMH327694:WMH327697 WWD327694:WWD327697 W393230:W393233 JR393230:JR393233 TN393230:TN393233 ADJ393230:ADJ393233 ANF393230:ANF393233 AXB393230:AXB393233 BGX393230:BGX393233 BQT393230:BQT393233 CAP393230:CAP393233 CKL393230:CKL393233 CUH393230:CUH393233 DED393230:DED393233 DNZ393230:DNZ393233 DXV393230:DXV393233 EHR393230:EHR393233 ERN393230:ERN393233 FBJ393230:FBJ393233 FLF393230:FLF393233 FVB393230:FVB393233 GEX393230:GEX393233 GOT393230:GOT393233 GYP393230:GYP393233 HIL393230:HIL393233 HSH393230:HSH393233 ICD393230:ICD393233 ILZ393230:ILZ393233 IVV393230:IVV393233 JFR393230:JFR393233 JPN393230:JPN393233 JZJ393230:JZJ393233 KJF393230:KJF393233 KTB393230:KTB393233 LCX393230:LCX393233 LMT393230:LMT393233 LWP393230:LWP393233 MGL393230:MGL393233 MQH393230:MQH393233 NAD393230:NAD393233 NJZ393230:NJZ393233 NTV393230:NTV393233 ODR393230:ODR393233 ONN393230:ONN393233 OXJ393230:OXJ393233 PHF393230:PHF393233 PRB393230:PRB393233 QAX393230:QAX393233 QKT393230:QKT393233 QUP393230:QUP393233 REL393230:REL393233 ROH393230:ROH393233 RYD393230:RYD393233 SHZ393230:SHZ393233 SRV393230:SRV393233 TBR393230:TBR393233 TLN393230:TLN393233 TVJ393230:TVJ393233 UFF393230:UFF393233 UPB393230:UPB393233 UYX393230:UYX393233 VIT393230:VIT393233 VSP393230:VSP393233 WCL393230:WCL393233 WMH393230:WMH393233 WWD393230:WWD393233 W458766:W458769 JR458766:JR458769 TN458766:TN458769 ADJ458766:ADJ458769 ANF458766:ANF458769 AXB458766:AXB458769 BGX458766:BGX458769 BQT458766:BQT458769 CAP458766:CAP458769 CKL458766:CKL458769 CUH458766:CUH458769 DED458766:DED458769 DNZ458766:DNZ458769 DXV458766:DXV458769 EHR458766:EHR458769 ERN458766:ERN458769 FBJ458766:FBJ458769 FLF458766:FLF458769 FVB458766:FVB458769 GEX458766:GEX458769 GOT458766:GOT458769 GYP458766:GYP458769 HIL458766:HIL458769 HSH458766:HSH458769 ICD458766:ICD458769 ILZ458766:ILZ458769 IVV458766:IVV458769 JFR458766:JFR458769 JPN458766:JPN458769 JZJ458766:JZJ458769 KJF458766:KJF458769 KTB458766:KTB458769 LCX458766:LCX458769 LMT458766:LMT458769 LWP458766:LWP458769 MGL458766:MGL458769 MQH458766:MQH458769 NAD458766:NAD458769 NJZ458766:NJZ458769 NTV458766:NTV458769 ODR458766:ODR458769 ONN458766:ONN458769 OXJ458766:OXJ458769 PHF458766:PHF458769 PRB458766:PRB458769 QAX458766:QAX458769 QKT458766:QKT458769 QUP458766:QUP458769 REL458766:REL458769 ROH458766:ROH458769 RYD458766:RYD458769 SHZ458766:SHZ458769 SRV458766:SRV458769 TBR458766:TBR458769 TLN458766:TLN458769 TVJ458766:TVJ458769 UFF458766:UFF458769 UPB458766:UPB458769 UYX458766:UYX458769 VIT458766:VIT458769 VSP458766:VSP458769 WCL458766:WCL458769 WMH458766:WMH458769 WWD458766:WWD458769 W524302:W524305 JR524302:JR524305 TN524302:TN524305 ADJ524302:ADJ524305 ANF524302:ANF524305 AXB524302:AXB524305 BGX524302:BGX524305 BQT524302:BQT524305 CAP524302:CAP524305 CKL524302:CKL524305 CUH524302:CUH524305 DED524302:DED524305 DNZ524302:DNZ524305 DXV524302:DXV524305 EHR524302:EHR524305 ERN524302:ERN524305 FBJ524302:FBJ524305 FLF524302:FLF524305 FVB524302:FVB524305 GEX524302:GEX524305 GOT524302:GOT524305 GYP524302:GYP524305 HIL524302:HIL524305 HSH524302:HSH524305 ICD524302:ICD524305 ILZ524302:ILZ524305 IVV524302:IVV524305 JFR524302:JFR524305 JPN524302:JPN524305 JZJ524302:JZJ524305 KJF524302:KJF524305 KTB524302:KTB524305 LCX524302:LCX524305 LMT524302:LMT524305 LWP524302:LWP524305 MGL524302:MGL524305 MQH524302:MQH524305 NAD524302:NAD524305 NJZ524302:NJZ524305 NTV524302:NTV524305 ODR524302:ODR524305 ONN524302:ONN524305 OXJ524302:OXJ524305 PHF524302:PHF524305 PRB524302:PRB524305 QAX524302:QAX524305 QKT524302:QKT524305 QUP524302:QUP524305 REL524302:REL524305 ROH524302:ROH524305 RYD524302:RYD524305 SHZ524302:SHZ524305 SRV524302:SRV524305 TBR524302:TBR524305 TLN524302:TLN524305 TVJ524302:TVJ524305 UFF524302:UFF524305 UPB524302:UPB524305 UYX524302:UYX524305 VIT524302:VIT524305 VSP524302:VSP524305 WCL524302:WCL524305 WMH524302:WMH524305 WWD524302:WWD524305 W589838:W589841 JR589838:JR589841 TN589838:TN589841 ADJ589838:ADJ589841 ANF589838:ANF589841 AXB589838:AXB589841 BGX589838:BGX589841 BQT589838:BQT589841 CAP589838:CAP589841 CKL589838:CKL589841 CUH589838:CUH589841 DED589838:DED589841 DNZ589838:DNZ589841 DXV589838:DXV589841 EHR589838:EHR589841 ERN589838:ERN589841 FBJ589838:FBJ589841 FLF589838:FLF589841 FVB589838:FVB589841 GEX589838:GEX589841 GOT589838:GOT589841 GYP589838:GYP589841 HIL589838:HIL589841 HSH589838:HSH589841 ICD589838:ICD589841 ILZ589838:ILZ589841 IVV589838:IVV589841 JFR589838:JFR589841 JPN589838:JPN589841 JZJ589838:JZJ589841 KJF589838:KJF589841 KTB589838:KTB589841 LCX589838:LCX589841 LMT589838:LMT589841 LWP589838:LWP589841 MGL589838:MGL589841 MQH589838:MQH589841 NAD589838:NAD589841 NJZ589838:NJZ589841 NTV589838:NTV589841 ODR589838:ODR589841 ONN589838:ONN589841 OXJ589838:OXJ589841 PHF589838:PHF589841 PRB589838:PRB589841 QAX589838:QAX589841 QKT589838:QKT589841 QUP589838:QUP589841 REL589838:REL589841 ROH589838:ROH589841 RYD589838:RYD589841 SHZ589838:SHZ589841 SRV589838:SRV589841 TBR589838:TBR589841 TLN589838:TLN589841 TVJ589838:TVJ589841 UFF589838:UFF589841 UPB589838:UPB589841 UYX589838:UYX589841 VIT589838:VIT589841 VSP589838:VSP589841 WCL589838:WCL589841 WMH589838:WMH589841 WWD589838:WWD589841 W655374:W655377 JR655374:JR655377 TN655374:TN655377 ADJ655374:ADJ655377 ANF655374:ANF655377 AXB655374:AXB655377 BGX655374:BGX655377 BQT655374:BQT655377 CAP655374:CAP655377 CKL655374:CKL655377 CUH655374:CUH655377 DED655374:DED655377 DNZ655374:DNZ655377 DXV655374:DXV655377 EHR655374:EHR655377 ERN655374:ERN655377 FBJ655374:FBJ655377 FLF655374:FLF655377 FVB655374:FVB655377 GEX655374:GEX655377 GOT655374:GOT655377 GYP655374:GYP655377 HIL655374:HIL655377 HSH655374:HSH655377 ICD655374:ICD655377 ILZ655374:ILZ655377 IVV655374:IVV655377 JFR655374:JFR655377 JPN655374:JPN655377 JZJ655374:JZJ655377 KJF655374:KJF655377 KTB655374:KTB655377 LCX655374:LCX655377 LMT655374:LMT655377 LWP655374:LWP655377 MGL655374:MGL655377 MQH655374:MQH655377 NAD655374:NAD655377 NJZ655374:NJZ655377 NTV655374:NTV655377 ODR655374:ODR655377 ONN655374:ONN655377 OXJ655374:OXJ655377 PHF655374:PHF655377 PRB655374:PRB655377 QAX655374:QAX655377 QKT655374:QKT655377 QUP655374:QUP655377 REL655374:REL655377 ROH655374:ROH655377 RYD655374:RYD655377 SHZ655374:SHZ655377 SRV655374:SRV655377 TBR655374:TBR655377 TLN655374:TLN655377 TVJ655374:TVJ655377 UFF655374:UFF655377 UPB655374:UPB655377 UYX655374:UYX655377 VIT655374:VIT655377 VSP655374:VSP655377 WCL655374:WCL655377 WMH655374:WMH655377 WWD655374:WWD655377 W720910:W720913 JR720910:JR720913 TN720910:TN720913 ADJ720910:ADJ720913 ANF720910:ANF720913 AXB720910:AXB720913 BGX720910:BGX720913 BQT720910:BQT720913 CAP720910:CAP720913 CKL720910:CKL720913 CUH720910:CUH720913 DED720910:DED720913 DNZ720910:DNZ720913 DXV720910:DXV720913 EHR720910:EHR720913 ERN720910:ERN720913 FBJ720910:FBJ720913 FLF720910:FLF720913 FVB720910:FVB720913 GEX720910:GEX720913 GOT720910:GOT720913 GYP720910:GYP720913 HIL720910:HIL720913 HSH720910:HSH720913 ICD720910:ICD720913 ILZ720910:ILZ720913 IVV720910:IVV720913 JFR720910:JFR720913 JPN720910:JPN720913 JZJ720910:JZJ720913 KJF720910:KJF720913 KTB720910:KTB720913 LCX720910:LCX720913 LMT720910:LMT720913 LWP720910:LWP720913 MGL720910:MGL720913 MQH720910:MQH720913 NAD720910:NAD720913 NJZ720910:NJZ720913 NTV720910:NTV720913 ODR720910:ODR720913 ONN720910:ONN720913 OXJ720910:OXJ720913 PHF720910:PHF720913 PRB720910:PRB720913 QAX720910:QAX720913 QKT720910:QKT720913 QUP720910:QUP720913 REL720910:REL720913 ROH720910:ROH720913 RYD720910:RYD720913 SHZ720910:SHZ720913 SRV720910:SRV720913 TBR720910:TBR720913 TLN720910:TLN720913 TVJ720910:TVJ720913 UFF720910:UFF720913 UPB720910:UPB720913 UYX720910:UYX720913 VIT720910:VIT720913 VSP720910:VSP720913 WCL720910:WCL720913 WMH720910:WMH720913 WWD720910:WWD720913 W786446:W786449 JR786446:JR786449 TN786446:TN786449 ADJ786446:ADJ786449 ANF786446:ANF786449 AXB786446:AXB786449 BGX786446:BGX786449 BQT786446:BQT786449 CAP786446:CAP786449 CKL786446:CKL786449 CUH786446:CUH786449 DED786446:DED786449 DNZ786446:DNZ786449 DXV786446:DXV786449 EHR786446:EHR786449 ERN786446:ERN786449 FBJ786446:FBJ786449 FLF786446:FLF786449 FVB786446:FVB786449 GEX786446:GEX786449 GOT786446:GOT786449 GYP786446:GYP786449 HIL786446:HIL786449 HSH786446:HSH786449 ICD786446:ICD786449 ILZ786446:ILZ786449 IVV786446:IVV786449 JFR786446:JFR786449 JPN786446:JPN786449 JZJ786446:JZJ786449 KJF786446:KJF786449 KTB786446:KTB786449 LCX786446:LCX786449 LMT786446:LMT786449 LWP786446:LWP786449 MGL786446:MGL786449 MQH786446:MQH786449 NAD786446:NAD786449 NJZ786446:NJZ786449 NTV786446:NTV786449 ODR786446:ODR786449 ONN786446:ONN786449 OXJ786446:OXJ786449 PHF786446:PHF786449 PRB786446:PRB786449 QAX786446:QAX786449 QKT786446:QKT786449 QUP786446:QUP786449 REL786446:REL786449 ROH786446:ROH786449 RYD786446:RYD786449 SHZ786446:SHZ786449 SRV786446:SRV786449 TBR786446:TBR786449 TLN786446:TLN786449 TVJ786446:TVJ786449 UFF786446:UFF786449 UPB786446:UPB786449 UYX786446:UYX786449 VIT786446:VIT786449 VSP786446:VSP786449 WCL786446:WCL786449 WMH786446:WMH786449 WWD786446:WWD786449 W851982:W851985 JR851982:JR851985 TN851982:TN851985 ADJ851982:ADJ851985 ANF851982:ANF851985 AXB851982:AXB851985 BGX851982:BGX851985 BQT851982:BQT851985 CAP851982:CAP851985 CKL851982:CKL851985 CUH851982:CUH851985 DED851982:DED851985 DNZ851982:DNZ851985 DXV851982:DXV851985 EHR851982:EHR851985 ERN851982:ERN851985 FBJ851982:FBJ851985 FLF851982:FLF851985 FVB851982:FVB851985 GEX851982:GEX851985 GOT851982:GOT851985 GYP851982:GYP851985 HIL851982:HIL851985 HSH851982:HSH851985 ICD851982:ICD851985 ILZ851982:ILZ851985 IVV851982:IVV851985 JFR851982:JFR851985 JPN851982:JPN851985 JZJ851982:JZJ851985 KJF851982:KJF851985 KTB851982:KTB851985 LCX851982:LCX851985 LMT851982:LMT851985 LWP851982:LWP851985 MGL851982:MGL851985 MQH851982:MQH851985 NAD851982:NAD851985 NJZ851982:NJZ851985 NTV851982:NTV851985 ODR851982:ODR851985 ONN851982:ONN851985 OXJ851982:OXJ851985 PHF851982:PHF851985 PRB851982:PRB851985 QAX851982:QAX851985 QKT851982:QKT851985 QUP851982:QUP851985 REL851982:REL851985 ROH851982:ROH851985 RYD851982:RYD851985 SHZ851982:SHZ851985 SRV851982:SRV851985 TBR851982:TBR851985 TLN851982:TLN851985 TVJ851982:TVJ851985 UFF851982:UFF851985 UPB851982:UPB851985 UYX851982:UYX851985 VIT851982:VIT851985 VSP851982:VSP851985 WCL851982:WCL851985 WMH851982:WMH851985 WWD851982:WWD851985 W917518:W917521 JR917518:JR917521 TN917518:TN917521 ADJ917518:ADJ917521 ANF917518:ANF917521 AXB917518:AXB917521 BGX917518:BGX917521 BQT917518:BQT917521 CAP917518:CAP917521 CKL917518:CKL917521 CUH917518:CUH917521 DED917518:DED917521 DNZ917518:DNZ917521 DXV917518:DXV917521 EHR917518:EHR917521 ERN917518:ERN917521 FBJ917518:FBJ917521 FLF917518:FLF917521 FVB917518:FVB917521 GEX917518:GEX917521 GOT917518:GOT917521 GYP917518:GYP917521 HIL917518:HIL917521 HSH917518:HSH917521 ICD917518:ICD917521 ILZ917518:ILZ917521 IVV917518:IVV917521 JFR917518:JFR917521 JPN917518:JPN917521 JZJ917518:JZJ917521 KJF917518:KJF917521 KTB917518:KTB917521 LCX917518:LCX917521 LMT917518:LMT917521 LWP917518:LWP917521 MGL917518:MGL917521 MQH917518:MQH917521 NAD917518:NAD917521 NJZ917518:NJZ917521 NTV917518:NTV917521 ODR917518:ODR917521 ONN917518:ONN917521 OXJ917518:OXJ917521 PHF917518:PHF917521 PRB917518:PRB917521 QAX917518:QAX917521 QKT917518:QKT917521 QUP917518:QUP917521 REL917518:REL917521 ROH917518:ROH917521 RYD917518:RYD917521 SHZ917518:SHZ917521 SRV917518:SRV917521 TBR917518:TBR917521 TLN917518:TLN917521 TVJ917518:TVJ917521 UFF917518:UFF917521 UPB917518:UPB917521 UYX917518:UYX917521 VIT917518:VIT917521 VSP917518:VSP917521 WCL917518:WCL917521 WMH917518:WMH917521 WWD917518:WWD917521 W983054:W983057 JR983054:JR983057 TN983054:TN983057 ADJ983054:ADJ983057 ANF983054:ANF983057 AXB983054:AXB983057 BGX983054:BGX983057 BQT983054:BQT983057 CAP983054:CAP983057 CKL983054:CKL983057 CUH983054:CUH983057 DED983054:DED983057 DNZ983054:DNZ983057 DXV983054:DXV983057 EHR983054:EHR983057 ERN983054:ERN983057 FBJ983054:FBJ983057 FLF983054:FLF983057 FVB983054:FVB983057 GEX983054:GEX983057 GOT983054:GOT983057 GYP983054:GYP983057 HIL983054:HIL983057 HSH983054:HSH983057 ICD983054:ICD983057 ILZ983054:ILZ983057 IVV983054:IVV983057 JFR983054:JFR983057 JPN983054:JPN983057 JZJ983054:JZJ983057 KJF983054:KJF983057 KTB983054:KTB983057 LCX983054:LCX983057 LMT983054:LMT983057 LWP983054:LWP983057 MGL983054:MGL983057 MQH983054:MQH983057 NAD983054:NAD983057 NJZ983054:NJZ983057 NTV983054:NTV983057 ODR983054:ODR983057 ONN983054:ONN983057 OXJ983054:OXJ983057 PHF983054:PHF983057 PRB983054:PRB983057 QAX983054:QAX983057 QKT983054:QKT983057 QUP983054:QUP983057 REL983054:REL983057 ROH983054:ROH983057 RYD983054:RYD983057 SHZ983054:SHZ983057 SRV983054:SRV983057 TBR983054:TBR983057 TLN983054:TLN983057 TVJ983054:TVJ983057 UFF983054:UFF983057 UPB983054:UPB983057 UYX983054:UYX983057 VIT983054:VIT983057 VSP983054:VSP983057 WCL983054:WCL983057 WMH983054:WMH983057 WWD983054:WWD983057 WWD983065:WWD983088 JO16:JO49 TK16:TK49 ADG16:ADG49 ANC16:ANC49 AWY16:AWY49 BGU16:BGU49 BQQ16:BQQ49 CAM16:CAM49 CKI16:CKI49 CUE16:CUE49 DEA16:DEA49 DNW16:DNW49 DXS16:DXS49 EHO16:EHO49 ERK16:ERK49 FBG16:FBG49 FLC16:FLC49 FUY16:FUY49 GEU16:GEU49 GOQ16:GOQ49 GYM16:GYM49 HII16:HII49 HSE16:HSE49 ICA16:ICA49 ILW16:ILW49 IVS16:IVS49 JFO16:JFO49 JPK16:JPK49 JZG16:JZG49 KJC16:KJC49 KSY16:KSY49 LCU16:LCU49 LMQ16:LMQ49 LWM16:LWM49 MGI16:MGI49 MQE16:MQE49 NAA16:NAA49 NJW16:NJW49 NTS16:NTS49 ODO16:ODO49 ONK16:ONK49 OXG16:OXG49 PHC16:PHC49 PQY16:PQY49 QAU16:QAU49 QKQ16:QKQ49 QUM16:QUM49 REI16:REI49 ROE16:ROE49 RYA16:RYA49 SHW16:SHW49 SRS16:SRS49 TBO16:TBO49 TLK16:TLK49 TVG16:TVG49 UFC16:UFC49 UOY16:UOY49 UYU16:UYU49 VIQ16:VIQ49 VSM16:VSM49 WCI16:WCI49 WME16:WME49 WWA16:WWA49 W65561:W65584 JR65561:JR65584 TN65561:TN65584 ADJ65561:ADJ65584 ANF65561:ANF65584 AXB65561:AXB65584 BGX65561:BGX65584 BQT65561:BQT65584 CAP65561:CAP65584 CKL65561:CKL65584 CUH65561:CUH65584 DED65561:DED65584 DNZ65561:DNZ65584 DXV65561:DXV65584 EHR65561:EHR65584 ERN65561:ERN65584 FBJ65561:FBJ65584 FLF65561:FLF65584 FVB65561:FVB65584 GEX65561:GEX65584 GOT65561:GOT65584 GYP65561:GYP65584 HIL65561:HIL65584 HSH65561:HSH65584 ICD65561:ICD65584 ILZ65561:ILZ65584 IVV65561:IVV65584 JFR65561:JFR65584 JPN65561:JPN65584 JZJ65561:JZJ65584 KJF65561:KJF65584 KTB65561:KTB65584 LCX65561:LCX65584 LMT65561:LMT65584 LWP65561:LWP65584 MGL65561:MGL65584 MQH65561:MQH65584 NAD65561:NAD65584 NJZ65561:NJZ65584 NTV65561:NTV65584 ODR65561:ODR65584 ONN65561:ONN65584 OXJ65561:OXJ65584 PHF65561:PHF65584 PRB65561:PRB65584 QAX65561:QAX65584 QKT65561:QKT65584 QUP65561:QUP65584 REL65561:REL65584 ROH65561:ROH65584 RYD65561:RYD65584 SHZ65561:SHZ65584 SRV65561:SRV65584 TBR65561:TBR65584 TLN65561:TLN65584 TVJ65561:TVJ65584 UFF65561:UFF65584 UPB65561:UPB65584 UYX65561:UYX65584 VIT65561:VIT65584 VSP65561:VSP65584 WCL65561:WCL65584 WMH65561:WMH65584 WWD65561:WWD65584 W131097:W131120 JR131097:JR131120 TN131097:TN131120 ADJ131097:ADJ131120 ANF131097:ANF131120 AXB131097:AXB131120 BGX131097:BGX131120 BQT131097:BQT131120 CAP131097:CAP131120 CKL131097:CKL131120 CUH131097:CUH131120 DED131097:DED131120 DNZ131097:DNZ131120 DXV131097:DXV131120 EHR131097:EHR131120 ERN131097:ERN131120 FBJ131097:FBJ131120 FLF131097:FLF131120 FVB131097:FVB131120 GEX131097:GEX131120 GOT131097:GOT131120 GYP131097:GYP131120 HIL131097:HIL131120 HSH131097:HSH131120 ICD131097:ICD131120 ILZ131097:ILZ131120 IVV131097:IVV131120 JFR131097:JFR131120 JPN131097:JPN131120 JZJ131097:JZJ131120 KJF131097:KJF131120 KTB131097:KTB131120 LCX131097:LCX131120 LMT131097:LMT131120 LWP131097:LWP131120 MGL131097:MGL131120 MQH131097:MQH131120 NAD131097:NAD131120 NJZ131097:NJZ131120 NTV131097:NTV131120 ODR131097:ODR131120 ONN131097:ONN131120 OXJ131097:OXJ131120 PHF131097:PHF131120 PRB131097:PRB131120 QAX131097:QAX131120 QKT131097:QKT131120 QUP131097:QUP131120 REL131097:REL131120 ROH131097:ROH131120 RYD131097:RYD131120 SHZ131097:SHZ131120 SRV131097:SRV131120 TBR131097:TBR131120 TLN131097:TLN131120 TVJ131097:TVJ131120 UFF131097:UFF131120 UPB131097:UPB131120 UYX131097:UYX131120 VIT131097:VIT131120 VSP131097:VSP131120 WCL131097:WCL131120 WMH131097:WMH131120 WWD131097:WWD131120 W196633:W196656 JR196633:JR196656 TN196633:TN196656 ADJ196633:ADJ196656 ANF196633:ANF196656 AXB196633:AXB196656 BGX196633:BGX196656 BQT196633:BQT196656 CAP196633:CAP196656 CKL196633:CKL196656 CUH196633:CUH196656 DED196633:DED196656 DNZ196633:DNZ196656 DXV196633:DXV196656 EHR196633:EHR196656 ERN196633:ERN196656 FBJ196633:FBJ196656 FLF196633:FLF196656 FVB196633:FVB196656 GEX196633:GEX196656 GOT196633:GOT196656 GYP196633:GYP196656 HIL196633:HIL196656 HSH196633:HSH196656 ICD196633:ICD196656 ILZ196633:ILZ196656 IVV196633:IVV196656 JFR196633:JFR196656 JPN196633:JPN196656 JZJ196633:JZJ196656 KJF196633:KJF196656 KTB196633:KTB196656 LCX196633:LCX196656 LMT196633:LMT196656 LWP196633:LWP196656 MGL196633:MGL196656 MQH196633:MQH196656 NAD196633:NAD196656 NJZ196633:NJZ196656 NTV196633:NTV196656 ODR196633:ODR196656 ONN196633:ONN196656 OXJ196633:OXJ196656 PHF196633:PHF196656 PRB196633:PRB196656 QAX196633:QAX196656 QKT196633:QKT196656 QUP196633:QUP196656 REL196633:REL196656 ROH196633:ROH196656 RYD196633:RYD196656 SHZ196633:SHZ196656 SRV196633:SRV196656 TBR196633:TBR196656 TLN196633:TLN196656 TVJ196633:TVJ196656 UFF196633:UFF196656 UPB196633:UPB196656 UYX196633:UYX196656 VIT196633:VIT196656 VSP196633:VSP196656 WCL196633:WCL196656 WMH196633:WMH196656 WWD196633:WWD196656 W262169:W262192 JR262169:JR262192 TN262169:TN262192 ADJ262169:ADJ262192 ANF262169:ANF262192 AXB262169:AXB262192 BGX262169:BGX262192 BQT262169:BQT262192 CAP262169:CAP262192 CKL262169:CKL262192 CUH262169:CUH262192 DED262169:DED262192 DNZ262169:DNZ262192 DXV262169:DXV262192 EHR262169:EHR262192 ERN262169:ERN262192 FBJ262169:FBJ262192 FLF262169:FLF262192 FVB262169:FVB262192 GEX262169:GEX262192 GOT262169:GOT262192 GYP262169:GYP262192 HIL262169:HIL262192 HSH262169:HSH262192 ICD262169:ICD262192 ILZ262169:ILZ262192 IVV262169:IVV262192 JFR262169:JFR262192 JPN262169:JPN262192 JZJ262169:JZJ262192 KJF262169:KJF262192 KTB262169:KTB262192 LCX262169:LCX262192 LMT262169:LMT262192 LWP262169:LWP262192 MGL262169:MGL262192 MQH262169:MQH262192 NAD262169:NAD262192 NJZ262169:NJZ262192 NTV262169:NTV262192 ODR262169:ODR262192 ONN262169:ONN262192 OXJ262169:OXJ262192 PHF262169:PHF262192 PRB262169:PRB262192 QAX262169:QAX262192 QKT262169:QKT262192 QUP262169:QUP262192 REL262169:REL262192 ROH262169:ROH262192 RYD262169:RYD262192 SHZ262169:SHZ262192 SRV262169:SRV262192 TBR262169:TBR262192 TLN262169:TLN262192 TVJ262169:TVJ262192 UFF262169:UFF262192 UPB262169:UPB262192 UYX262169:UYX262192 VIT262169:VIT262192 VSP262169:VSP262192 WCL262169:WCL262192 WMH262169:WMH262192 WWD262169:WWD262192 W327705:W327728 JR327705:JR327728 TN327705:TN327728 ADJ327705:ADJ327728 ANF327705:ANF327728 AXB327705:AXB327728 BGX327705:BGX327728 BQT327705:BQT327728 CAP327705:CAP327728 CKL327705:CKL327728 CUH327705:CUH327728 DED327705:DED327728 DNZ327705:DNZ327728 DXV327705:DXV327728 EHR327705:EHR327728 ERN327705:ERN327728 FBJ327705:FBJ327728 FLF327705:FLF327728 FVB327705:FVB327728 GEX327705:GEX327728 GOT327705:GOT327728 GYP327705:GYP327728 HIL327705:HIL327728 HSH327705:HSH327728 ICD327705:ICD327728 ILZ327705:ILZ327728 IVV327705:IVV327728 JFR327705:JFR327728 JPN327705:JPN327728 JZJ327705:JZJ327728 KJF327705:KJF327728 KTB327705:KTB327728 LCX327705:LCX327728 LMT327705:LMT327728 LWP327705:LWP327728 MGL327705:MGL327728 MQH327705:MQH327728 NAD327705:NAD327728 NJZ327705:NJZ327728 NTV327705:NTV327728 ODR327705:ODR327728 ONN327705:ONN327728 OXJ327705:OXJ327728 PHF327705:PHF327728 PRB327705:PRB327728 QAX327705:QAX327728 QKT327705:QKT327728 QUP327705:QUP327728 REL327705:REL327728 ROH327705:ROH327728 RYD327705:RYD327728 SHZ327705:SHZ327728 SRV327705:SRV327728 TBR327705:TBR327728 TLN327705:TLN327728 TVJ327705:TVJ327728 UFF327705:UFF327728 UPB327705:UPB327728 UYX327705:UYX327728 VIT327705:VIT327728 VSP327705:VSP327728 WCL327705:WCL327728 WMH327705:WMH327728 WWD327705:WWD327728 W393241:W393264 JR393241:JR393264 TN393241:TN393264 ADJ393241:ADJ393264 ANF393241:ANF393264 AXB393241:AXB393264 BGX393241:BGX393264 BQT393241:BQT393264 CAP393241:CAP393264 CKL393241:CKL393264 CUH393241:CUH393264 DED393241:DED393264 DNZ393241:DNZ393264 DXV393241:DXV393264 EHR393241:EHR393264 ERN393241:ERN393264 FBJ393241:FBJ393264 FLF393241:FLF393264 FVB393241:FVB393264 GEX393241:GEX393264 GOT393241:GOT393264 GYP393241:GYP393264 HIL393241:HIL393264 HSH393241:HSH393264 ICD393241:ICD393264 ILZ393241:ILZ393264 IVV393241:IVV393264 JFR393241:JFR393264 JPN393241:JPN393264 JZJ393241:JZJ393264 KJF393241:KJF393264 KTB393241:KTB393264 LCX393241:LCX393264 LMT393241:LMT393264 LWP393241:LWP393264 MGL393241:MGL393264 MQH393241:MQH393264 NAD393241:NAD393264 NJZ393241:NJZ393264 NTV393241:NTV393264 ODR393241:ODR393264 ONN393241:ONN393264 OXJ393241:OXJ393264 PHF393241:PHF393264 PRB393241:PRB393264 QAX393241:QAX393264 QKT393241:QKT393264 QUP393241:QUP393264 REL393241:REL393264 ROH393241:ROH393264 RYD393241:RYD393264 SHZ393241:SHZ393264 SRV393241:SRV393264 TBR393241:TBR393264 TLN393241:TLN393264 TVJ393241:TVJ393264 UFF393241:UFF393264 UPB393241:UPB393264 UYX393241:UYX393264 VIT393241:VIT393264 VSP393241:VSP393264 WCL393241:WCL393264 WMH393241:WMH393264 WWD393241:WWD393264 W458777:W458800 JR458777:JR458800 TN458777:TN458800 ADJ458777:ADJ458800 ANF458777:ANF458800 AXB458777:AXB458800 BGX458777:BGX458800 BQT458777:BQT458800 CAP458777:CAP458800 CKL458777:CKL458800 CUH458777:CUH458800 DED458777:DED458800 DNZ458777:DNZ458800 DXV458777:DXV458800 EHR458777:EHR458800 ERN458777:ERN458800 FBJ458777:FBJ458800 FLF458777:FLF458800 FVB458777:FVB458800 GEX458777:GEX458800 GOT458777:GOT458800 GYP458777:GYP458800 HIL458777:HIL458800 HSH458777:HSH458800 ICD458777:ICD458800 ILZ458777:ILZ458800 IVV458777:IVV458800 JFR458777:JFR458800 JPN458777:JPN458800 JZJ458777:JZJ458800 KJF458777:KJF458800 KTB458777:KTB458800 LCX458777:LCX458800 LMT458777:LMT458800 LWP458777:LWP458800 MGL458777:MGL458800 MQH458777:MQH458800 NAD458777:NAD458800 NJZ458777:NJZ458800 NTV458777:NTV458800 ODR458777:ODR458800 ONN458777:ONN458800 OXJ458777:OXJ458800 PHF458777:PHF458800 PRB458777:PRB458800 QAX458777:QAX458800 QKT458777:QKT458800 QUP458777:QUP458800 REL458777:REL458800 ROH458777:ROH458800 RYD458777:RYD458800 SHZ458777:SHZ458800 SRV458777:SRV458800 TBR458777:TBR458800 TLN458777:TLN458800 TVJ458777:TVJ458800 UFF458777:UFF458800 UPB458777:UPB458800 UYX458777:UYX458800 VIT458777:VIT458800 VSP458777:VSP458800 WCL458777:WCL458800 WMH458777:WMH458800 WWD458777:WWD458800 W524313:W524336 JR524313:JR524336 TN524313:TN524336 ADJ524313:ADJ524336 ANF524313:ANF524336 AXB524313:AXB524336 BGX524313:BGX524336 BQT524313:BQT524336 CAP524313:CAP524336 CKL524313:CKL524336 CUH524313:CUH524336 DED524313:DED524336 DNZ524313:DNZ524336 DXV524313:DXV524336 EHR524313:EHR524336 ERN524313:ERN524336 FBJ524313:FBJ524336 FLF524313:FLF524336 FVB524313:FVB524336 GEX524313:GEX524336 GOT524313:GOT524336 GYP524313:GYP524336 HIL524313:HIL524336 HSH524313:HSH524336 ICD524313:ICD524336 ILZ524313:ILZ524336 IVV524313:IVV524336 JFR524313:JFR524336 JPN524313:JPN524336 JZJ524313:JZJ524336 KJF524313:KJF524336 KTB524313:KTB524336 LCX524313:LCX524336 LMT524313:LMT524336 LWP524313:LWP524336 MGL524313:MGL524336 MQH524313:MQH524336 NAD524313:NAD524336 NJZ524313:NJZ524336 NTV524313:NTV524336 ODR524313:ODR524336 ONN524313:ONN524336 OXJ524313:OXJ524336 PHF524313:PHF524336 PRB524313:PRB524336 QAX524313:QAX524336 QKT524313:QKT524336 QUP524313:QUP524336 REL524313:REL524336 ROH524313:ROH524336 RYD524313:RYD524336 SHZ524313:SHZ524336 SRV524313:SRV524336 TBR524313:TBR524336 TLN524313:TLN524336 TVJ524313:TVJ524336 UFF524313:UFF524336 UPB524313:UPB524336 UYX524313:UYX524336 VIT524313:VIT524336 VSP524313:VSP524336 WCL524313:WCL524336 WMH524313:WMH524336 WWD524313:WWD524336 W589849:W589872 JR589849:JR589872 TN589849:TN589872 ADJ589849:ADJ589872 ANF589849:ANF589872 AXB589849:AXB589872 BGX589849:BGX589872 BQT589849:BQT589872 CAP589849:CAP589872 CKL589849:CKL589872 CUH589849:CUH589872 DED589849:DED589872 DNZ589849:DNZ589872 DXV589849:DXV589872 EHR589849:EHR589872 ERN589849:ERN589872 FBJ589849:FBJ589872 FLF589849:FLF589872 FVB589849:FVB589872 GEX589849:GEX589872 GOT589849:GOT589872 GYP589849:GYP589872 HIL589849:HIL589872 HSH589849:HSH589872 ICD589849:ICD589872 ILZ589849:ILZ589872 IVV589849:IVV589872 JFR589849:JFR589872 JPN589849:JPN589872 JZJ589849:JZJ589872 KJF589849:KJF589872 KTB589849:KTB589872 LCX589849:LCX589872 LMT589849:LMT589872 LWP589849:LWP589872 MGL589849:MGL589872 MQH589849:MQH589872 NAD589849:NAD589872 NJZ589849:NJZ589872 NTV589849:NTV589872 ODR589849:ODR589872 ONN589849:ONN589872 OXJ589849:OXJ589872 PHF589849:PHF589872 PRB589849:PRB589872 QAX589849:QAX589872 QKT589849:QKT589872 QUP589849:QUP589872 REL589849:REL589872 ROH589849:ROH589872 RYD589849:RYD589872 SHZ589849:SHZ589872 SRV589849:SRV589872 TBR589849:TBR589872 TLN589849:TLN589872 TVJ589849:TVJ589872 UFF589849:UFF589872 UPB589849:UPB589872 UYX589849:UYX589872 VIT589849:VIT589872 VSP589849:VSP589872 WCL589849:WCL589872 WMH589849:WMH589872 WWD589849:WWD589872 W655385:W655408 JR655385:JR655408 TN655385:TN655408 ADJ655385:ADJ655408 ANF655385:ANF655408 AXB655385:AXB655408 BGX655385:BGX655408 BQT655385:BQT655408 CAP655385:CAP655408 CKL655385:CKL655408 CUH655385:CUH655408 DED655385:DED655408 DNZ655385:DNZ655408 DXV655385:DXV655408 EHR655385:EHR655408 ERN655385:ERN655408 FBJ655385:FBJ655408 FLF655385:FLF655408 FVB655385:FVB655408 GEX655385:GEX655408 GOT655385:GOT655408 GYP655385:GYP655408 HIL655385:HIL655408 HSH655385:HSH655408 ICD655385:ICD655408 ILZ655385:ILZ655408 IVV655385:IVV655408 JFR655385:JFR655408 JPN655385:JPN655408 JZJ655385:JZJ655408 KJF655385:KJF655408 KTB655385:KTB655408 LCX655385:LCX655408 LMT655385:LMT655408 LWP655385:LWP655408 MGL655385:MGL655408 MQH655385:MQH655408 NAD655385:NAD655408 NJZ655385:NJZ655408 NTV655385:NTV655408 ODR655385:ODR655408 ONN655385:ONN655408 OXJ655385:OXJ655408 PHF655385:PHF655408 PRB655385:PRB655408 QAX655385:QAX655408 QKT655385:QKT655408 QUP655385:QUP655408 REL655385:REL655408 ROH655385:ROH655408 RYD655385:RYD655408 SHZ655385:SHZ655408 SRV655385:SRV655408 TBR655385:TBR655408 TLN655385:TLN655408 TVJ655385:TVJ655408 UFF655385:UFF655408 UPB655385:UPB655408 UYX655385:UYX655408 VIT655385:VIT655408 VSP655385:VSP655408 WCL655385:WCL655408 WMH655385:WMH655408 WWD655385:WWD655408 W720921:W720944 JR720921:JR720944 TN720921:TN720944 ADJ720921:ADJ720944 ANF720921:ANF720944 AXB720921:AXB720944 BGX720921:BGX720944 BQT720921:BQT720944 CAP720921:CAP720944 CKL720921:CKL720944 CUH720921:CUH720944 DED720921:DED720944 DNZ720921:DNZ720944 DXV720921:DXV720944 EHR720921:EHR720944 ERN720921:ERN720944 FBJ720921:FBJ720944 FLF720921:FLF720944 FVB720921:FVB720944 GEX720921:GEX720944 GOT720921:GOT720944 GYP720921:GYP720944 HIL720921:HIL720944 HSH720921:HSH720944 ICD720921:ICD720944 ILZ720921:ILZ720944 IVV720921:IVV720944 JFR720921:JFR720944 JPN720921:JPN720944 JZJ720921:JZJ720944 KJF720921:KJF720944 KTB720921:KTB720944 LCX720921:LCX720944 LMT720921:LMT720944 LWP720921:LWP720944 MGL720921:MGL720944 MQH720921:MQH720944 NAD720921:NAD720944 NJZ720921:NJZ720944 NTV720921:NTV720944 ODR720921:ODR720944 ONN720921:ONN720944 OXJ720921:OXJ720944 PHF720921:PHF720944 PRB720921:PRB720944 QAX720921:QAX720944 QKT720921:QKT720944 QUP720921:QUP720944 REL720921:REL720944 ROH720921:ROH720944 RYD720921:RYD720944 SHZ720921:SHZ720944 SRV720921:SRV720944 TBR720921:TBR720944 TLN720921:TLN720944 TVJ720921:TVJ720944 UFF720921:UFF720944 UPB720921:UPB720944 UYX720921:UYX720944 VIT720921:VIT720944 VSP720921:VSP720944 WCL720921:WCL720944 WMH720921:WMH720944 WWD720921:WWD720944 W786457:W786480 JR786457:JR786480 TN786457:TN786480 ADJ786457:ADJ786480 ANF786457:ANF786480 AXB786457:AXB786480 BGX786457:BGX786480 BQT786457:BQT786480 CAP786457:CAP786480 CKL786457:CKL786480 CUH786457:CUH786480 DED786457:DED786480 DNZ786457:DNZ786480 DXV786457:DXV786480 EHR786457:EHR786480 ERN786457:ERN786480 FBJ786457:FBJ786480 FLF786457:FLF786480 FVB786457:FVB786480 GEX786457:GEX786480 GOT786457:GOT786480 GYP786457:GYP786480 HIL786457:HIL786480 HSH786457:HSH786480 ICD786457:ICD786480 ILZ786457:ILZ786480 IVV786457:IVV786480 JFR786457:JFR786480 JPN786457:JPN786480 JZJ786457:JZJ786480 KJF786457:KJF786480 KTB786457:KTB786480 LCX786457:LCX786480 LMT786457:LMT786480 LWP786457:LWP786480 MGL786457:MGL786480 MQH786457:MQH786480 NAD786457:NAD786480 NJZ786457:NJZ786480 NTV786457:NTV786480 ODR786457:ODR786480 ONN786457:ONN786480 OXJ786457:OXJ786480 PHF786457:PHF786480 PRB786457:PRB786480 QAX786457:QAX786480 QKT786457:QKT786480 QUP786457:QUP786480 REL786457:REL786480 ROH786457:ROH786480 RYD786457:RYD786480 SHZ786457:SHZ786480 SRV786457:SRV786480 TBR786457:TBR786480 TLN786457:TLN786480 TVJ786457:TVJ786480 UFF786457:UFF786480 UPB786457:UPB786480 UYX786457:UYX786480 VIT786457:VIT786480 VSP786457:VSP786480 WCL786457:WCL786480 WMH786457:WMH786480 WWD786457:WWD786480 W851993:W852016 JR851993:JR852016 TN851993:TN852016 ADJ851993:ADJ852016 ANF851993:ANF852016 AXB851993:AXB852016 BGX851993:BGX852016 BQT851993:BQT852016 CAP851993:CAP852016 CKL851993:CKL852016 CUH851993:CUH852016 DED851993:DED852016 DNZ851993:DNZ852016 DXV851993:DXV852016 EHR851993:EHR852016 ERN851993:ERN852016 FBJ851993:FBJ852016 FLF851993:FLF852016 FVB851993:FVB852016 GEX851993:GEX852016 GOT851993:GOT852016 GYP851993:GYP852016 HIL851993:HIL852016 HSH851993:HSH852016 ICD851993:ICD852016 ILZ851993:ILZ852016 IVV851993:IVV852016 JFR851993:JFR852016 JPN851993:JPN852016 JZJ851993:JZJ852016 KJF851993:KJF852016 KTB851993:KTB852016 LCX851993:LCX852016 LMT851993:LMT852016 LWP851993:LWP852016 MGL851993:MGL852016 MQH851993:MQH852016 NAD851993:NAD852016 NJZ851993:NJZ852016 NTV851993:NTV852016 ODR851993:ODR852016 ONN851993:ONN852016 OXJ851993:OXJ852016 PHF851993:PHF852016 PRB851993:PRB852016 QAX851993:QAX852016 QKT851993:QKT852016 QUP851993:QUP852016 REL851993:REL852016 ROH851993:ROH852016 RYD851993:RYD852016 SHZ851993:SHZ852016 SRV851993:SRV852016 TBR851993:TBR852016 TLN851993:TLN852016 TVJ851993:TVJ852016 UFF851993:UFF852016 UPB851993:UPB852016 UYX851993:UYX852016 VIT851993:VIT852016 VSP851993:VSP852016 WCL851993:WCL852016 WMH851993:WMH852016 WWD851993:WWD852016 W917529:W917552 JR917529:JR917552 TN917529:TN917552 ADJ917529:ADJ917552 ANF917529:ANF917552 AXB917529:AXB917552 BGX917529:BGX917552 BQT917529:BQT917552 CAP917529:CAP917552 CKL917529:CKL917552 CUH917529:CUH917552 DED917529:DED917552 DNZ917529:DNZ917552 DXV917529:DXV917552 EHR917529:EHR917552 ERN917529:ERN917552 FBJ917529:FBJ917552 FLF917529:FLF917552 FVB917529:FVB917552 GEX917529:GEX917552 GOT917529:GOT917552 GYP917529:GYP917552 HIL917529:HIL917552 HSH917529:HSH917552 ICD917529:ICD917552 ILZ917529:ILZ917552 IVV917529:IVV917552 JFR917529:JFR917552 JPN917529:JPN917552 JZJ917529:JZJ917552 KJF917529:KJF917552 KTB917529:KTB917552 LCX917529:LCX917552 LMT917529:LMT917552 LWP917529:LWP917552 MGL917529:MGL917552 MQH917529:MQH917552 NAD917529:NAD917552 NJZ917529:NJZ917552 NTV917529:NTV917552 ODR917529:ODR917552 ONN917529:ONN917552 OXJ917529:OXJ917552 PHF917529:PHF917552 PRB917529:PRB917552 QAX917529:QAX917552 QKT917529:QKT917552 QUP917529:QUP917552 REL917529:REL917552 ROH917529:ROH917552 RYD917529:RYD917552 SHZ917529:SHZ917552 SRV917529:SRV917552 TBR917529:TBR917552 TLN917529:TLN917552 TVJ917529:TVJ917552 UFF917529:UFF917552 UPB917529:UPB917552 UYX917529:UYX917552 VIT917529:VIT917552 VSP917529:VSP917552 WCL917529:WCL917552 WMH917529:WMH917552 WWD917529:WWD917552 W983065:W983088 JR983065:JR983088 TN983065:TN983088 ADJ983065:ADJ983088 ANF983065:ANF983088 AXB983065:AXB983088 BGX983065:BGX983088 BQT983065:BQT983088 CAP983065:CAP983088 CKL983065:CKL983088 CUH983065:CUH983088 DED983065:DED983088 DNZ983065:DNZ983088 DXV983065:DXV983088 EHR983065:EHR983088 ERN983065:ERN983088 FBJ983065:FBJ983088 FLF983065:FLF983088 FVB983065:FVB983088 GEX983065:GEX983088 GOT983065:GOT983088 GYP983065:GYP983088 HIL983065:HIL983088 HSH983065:HSH983088 ICD983065:ICD983088 ILZ983065:ILZ983088 IVV983065:IVV983088 JFR983065:JFR983088 JPN983065:JPN983088 JZJ983065:JZJ983088 KJF983065:KJF983088 KTB983065:KTB983088 LCX983065:LCX983088 LMT983065:LMT983088 LWP983065:LWP983088 MGL983065:MGL983088 MQH983065:MQH983088 NAD983065:NAD983088 NJZ983065:NJZ983088 NTV983065:NTV983088 ODR983065:ODR983088 ONN983065:ONN983088 OXJ983065:OXJ983088 PHF983065:PHF983088 PRB983065:PRB983088 QAX983065:QAX983088 QKT983065:QKT983088 QUP983065:QUP983088 REL983065:REL983088 ROH983065:ROH983088 RYD983065:RYD983088 SHZ983065:SHZ983088 SRV983065:SRV983088 TBR983065:TBR983088 TLN983065:TLN983088 TVJ983065:TVJ983088 UFF983065:UFF983088 UPB983065:UPB983088 UYX983065:UYX983088 VIT983065:VIT983088 VSP983065:VSP983088 WCL983065:WCL983088 WMH983065:WMH983088 T16:T49">
      <formula1>0</formula1>
      <formula2>20</formula2>
    </dataValidation>
    <dataValidation type="decimal" allowBlank="1" showInputMessage="1" showErrorMessage="1" errorTitle="الرجاء التصحيح" error="العدد يجب أن يكون بين 0 و 20" sqref="X5:Z49 IV5:IY49 SR5:SU49 ACN5:ACQ49 AMJ5:AMM49 AWF5:AWI49 BGB5:BGE49 BPX5:BQA49 BZT5:BZW49 CJP5:CJS49 CTL5:CTO49 DDH5:DDK49 DND5:DNG49 DWZ5:DXC49 EGV5:EGY49 EQR5:EQU49 FAN5:FAQ49 FKJ5:FKM49 FUF5:FUI49 GEB5:GEE49 GNX5:GOA49 GXT5:GXW49 HHP5:HHS49 HRL5:HRO49 IBH5:IBK49 ILD5:ILG49 IUZ5:IVC49 JEV5:JEY49 JOR5:JOU49 JYN5:JYQ49 KIJ5:KIM49 KSF5:KSI49 LCB5:LCE49 LLX5:LMA49 LVT5:LVW49 MFP5:MFS49 MPL5:MPO49 MZH5:MZK49 NJD5:NJG49 NSZ5:NTC49 OCV5:OCY49 OMR5:OMU49 OWN5:OWQ49 PGJ5:PGM49 PQF5:PQI49 QAB5:QAE49 QJX5:QKA49 QTT5:QTW49 RDP5:RDS49 RNL5:RNO49 RXH5:RXK49 SHD5:SHG49 SQZ5:SRC49 TAV5:TAY49 TKR5:TKU49 TUN5:TUQ49 UEJ5:UEM49 UOF5:UOI49 UYB5:UYE49 VHX5:VIA49 VRT5:VRW49 WBP5:WBS49 WLL5:WLO49 WVH5:WVK49 D65550:G65584 IY65550:JB65584 SU65550:SX65584 ACQ65550:ACT65584 AMM65550:AMP65584 AWI65550:AWL65584 BGE65550:BGH65584 BQA65550:BQD65584 BZW65550:BZZ65584 CJS65550:CJV65584 CTO65550:CTR65584 DDK65550:DDN65584 DNG65550:DNJ65584 DXC65550:DXF65584 EGY65550:EHB65584 EQU65550:EQX65584 FAQ65550:FAT65584 FKM65550:FKP65584 FUI65550:FUL65584 GEE65550:GEH65584 GOA65550:GOD65584 GXW65550:GXZ65584 HHS65550:HHV65584 HRO65550:HRR65584 IBK65550:IBN65584 ILG65550:ILJ65584 IVC65550:IVF65584 JEY65550:JFB65584 JOU65550:JOX65584 JYQ65550:JYT65584 KIM65550:KIP65584 KSI65550:KSL65584 LCE65550:LCH65584 LMA65550:LMD65584 LVW65550:LVZ65584 MFS65550:MFV65584 MPO65550:MPR65584 MZK65550:MZN65584 NJG65550:NJJ65584 NTC65550:NTF65584 OCY65550:ODB65584 OMU65550:OMX65584 OWQ65550:OWT65584 PGM65550:PGP65584 PQI65550:PQL65584 QAE65550:QAH65584 QKA65550:QKD65584 QTW65550:QTZ65584 RDS65550:RDV65584 RNO65550:RNR65584 RXK65550:RXN65584 SHG65550:SHJ65584 SRC65550:SRF65584 TAY65550:TBB65584 TKU65550:TKX65584 TUQ65550:TUT65584 UEM65550:UEP65584 UOI65550:UOL65584 UYE65550:UYH65584 VIA65550:VID65584 VRW65550:VRZ65584 WBS65550:WBV65584 WLO65550:WLR65584 WVK65550:WVN65584 D131086:G131120 IY131086:JB131120 SU131086:SX131120 ACQ131086:ACT131120 AMM131086:AMP131120 AWI131086:AWL131120 BGE131086:BGH131120 BQA131086:BQD131120 BZW131086:BZZ131120 CJS131086:CJV131120 CTO131086:CTR131120 DDK131086:DDN131120 DNG131086:DNJ131120 DXC131086:DXF131120 EGY131086:EHB131120 EQU131086:EQX131120 FAQ131086:FAT131120 FKM131086:FKP131120 FUI131086:FUL131120 GEE131086:GEH131120 GOA131086:GOD131120 GXW131086:GXZ131120 HHS131086:HHV131120 HRO131086:HRR131120 IBK131086:IBN131120 ILG131086:ILJ131120 IVC131086:IVF131120 JEY131086:JFB131120 JOU131086:JOX131120 JYQ131086:JYT131120 KIM131086:KIP131120 KSI131086:KSL131120 LCE131086:LCH131120 LMA131086:LMD131120 LVW131086:LVZ131120 MFS131086:MFV131120 MPO131086:MPR131120 MZK131086:MZN131120 NJG131086:NJJ131120 NTC131086:NTF131120 OCY131086:ODB131120 OMU131086:OMX131120 OWQ131086:OWT131120 PGM131086:PGP131120 PQI131086:PQL131120 QAE131086:QAH131120 QKA131086:QKD131120 QTW131086:QTZ131120 RDS131086:RDV131120 RNO131086:RNR131120 RXK131086:RXN131120 SHG131086:SHJ131120 SRC131086:SRF131120 TAY131086:TBB131120 TKU131086:TKX131120 TUQ131086:TUT131120 UEM131086:UEP131120 UOI131086:UOL131120 UYE131086:UYH131120 VIA131086:VID131120 VRW131086:VRZ131120 WBS131086:WBV131120 WLO131086:WLR131120 WVK131086:WVN131120 D196622:G196656 IY196622:JB196656 SU196622:SX196656 ACQ196622:ACT196656 AMM196622:AMP196656 AWI196622:AWL196656 BGE196622:BGH196656 BQA196622:BQD196656 BZW196622:BZZ196656 CJS196622:CJV196656 CTO196622:CTR196656 DDK196622:DDN196656 DNG196622:DNJ196656 DXC196622:DXF196656 EGY196622:EHB196656 EQU196622:EQX196656 FAQ196622:FAT196656 FKM196622:FKP196656 FUI196622:FUL196656 GEE196622:GEH196656 GOA196622:GOD196656 GXW196622:GXZ196656 HHS196622:HHV196656 HRO196622:HRR196656 IBK196622:IBN196656 ILG196622:ILJ196656 IVC196622:IVF196656 JEY196622:JFB196656 JOU196622:JOX196656 JYQ196622:JYT196656 KIM196622:KIP196656 KSI196622:KSL196656 LCE196622:LCH196656 LMA196622:LMD196656 LVW196622:LVZ196656 MFS196622:MFV196656 MPO196622:MPR196656 MZK196622:MZN196656 NJG196622:NJJ196656 NTC196622:NTF196656 OCY196622:ODB196656 OMU196622:OMX196656 OWQ196622:OWT196656 PGM196622:PGP196656 PQI196622:PQL196656 QAE196622:QAH196656 QKA196622:QKD196656 QTW196622:QTZ196656 RDS196622:RDV196656 RNO196622:RNR196656 RXK196622:RXN196656 SHG196622:SHJ196656 SRC196622:SRF196656 TAY196622:TBB196656 TKU196622:TKX196656 TUQ196622:TUT196656 UEM196622:UEP196656 UOI196622:UOL196656 UYE196622:UYH196656 VIA196622:VID196656 VRW196622:VRZ196656 WBS196622:WBV196656 WLO196622:WLR196656 WVK196622:WVN196656 D262158:G262192 IY262158:JB262192 SU262158:SX262192 ACQ262158:ACT262192 AMM262158:AMP262192 AWI262158:AWL262192 BGE262158:BGH262192 BQA262158:BQD262192 BZW262158:BZZ262192 CJS262158:CJV262192 CTO262158:CTR262192 DDK262158:DDN262192 DNG262158:DNJ262192 DXC262158:DXF262192 EGY262158:EHB262192 EQU262158:EQX262192 FAQ262158:FAT262192 FKM262158:FKP262192 FUI262158:FUL262192 GEE262158:GEH262192 GOA262158:GOD262192 GXW262158:GXZ262192 HHS262158:HHV262192 HRO262158:HRR262192 IBK262158:IBN262192 ILG262158:ILJ262192 IVC262158:IVF262192 JEY262158:JFB262192 JOU262158:JOX262192 JYQ262158:JYT262192 KIM262158:KIP262192 KSI262158:KSL262192 LCE262158:LCH262192 LMA262158:LMD262192 LVW262158:LVZ262192 MFS262158:MFV262192 MPO262158:MPR262192 MZK262158:MZN262192 NJG262158:NJJ262192 NTC262158:NTF262192 OCY262158:ODB262192 OMU262158:OMX262192 OWQ262158:OWT262192 PGM262158:PGP262192 PQI262158:PQL262192 QAE262158:QAH262192 QKA262158:QKD262192 QTW262158:QTZ262192 RDS262158:RDV262192 RNO262158:RNR262192 RXK262158:RXN262192 SHG262158:SHJ262192 SRC262158:SRF262192 TAY262158:TBB262192 TKU262158:TKX262192 TUQ262158:TUT262192 UEM262158:UEP262192 UOI262158:UOL262192 UYE262158:UYH262192 VIA262158:VID262192 VRW262158:VRZ262192 WBS262158:WBV262192 WLO262158:WLR262192 WVK262158:WVN262192 D327694:G327728 IY327694:JB327728 SU327694:SX327728 ACQ327694:ACT327728 AMM327694:AMP327728 AWI327694:AWL327728 BGE327694:BGH327728 BQA327694:BQD327728 BZW327694:BZZ327728 CJS327694:CJV327728 CTO327694:CTR327728 DDK327694:DDN327728 DNG327694:DNJ327728 DXC327694:DXF327728 EGY327694:EHB327728 EQU327694:EQX327728 FAQ327694:FAT327728 FKM327694:FKP327728 FUI327694:FUL327728 GEE327694:GEH327728 GOA327694:GOD327728 GXW327694:GXZ327728 HHS327694:HHV327728 HRO327694:HRR327728 IBK327694:IBN327728 ILG327694:ILJ327728 IVC327694:IVF327728 JEY327694:JFB327728 JOU327694:JOX327728 JYQ327694:JYT327728 KIM327694:KIP327728 KSI327694:KSL327728 LCE327694:LCH327728 LMA327694:LMD327728 LVW327694:LVZ327728 MFS327694:MFV327728 MPO327694:MPR327728 MZK327694:MZN327728 NJG327694:NJJ327728 NTC327694:NTF327728 OCY327694:ODB327728 OMU327694:OMX327728 OWQ327694:OWT327728 PGM327694:PGP327728 PQI327694:PQL327728 QAE327694:QAH327728 QKA327694:QKD327728 QTW327694:QTZ327728 RDS327694:RDV327728 RNO327694:RNR327728 RXK327694:RXN327728 SHG327694:SHJ327728 SRC327694:SRF327728 TAY327694:TBB327728 TKU327694:TKX327728 TUQ327694:TUT327728 UEM327694:UEP327728 UOI327694:UOL327728 UYE327694:UYH327728 VIA327694:VID327728 VRW327694:VRZ327728 WBS327694:WBV327728 WLO327694:WLR327728 WVK327694:WVN327728 D393230:G393264 IY393230:JB393264 SU393230:SX393264 ACQ393230:ACT393264 AMM393230:AMP393264 AWI393230:AWL393264 BGE393230:BGH393264 BQA393230:BQD393264 BZW393230:BZZ393264 CJS393230:CJV393264 CTO393230:CTR393264 DDK393230:DDN393264 DNG393230:DNJ393264 DXC393230:DXF393264 EGY393230:EHB393264 EQU393230:EQX393264 FAQ393230:FAT393264 FKM393230:FKP393264 FUI393230:FUL393264 GEE393230:GEH393264 GOA393230:GOD393264 GXW393230:GXZ393264 HHS393230:HHV393264 HRO393230:HRR393264 IBK393230:IBN393264 ILG393230:ILJ393264 IVC393230:IVF393264 JEY393230:JFB393264 JOU393230:JOX393264 JYQ393230:JYT393264 KIM393230:KIP393264 KSI393230:KSL393264 LCE393230:LCH393264 LMA393230:LMD393264 LVW393230:LVZ393264 MFS393230:MFV393264 MPO393230:MPR393264 MZK393230:MZN393264 NJG393230:NJJ393264 NTC393230:NTF393264 OCY393230:ODB393264 OMU393230:OMX393264 OWQ393230:OWT393264 PGM393230:PGP393264 PQI393230:PQL393264 QAE393230:QAH393264 QKA393230:QKD393264 QTW393230:QTZ393264 RDS393230:RDV393264 RNO393230:RNR393264 RXK393230:RXN393264 SHG393230:SHJ393264 SRC393230:SRF393264 TAY393230:TBB393264 TKU393230:TKX393264 TUQ393230:TUT393264 UEM393230:UEP393264 UOI393230:UOL393264 UYE393230:UYH393264 VIA393230:VID393264 VRW393230:VRZ393264 WBS393230:WBV393264 WLO393230:WLR393264 WVK393230:WVN393264 D458766:G458800 IY458766:JB458800 SU458766:SX458800 ACQ458766:ACT458800 AMM458766:AMP458800 AWI458766:AWL458800 BGE458766:BGH458800 BQA458766:BQD458800 BZW458766:BZZ458800 CJS458766:CJV458800 CTO458766:CTR458800 DDK458766:DDN458800 DNG458766:DNJ458800 DXC458766:DXF458800 EGY458766:EHB458800 EQU458766:EQX458800 FAQ458766:FAT458800 FKM458766:FKP458800 FUI458766:FUL458800 GEE458766:GEH458800 GOA458766:GOD458800 GXW458766:GXZ458800 HHS458766:HHV458800 HRO458766:HRR458800 IBK458766:IBN458800 ILG458766:ILJ458800 IVC458766:IVF458800 JEY458766:JFB458800 JOU458766:JOX458800 JYQ458766:JYT458800 KIM458766:KIP458800 KSI458766:KSL458800 LCE458766:LCH458800 LMA458766:LMD458800 LVW458766:LVZ458800 MFS458766:MFV458800 MPO458766:MPR458800 MZK458766:MZN458800 NJG458766:NJJ458800 NTC458766:NTF458800 OCY458766:ODB458800 OMU458766:OMX458800 OWQ458766:OWT458800 PGM458766:PGP458800 PQI458766:PQL458800 QAE458766:QAH458800 QKA458766:QKD458800 QTW458766:QTZ458800 RDS458766:RDV458800 RNO458766:RNR458800 RXK458766:RXN458800 SHG458766:SHJ458800 SRC458766:SRF458800 TAY458766:TBB458800 TKU458766:TKX458800 TUQ458766:TUT458800 UEM458766:UEP458800 UOI458766:UOL458800 UYE458766:UYH458800 VIA458766:VID458800 VRW458766:VRZ458800 WBS458766:WBV458800 WLO458766:WLR458800 WVK458766:WVN458800 D524302:G524336 IY524302:JB524336 SU524302:SX524336 ACQ524302:ACT524336 AMM524302:AMP524336 AWI524302:AWL524336 BGE524302:BGH524336 BQA524302:BQD524336 BZW524302:BZZ524336 CJS524302:CJV524336 CTO524302:CTR524336 DDK524302:DDN524336 DNG524302:DNJ524336 DXC524302:DXF524336 EGY524302:EHB524336 EQU524302:EQX524336 FAQ524302:FAT524336 FKM524302:FKP524336 FUI524302:FUL524336 GEE524302:GEH524336 GOA524302:GOD524336 GXW524302:GXZ524336 HHS524302:HHV524336 HRO524302:HRR524336 IBK524302:IBN524336 ILG524302:ILJ524336 IVC524302:IVF524336 JEY524302:JFB524336 JOU524302:JOX524336 JYQ524302:JYT524336 KIM524302:KIP524336 KSI524302:KSL524336 LCE524302:LCH524336 LMA524302:LMD524336 LVW524302:LVZ524336 MFS524302:MFV524336 MPO524302:MPR524336 MZK524302:MZN524336 NJG524302:NJJ524336 NTC524302:NTF524336 OCY524302:ODB524336 OMU524302:OMX524336 OWQ524302:OWT524336 PGM524302:PGP524336 PQI524302:PQL524336 QAE524302:QAH524336 QKA524302:QKD524336 QTW524302:QTZ524336 RDS524302:RDV524336 RNO524302:RNR524336 RXK524302:RXN524336 SHG524302:SHJ524336 SRC524302:SRF524336 TAY524302:TBB524336 TKU524302:TKX524336 TUQ524302:TUT524336 UEM524302:UEP524336 UOI524302:UOL524336 UYE524302:UYH524336 VIA524302:VID524336 VRW524302:VRZ524336 WBS524302:WBV524336 WLO524302:WLR524336 WVK524302:WVN524336 D589838:G589872 IY589838:JB589872 SU589838:SX589872 ACQ589838:ACT589872 AMM589838:AMP589872 AWI589838:AWL589872 BGE589838:BGH589872 BQA589838:BQD589872 BZW589838:BZZ589872 CJS589838:CJV589872 CTO589838:CTR589872 DDK589838:DDN589872 DNG589838:DNJ589872 DXC589838:DXF589872 EGY589838:EHB589872 EQU589838:EQX589872 FAQ589838:FAT589872 FKM589838:FKP589872 FUI589838:FUL589872 GEE589838:GEH589872 GOA589838:GOD589872 GXW589838:GXZ589872 HHS589838:HHV589872 HRO589838:HRR589872 IBK589838:IBN589872 ILG589838:ILJ589872 IVC589838:IVF589872 JEY589838:JFB589872 JOU589838:JOX589872 JYQ589838:JYT589872 KIM589838:KIP589872 KSI589838:KSL589872 LCE589838:LCH589872 LMA589838:LMD589872 LVW589838:LVZ589872 MFS589838:MFV589872 MPO589838:MPR589872 MZK589838:MZN589872 NJG589838:NJJ589872 NTC589838:NTF589872 OCY589838:ODB589872 OMU589838:OMX589872 OWQ589838:OWT589872 PGM589838:PGP589872 PQI589838:PQL589872 QAE589838:QAH589872 QKA589838:QKD589872 QTW589838:QTZ589872 RDS589838:RDV589872 RNO589838:RNR589872 RXK589838:RXN589872 SHG589838:SHJ589872 SRC589838:SRF589872 TAY589838:TBB589872 TKU589838:TKX589872 TUQ589838:TUT589872 UEM589838:UEP589872 UOI589838:UOL589872 UYE589838:UYH589872 VIA589838:VID589872 VRW589838:VRZ589872 WBS589838:WBV589872 WLO589838:WLR589872 WVK589838:WVN589872 D655374:G655408 IY655374:JB655408 SU655374:SX655408 ACQ655374:ACT655408 AMM655374:AMP655408 AWI655374:AWL655408 BGE655374:BGH655408 BQA655374:BQD655408 BZW655374:BZZ655408 CJS655374:CJV655408 CTO655374:CTR655408 DDK655374:DDN655408 DNG655374:DNJ655408 DXC655374:DXF655408 EGY655374:EHB655408 EQU655374:EQX655408 FAQ655374:FAT655408 FKM655374:FKP655408 FUI655374:FUL655408 GEE655374:GEH655408 GOA655374:GOD655408 GXW655374:GXZ655408 HHS655374:HHV655408 HRO655374:HRR655408 IBK655374:IBN655408 ILG655374:ILJ655408 IVC655374:IVF655408 JEY655374:JFB655408 JOU655374:JOX655408 JYQ655374:JYT655408 KIM655374:KIP655408 KSI655374:KSL655408 LCE655374:LCH655408 LMA655374:LMD655408 LVW655374:LVZ655408 MFS655374:MFV655408 MPO655374:MPR655408 MZK655374:MZN655408 NJG655374:NJJ655408 NTC655374:NTF655408 OCY655374:ODB655408 OMU655374:OMX655408 OWQ655374:OWT655408 PGM655374:PGP655408 PQI655374:PQL655408 QAE655374:QAH655408 QKA655374:QKD655408 QTW655374:QTZ655408 RDS655374:RDV655408 RNO655374:RNR655408 RXK655374:RXN655408 SHG655374:SHJ655408 SRC655374:SRF655408 TAY655374:TBB655408 TKU655374:TKX655408 TUQ655374:TUT655408 UEM655374:UEP655408 UOI655374:UOL655408 UYE655374:UYH655408 VIA655374:VID655408 VRW655374:VRZ655408 WBS655374:WBV655408 WLO655374:WLR655408 WVK655374:WVN655408 D720910:G720944 IY720910:JB720944 SU720910:SX720944 ACQ720910:ACT720944 AMM720910:AMP720944 AWI720910:AWL720944 BGE720910:BGH720944 BQA720910:BQD720944 BZW720910:BZZ720944 CJS720910:CJV720944 CTO720910:CTR720944 DDK720910:DDN720944 DNG720910:DNJ720944 DXC720910:DXF720944 EGY720910:EHB720944 EQU720910:EQX720944 FAQ720910:FAT720944 FKM720910:FKP720944 FUI720910:FUL720944 GEE720910:GEH720944 GOA720910:GOD720944 GXW720910:GXZ720944 HHS720910:HHV720944 HRO720910:HRR720944 IBK720910:IBN720944 ILG720910:ILJ720944 IVC720910:IVF720944 JEY720910:JFB720944 JOU720910:JOX720944 JYQ720910:JYT720944 KIM720910:KIP720944 KSI720910:KSL720944 LCE720910:LCH720944 LMA720910:LMD720944 LVW720910:LVZ720944 MFS720910:MFV720944 MPO720910:MPR720944 MZK720910:MZN720944 NJG720910:NJJ720944 NTC720910:NTF720944 OCY720910:ODB720944 OMU720910:OMX720944 OWQ720910:OWT720944 PGM720910:PGP720944 PQI720910:PQL720944 QAE720910:QAH720944 QKA720910:QKD720944 QTW720910:QTZ720944 RDS720910:RDV720944 RNO720910:RNR720944 RXK720910:RXN720944 SHG720910:SHJ720944 SRC720910:SRF720944 TAY720910:TBB720944 TKU720910:TKX720944 TUQ720910:TUT720944 UEM720910:UEP720944 UOI720910:UOL720944 UYE720910:UYH720944 VIA720910:VID720944 VRW720910:VRZ720944 WBS720910:WBV720944 WLO720910:WLR720944 WVK720910:WVN720944 D786446:G786480 IY786446:JB786480 SU786446:SX786480 ACQ786446:ACT786480 AMM786446:AMP786480 AWI786446:AWL786480 BGE786446:BGH786480 BQA786446:BQD786480 BZW786446:BZZ786480 CJS786446:CJV786480 CTO786446:CTR786480 DDK786446:DDN786480 DNG786446:DNJ786480 DXC786446:DXF786480 EGY786446:EHB786480 EQU786446:EQX786480 FAQ786446:FAT786480 FKM786446:FKP786480 FUI786446:FUL786480 GEE786446:GEH786480 GOA786446:GOD786480 GXW786446:GXZ786480 HHS786446:HHV786480 HRO786446:HRR786480 IBK786446:IBN786480 ILG786446:ILJ786480 IVC786446:IVF786480 JEY786446:JFB786480 JOU786446:JOX786480 JYQ786446:JYT786480 KIM786446:KIP786480 KSI786446:KSL786480 LCE786446:LCH786480 LMA786446:LMD786480 LVW786446:LVZ786480 MFS786446:MFV786480 MPO786446:MPR786480 MZK786446:MZN786480 NJG786446:NJJ786480 NTC786446:NTF786480 OCY786446:ODB786480 OMU786446:OMX786480 OWQ786446:OWT786480 PGM786446:PGP786480 PQI786446:PQL786480 QAE786446:QAH786480 QKA786446:QKD786480 QTW786446:QTZ786480 RDS786446:RDV786480 RNO786446:RNR786480 RXK786446:RXN786480 SHG786446:SHJ786480 SRC786446:SRF786480 TAY786446:TBB786480 TKU786446:TKX786480 TUQ786446:TUT786480 UEM786446:UEP786480 UOI786446:UOL786480 UYE786446:UYH786480 VIA786446:VID786480 VRW786446:VRZ786480 WBS786446:WBV786480 WLO786446:WLR786480 WVK786446:WVN786480 D851982:G852016 IY851982:JB852016 SU851982:SX852016 ACQ851982:ACT852016 AMM851982:AMP852016 AWI851982:AWL852016 BGE851982:BGH852016 BQA851982:BQD852016 BZW851982:BZZ852016 CJS851982:CJV852016 CTO851982:CTR852016 DDK851982:DDN852016 DNG851982:DNJ852016 DXC851982:DXF852016 EGY851982:EHB852016 EQU851982:EQX852016 FAQ851982:FAT852016 FKM851982:FKP852016 FUI851982:FUL852016 GEE851982:GEH852016 GOA851982:GOD852016 GXW851982:GXZ852016 HHS851982:HHV852016 HRO851982:HRR852016 IBK851982:IBN852016 ILG851982:ILJ852016 IVC851982:IVF852016 JEY851982:JFB852016 JOU851982:JOX852016 JYQ851982:JYT852016 KIM851982:KIP852016 KSI851982:KSL852016 LCE851982:LCH852016 LMA851982:LMD852016 LVW851982:LVZ852016 MFS851982:MFV852016 MPO851982:MPR852016 MZK851982:MZN852016 NJG851982:NJJ852016 NTC851982:NTF852016 OCY851982:ODB852016 OMU851982:OMX852016 OWQ851982:OWT852016 PGM851982:PGP852016 PQI851982:PQL852016 QAE851982:QAH852016 QKA851982:QKD852016 QTW851982:QTZ852016 RDS851982:RDV852016 RNO851982:RNR852016 RXK851982:RXN852016 SHG851982:SHJ852016 SRC851982:SRF852016 TAY851982:TBB852016 TKU851982:TKX852016 TUQ851982:TUT852016 UEM851982:UEP852016 UOI851982:UOL852016 UYE851982:UYH852016 VIA851982:VID852016 VRW851982:VRZ852016 WBS851982:WBV852016 WLO851982:WLR852016 WVK851982:WVN852016 D917518:G917552 IY917518:JB917552 SU917518:SX917552 ACQ917518:ACT917552 AMM917518:AMP917552 AWI917518:AWL917552 BGE917518:BGH917552 BQA917518:BQD917552 BZW917518:BZZ917552 CJS917518:CJV917552 CTO917518:CTR917552 DDK917518:DDN917552 DNG917518:DNJ917552 DXC917518:DXF917552 EGY917518:EHB917552 EQU917518:EQX917552 FAQ917518:FAT917552 FKM917518:FKP917552 FUI917518:FUL917552 GEE917518:GEH917552 GOA917518:GOD917552 GXW917518:GXZ917552 HHS917518:HHV917552 HRO917518:HRR917552 IBK917518:IBN917552 ILG917518:ILJ917552 IVC917518:IVF917552 JEY917518:JFB917552 JOU917518:JOX917552 JYQ917518:JYT917552 KIM917518:KIP917552 KSI917518:KSL917552 LCE917518:LCH917552 LMA917518:LMD917552 LVW917518:LVZ917552 MFS917518:MFV917552 MPO917518:MPR917552 MZK917518:MZN917552 NJG917518:NJJ917552 NTC917518:NTF917552 OCY917518:ODB917552 OMU917518:OMX917552 OWQ917518:OWT917552 PGM917518:PGP917552 PQI917518:PQL917552 QAE917518:QAH917552 QKA917518:QKD917552 QTW917518:QTZ917552 RDS917518:RDV917552 RNO917518:RNR917552 RXK917518:RXN917552 SHG917518:SHJ917552 SRC917518:SRF917552 TAY917518:TBB917552 TKU917518:TKX917552 TUQ917518:TUT917552 UEM917518:UEP917552 UOI917518:UOL917552 UYE917518:UYH917552 VIA917518:VID917552 VRW917518:VRZ917552 WBS917518:WBV917552 WLO917518:WLR917552 WVK917518:WVN917552 D983054:G983088 IY983054:JB983088 SU983054:SX983088 ACQ983054:ACT983088 AMM983054:AMP983088 AWI983054:AWL983088 BGE983054:BGH983088 BQA983054:BQD983088 BZW983054:BZZ983088 CJS983054:CJV983088 CTO983054:CTR983088 DDK983054:DDN983088 DNG983054:DNJ983088 DXC983054:DXF983088 EGY983054:EHB983088 EQU983054:EQX983088 FAQ983054:FAT983088 FKM983054:FKP983088 FUI983054:FUL983088 GEE983054:GEH983088 GOA983054:GOD983088 GXW983054:GXZ983088 HHS983054:HHV983088 HRO983054:HRR983088 IBK983054:IBN983088 ILG983054:ILJ983088 IVC983054:IVF983088 JEY983054:JFB983088 JOU983054:JOX983088 JYQ983054:JYT983088 KIM983054:KIP983088 KSI983054:KSL983088 LCE983054:LCH983088 LMA983054:LMD983088 LVW983054:LVZ983088 MFS983054:MFV983088 MPO983054:MPR983088 MZK983054:MZN983088 NJG983054:NJJ983088 NTC983054:NTF983088 OCY983054:ODB983088 OMU983054:OMX983088 OWQ983054:OWT983088 PGM983054:PGP983088 PQI983054:PQL983088 QAE983054:QAH983088 QKA983054:QKD983088 QTW983054:QTZ983088 RDS983054:RDV983088 RNO983054:RNR983088 RXK983054:RXN983088 SHG983054:SHJ983088 SRC983054:SRF983088 TAY983054:TBB983088 TKU983054:TKX983088 TUQ983054:TUT983088 UEM983054:UEP983088 UOI983054:UOL983088 UYE983054:UYH983088 VIA983054:VID983088 VRW983054:VRZ983088 WBS983054:WBV983088 WLO983054:WLR983088 WVK983054:WVN983088 T9:T15 JO9:JO15 TK9:TK15 ADG9:ADG15 ANC9:ANC15 AWY9:AWY15 BGU9:BGU15 BQQ9:BQQ15 CAM9:CAM15 CKI9:CKI15 CUE9:CUE15 DEA9:DEA15 DNW9:DNW15 DXS9:DXS15 EHO9:EHO15 ERK9:ERK15 FBG9:FBG15 FLC9:FLC15 FUY9:FUY15 GEU9:GEU15 GOQ9:GOQ15 GYM9:GYM15 HII9:HII15 HSE9:HSE15 ICA9:ICA15 ILW9:ILW15 IVS9:IVS15 JFO9:JFO15 JPK9:JPK15 JZG9:JZG15 KJC9:KJC15 KSY9:KSY15 LCU9:LCU15 LMQ9:LMQ15 LWM9:LWM15 MGI9:MGI15 MQE9:MQE15 NAA9:NAA15 NJW9:NJW15 NTS9:NTS15 ODO9:ODO15 ONK9:ONK15 OXG9:OXG15 PHC9:PHC15 PQY9:PQY15 QAU9:QAU15 QKQ9:QKQ15 QUM9:QUM15 REI9:REI15 ROE9:ROE15 RYA9:RYA15 SHW9:SHW15 SRS9:SRS15 TBO9:TBO15 TLK9:TLK15 TVG9:TVG15 UFC9:UFC15 UOY9:UOY15 UYU9:UYU15 VIQ9:VIQ15 VSM9:VSM15 WCI9:WCI15 WME9:WME15 WWA9:WWA15 W65554:W65560 JR65554:JR65560 TN65554:TN65560 ADJ65554:ADJ65560 ANF65554:ANF65560 AXB65554:AXB65560 BGX65554:BGX65560 BQT65554:BQT65560 CAP65554:CAP65560 CKL65554:CKL65560 CUH65554:CUH65560 DED65554:DED65560 DNZ65554:DNZ65560 DXV65554:DXV65560 EHR65554:EHR65560 ERN65554:ERN65560 FBJ65554:FBJ65560 FLF65554:FLF65560 FVB65554:FVB65560 GEX65554:GEX65560 GOT65554:GOT65560 GYP65554:GYP65560 HIL65554:HIL65560 HSH65554:HSH65560 ICD65554:ICD65560 ILZ65554:ILZ65560 IVV65554:IVV65560 JFR65554:JFR65560 JPN65554:JPN65560 JZJ65554:JZJ65560 KJF65554:KJF65560 KTB65554:KTB65560 LCX65554:LCX65560 LMT65554:LMT65560 LWP65554:LWP65560 MGL65554:MGL65560 MQH65554:MQH65560 NAD65554:NAD65560 NJZ65554:NJZ65560 NTV65554:NTV65560 ODR65554:ODR65560 ONN65554:ONN65560 OXJ65554:OXJ65560 PHF65554:PHF65560 PRB65554:PRB65560 QAX65554:QAX65560 QKT65554:QKT65560 QUP65554:QUP65560 REL65554:REL65560 ROH65554:ROH65560 RYD65554:RYD65560 SHZ65554:SHZ65560 SRV65554:SRV65560 TBR65554:TBR65560 TLN65554:TLN65560 TVJ65554:TVJ65560 UFF65554:UFF65560 UPB65554:UPB65560 UYX65554:UYX65560 VIT65554:VIT65560 VSP65554:VSP65560 WCL65554:WCL65560 WMH65554:WMH65560 WWD65554:WWD65560 W131090:W131096 JR131090:JR131096 TN131090:TN131096 ADJ131090:ADJ131096 ANF131090:ANF131096 AXB131090:AXB131096 BGX131090:BGX131096 BQT131090:BQT131096 CAP131090:CAP131096 CKL131090:CKL131096 CUH131090:CUH131096 DED131090:DED131096 DNZ131090:DNZ131096 DXV131090:DXV131096 EHR131090:EHR131096 ERN131090:ERN131096 FBJ131090:FBJ131096 FLF131090:FLF131096 FVB131090:FVB131096 GEX131090:GEX131096 GOT131090:GOT131096 GYP131090:GYP131096 HIL131090:HIL131096 HSH131090:HSH131096 ICD131090:ICD131096 ILZ131090:ILZ131096 IVV131090:IVV131096 JFR131090:JFR131096 JPN131090:JPN131096 JZJ131090:JZJ131096 KJF131090:KJF131096 KTB131090:KTB131096 LCX131090:LCX131096 LMT131090:LMT131096 LWP131090:LWP131096 MGL131090:MGL131096 MQH131090:MQH131096 NAD131090:NAD131096 NJZ131090:NJZ131096 NTV131090:NTV131096 ODR131090:ODR131096 ONN131090:ONN131096 OXJ131090:OXJ131096 PHF131090:PHF131096 PRB131090:PRB131096 QAX131090:QAX131096 QKT131090:QKT131096 QUP131090:QUP131096 REL131090:REL131096 ROH131090:ROH131096 RYD131090:RYD131096 SHZ131090:SHZ131096 SRV131090:SRV131096 TBR131090:TBR131096 TLN131090:TLN131096 TVJ131090:TVJ131096 UFF131090:UFF131096 UPB131090:UPB131096 UYX131090:UYX131096 VIT131090:VIT131096 VSP131090:VSP131096 WCL131090:WCL131096 WMH131090:WMH131096 WWD131090:WWD131096 W196626:W196632 JR196626:JR196632 TN196626:TN196632 ADJ196626:ADJ196632 ANF196626:ANF196632 AXB196626:AXB196632 BGX196626:BGX196632 BQT196626:BQT196632 CAP196626:CAP196632 CKL196626:CKL196632 CUH196626:CUH196632 DED196626:DED196632 DNZ196626:DNZ196632 DXV196626:DXV196632 EHR196626:EHR196632 ERN196626:ERN196632 FBJ196626:FBJ196632 FLF196626:FLF196632 FVB196626:FVB196632 GEX196626:GEX196632 GOT196626:GOT196632 GYP196626:GYP196632 HIL196626:HIL196632 HSH196626:HSH196632 ICD196626:ICD196632 ILZ196626:ILZ196632 IVV196626:IVV196632 JFR196626:JFR196632 JPN196626:JPN196632 JZJ196626:JZJ196632 KJF196626:KJF196632 KTB196626:KTB196632 LCX196626:LCX196632 LMT196626:LMT196632 LWP196626:LWP196632 MGL196626:MGL196632 MQH196626:MQH196632 NAD196626:NAD196632 NJZ196626:NJZ196632 NTV196626:NTV196632 ODR196626:ODR196632 ONN196626:ONN196632 OXJ196626:OXJ196632 PHF196626:PHF196632 PRB196626:PRB196632 QAX196626:QAX196632 QKT196626:QKT196632 QUP196626:QUP196632 REL196626:REL196632 ROH196626:ROH196632 RYD196626:RYD196632 SHZ196626:SHZ196632 SRV196626:SRV196632 TBR196626:TBR196632 TLN196626:TLN196632 TVJ196626:TVJ196632 UFF196626:UFF196632 UPB196626:UPB196632 UYX196626:UYX196632 VIT196626:VIT196632 VSP196626:VSP196632 WCL196626:WCL196632 WMH196626:WMH196632 WWD196626:WWD196632 W262162:W262168 JR262162:JR262168 TN262162:TN262168 ADJ262162:ADJ262168 ANF262162:ANF262168 AXB262162:AXB262168 BGX262162:BGX262168 BQT262162:BQT262168 CAP262162:CAP262168 CKL262162:CKL262168 CUH262162:CUH262168 DED262162:DED262168 DNZ262162:DNZ262168 DXV262162:DXV262168 EHR262162:EHR262168 ERN262162:ERN262168 FBJ262162:FBJ262168 FLF262162:FLF262168 FVB262162:FVB262168 GEX262162:GEX262168 GOT262162:GOT262168 GYP262162:GYP262168 HIL262162:HIL262168 HSH262162:HSH262168 ICD262162:ICD262168 ILZ262162:ILZ262168 IVV262162:IVV262168 JFR262162:JFR262168 JPN262162:JPN262168 JZJ262162:JZJ262168 KJF262162:KJF262168 KTB262162:KTB262168 LCX262162:LCX262168 LMT262162:LMT262168 LWP262162:LWP262168 MGL262162:MGL262168 MQH262162:MQH262168 NAD262162:NAD262168 NJZ262162:NJZ262168 NTV262162:NTV262168 ODR262162:ODR262168 ONN262162:ONN262168 OXJ262162:OXJ262168 PHF262162:PHF262168 PRB262162:PRB262168 QAX262162:QAX262168 QKT262162:QKT262168 QUP262162:QUP262168 REL262162:REL262168 ROH262162:ROH262168 RYD262162:RYD262168 SHZ262162:SHZ262168 SRV262162:SRV262168 TBR262162:TBR262168 TLN262162:TLN262168 TVJ262162:TVJ262168 UFF262162:UFF262168 UPB262162:UPB262168 UYX262162:UYX262168 VIT262162:VIT262168 VSP262162:VSP262168 WCL262162:WCL262168 WMH262162:WMH262168 WWD262162:WWD262168 W327698:W327704 JR327698:JR327704 TN327698:TN327704 ADJ327698:ADJ327704 ANF327698:ANF327704 AXB327698:AXB327704 BGX327698:BGX327704 BQT327698:BQT327704 CAP327698:CAP327704 CKL327698:CKL327704 CUH327698:CUH327704 DED327698:DED327704 DNZ327698:DNZ327704 DXV327698:DXV327704 EHR327698:EHR327704 ERN327698:ERN327704 FBJ327698:FBJ327704 FLF327698:FLF327704 FVB327698:FVB327704 GEX327698:GEX327704 GOT327698:GOT327704 GYP327698:GYP327704 HIL327698:HIL327704 HSH327698:HSH327704 ICD327698:ICD327704 ILZ327698:ILZ327704 IVV327698:IVV327704 JFR327698:JFR327704 JPN327698:JPN327704 JZJ327698:JZJ327704 KJF327698:KJF327704 KTB327698:KTB327704 LCX327698:LCX327704 LMT327698:LMT327704 LWP327698:LWP327704 MGL327698:MGL327704 MQH327698:MQH327704 NAD327698:NAD327704 NJZ327698:NJZ327704 NTV327698:NTV327704 ODR327698:ODR327704 ONN327698:ONN327704 OXJ327698:OXJ327704 PHF327698:PHF327704 PRB327698:PRB327704 QAX327698:QAX327704 QKT327698:QKT327704 QUP327698:QUP327704 REL327698:REL327704 ROH327698:ROH327704 RYD327698:RYD327704 SHZ327698:SHZ327704 SRV327698:SRV327704 TBR327698:TBR327704 TLN327698:TLN327704 TVJ327698:TVJ327704 UFF327698:UFF327704 UPB327698:UPB327704 UYX327698:UYX327704 VIT327698:VIT327704 VSP327698:VSP327704 WCL327698:WCL327704 WMH327698:WMH327704 WWD327698:WWD327704 W393234:W393240 JR393234:JR393240 TN393234:TN393240 ADJ393234:ADJ393240 ANF393234:ANF393240 AXB393234:AXB393240 BGX393234:BGX393240 BQT393234:BQT393240 CAP393234:CAP393240 CKL393234:CKL393240 CUH393234:CUH393240 DED393234:DED393240 DNZ393234:DNZ393240 DXV393234:DXV393240 EHR393234:EHR393240 ERN393234:ERN393240 FBJ393234:FBJ393240 FLF393234:FLF393240 FVB393234:FVB393240 GEX393234:GEX393240 GOT393234:GOT393240 GYP393234:GYP393240 HIL393234:HIL393240 HSH393234:HSH393240 ICD393234:ICD393240 ILZ393234:ILZ393240 IVV393234:IVV393240 JFR393234:JFR393240 JPN393234:JPN393240 JZJ393234:JZJ393240 KJF393234:KJF393240 KTB393234:KTB393240 LCX393234:LCX393240 LMT393234:LMT393240 LWP393234:LWP393240 MGL393234:MGL393240 MQH393234:MQH393240 NAD393234:NAD393240 NJZ393234:NJZ393240 NTV393234:NTV393240 ODR393234:ODR393240 ONN393234:ONN393240 OXJ393234:OXJ393240 PHF393234:PHF393240 PRB393234:PRB393240 QAX393234:QAX393240 QKT393234:QKT393240 QUP393234:QUP393240 REL393234:REL393240 ROH393234:ROH393240 RYD393234:RYD393240 SHZ393234:SHZ393240 SRV393234:SRV393240 TBR393234:TBR393240 TLN393234:TLN393240 TVJ393234:TVJ393240 UFF393234:UFF393240 UPB393234:UPB393240 UYX393234:UYX393240 VIT393234:VIT393240 VSP393234:VSP393240 WCL393234:WCL393240 WMH393234:WMH393240 WWD393234:WWD393240 W458770:W458776 JR458770:JR458776 TN458770:TN458776 ADJ458770:ADJ458776 ANF458770:ANF458776 AXB458770:AXB458776 BGX458770:BGX458776 BQT458770:BQT458776 CAP458770:CAP458776 CKL458770:CKL458776 CUH458770:CUH458776 DED458770:DED458776 DNZ458770:DNZ458776 DXV458770:DXV458776 EHR458770:EHR458776 ERN458770:ERN458776 FBJ458770:FBJ458776 FLF458770:FLF458776 FVB458770:FVB458776 GEX458770:GEX458776 GOT458770:GOT458776 GYP458770:GYP458776 HIL458770:HIL458776 HSH458770:HSH458776 ICD458770:ICD458776 ILZ458770:ILZ458776 IVV458770:IVV458776 JFR458770:JFR458776 JPN458770:JPN458776 JZJ458770:JZJ458776 KJF458770:KJF458776 KTB458770:KTB458776 LCX458770:LCX458776 LMT458770:LMT458776 LWP458770:LWP458776 MGL458770:MGL458776 MQH458770:MQH458776 NAD458770:NAD458776 NJZ458770:NJZ458776 NTV458770:NTV458776 ODR458770:ODR458776 ONN458770:ONN458776 OXJ458770:OXJ458776 PHF458770:PHF458776 PRB458770:PRB458776 QAX458770:QAX458776 QKT458770:QKT458776 QUP458770:QUP458776 REL458770:REL458776 ROH458770:ROH458776 RYD458770:RYD458776 SHZ458770:SHZ458776 SRV458770:SRV458776 TBR458770:TBR458776 TLN458770:TLN458776 TVJ458770:TVJ458776 UFF458770:UFF458776 UPB458770:UPB458776 UYX458770:UYX458776 VIT458770:VIT458776 VSP458770:VSP458776 WCL458770:WCL458776 WMH458770:WMH458776 WWD458770:WWD458776 W524306:W524312 JR524306:JR524312 TN524306:TN524312 ADJ524306:ADJ524312 ANF524306:ANF524312 AXB524306:AXB524312 BGX524306:BGX524312 BQT524306:BQT524312 CAP524306:CAP524312 CKL524306:CKL524312 CUH524306:CUH524312 DED524306:DED524312 DNZ524306:DNZ524312 DXV524306:DXV524312 EHR524306:EHR524312 ERN524306:ERN524312 FBJ524306:FBJ524312 FLF524306:FLF524312 FVB524306:FVB524312 GEX524306:GEX524312 GOT524306:GOT524312 GYP524306:GYP524312 HIL524306:HIL524312 HSH524306:HSH524312 ICD524306:ICD524312 ILZ524306:ILZ524312 IVV524306:IVV524312 JFR524306:JFR524312 JPN524306:JPN524312 JZJ524306:JZJ524312 KJF524306:KJF524312 KTB524306:KTB524312 LCX524306:LCX524312 LMT524306:LMT524312 LWP524306:LWP524312 MGL524306:MGL524312 MQH524306:MQH524312 NAD524306:NAD524312 NJZ524306:NJZ524312 NTV524306:NTV524312 ODR524306:ODR524312 ONN524306:ONN524312 OXJ524306:OXJ524312 PHF524306:PHF524312 PRB524306:PRB524312 QAX524306:QAX524312 QKT524306:QKT524312 QUP524306:QUP524312 REL524306:REL524312 ROH524306:ROH524312 RYD524306:RYD524312 SHZ524306:SHZ524312 SRV524306:SRV524312 TBR524306:TBR524312 TLN524306:TLN524312 TVJ524306:TVJ524312 UFF524306:UFF524312 UPB524306:UPB524312 UYX524306:UYX524312 VIT524306:VIT524312 VSP524306:VSP524312 WCL524306:WCL524312 WMH524306:WMH524312 WWD524306:WWD524312 W589842:W589848 JR589842:JR589848 TN589842:TN589848 ADJ589842:ADJ589848 ANF589842:ANF589848 AXB589842:AXB589848 BGX589842:BGX589848 BQT589842:BQT589848 CAP589842:CAP589848 CKL589842:CKL589848 CUH589842:CUH589848 DED589842:DED589848 DNZ589842:DNZ589848 DXV589842:DXV589848 EHR589842:EHR589848 ERN589842:ERN589848 FBJ589842:FBJ589848 FLF589842:FLF589848 FVB589842:FVB589848 GEX589842:GEX589848 GOT589842:GOT589848 GYP589842:GYP589848 HIL589842:HIL589848 HSH589842:HSH589848 ICD589842:ICD589848 ILZ589842:ILZ589848 IVV589842:IVV589848 JFR589842:JFR589848 JPN589842:JPN589848 JZJ589842:JZJ589848 KJF589842:KJF589848 KTB589842:KTB589848 LCX589842:LCX589848 LMT589842:LMT589848 LWP589842:LWP589848 MGL589842:MGL589848 MQH589842:MQH589848 NAD589842:NAD589848 NJZ589842:NJZ589848 NTV589842:NTV589848 ODR589842:ODR589848 ONN589842:ONN589848 OXJ589842:OXJ589848 PHF589842:PHF589848 PRB589842:PRB589848 QAX589842:QAX589848 QKT589842:QKT589848 QUP589842:QUP589848 REL589842:REL589848 ROH589842:ROH589848 RYD589842:RYD589848 SHZ589842:SHZ589848 SRV589842:SRV589848 TBR589842:TBR589848 TLN589842:TLN589848 TVJ589842:TVJ589848 UFF589842:UFF589848 UPB589842:UPB589848 UYX589842:UYX589848 VIT589842:VIT589848 VSP589842:VSP589848 WCL589842:WCL589848 WMH589842:WMH589848 WWD589842:WWD589848 W655378:W655384 JR655378:JR655384 TN655378:TN655384 ADJ655378:ADJ655384 ANF655378:ANF655384 AXB655378:AXB655384 BGX655378:BGX655384 BQT655378:BQT655384 CAP655378:CAP655384 CKL655378:CKL655384 CUH655378:CUH655384 DED655378:DED655384 DNZ655378:DNZ655384 DXV655378:DXV655384 EHR655378:EHR655384 ERN655378:ERN655384 FBJ655378:FBJ655384 FLF655378:FLF655384 FVB655378:FVB655384 GEX655378:GEX655384 GOT655378:GOT655384 GYP655378:GYP655384 HIL655378:HIL655384 HSH655378:HSH655384 ICD655378:ICD655384 ILZ655378:ILZ655384 IVV655378:IVV655384 JFR655378:JFR655384 JPN655378:JPN655384 JZJ655378:JZJ655384 KJF655378:KJF655384 KTB655378:KTB655384 LCX655378:LCX655384 LMT655378:LMT655384 LWP655378:LWP655384 MGL655378:MGL655384 MQH655378:MQH655384 NAD655378:NAD655384 NJZ655378:NJZ655384 NTV655378:NTV655384 ODR655378:ODR655384 ONN655378:ONN655384 OXJ655378:OXJ655384 PHF655378:PHF655384 PRB655378:PRB655384 QAX655378:QAX655384 QKT655378:QKT655384 QUP655378:QUP655384 REL655378:REL655384 ROH655378:ROH655384 RYD655378:RYD655384 SHZ655378:SHZ655384 SRV655378:SRV655384 TBR655378:TBR655384 TLN655378:TLN655384 TVJ655378:TVJ655384 UFF655378:UFF655384 UPB655378:UPB655384 UYX655378:UYX655384 VIT655378:VIT655384 VSP655378:VSP655384 WCL655378:WCL655384 WMH655378:WMH655384 WWD655378:WWD655384 W720914:W720920 JR720914:JR720920 TN720914:TN720920 ADJ720914:ADJ720920 ANF720914:ANF720920 AXB720914:AXB720920 BGX720914:BGX720920 BQT720914:BQT720920 CAP720914:CAP720920 CKL720914:CKL720920 CUH720914:CUH720920 DED720914:DED720920 DNZ720914:DNZ720920 DXV720914:DXV720920 EHR720914:EHR720920 ERN720914:ERN720920 FBJ720914:FBJ720920 FLF720914:FLF720920 FVB720914:FVB720920 GEX720914:GEX720920 GOT720914:GOT720920 GYP720914:GYP720920 HIL720914:HIL720920 HSH720914:HSH720920 ICD720914:ICD720920 ILZ720914:ILZ720920 IVV720914:IVV720920 JFR720914:JFR720920 JPN720914:JPN720920 JZJ720914:JZJ720920 KJF720914:KJF720920 KTB720914:KTB720920 LCX720914:LCX720920 LMT720914:LMT720920 LWP720914:LWP720920 MGL720914:MGL720920 MQH720914:MQH720920 NAD720914:NAD720920 NJZ720914:NJZ720920 NTV720914:NTV720920 ODR720914:ODR720920 ONN720914:ONN720920 OXJ720914:OXJ720920 PHF720914:PHF720920 PRB720914:PRB720920 QAX720914:QAX720920 QKT720914:QKT720920 QUP720914:QUP720920 REL720914:REL720920 ROH720914:ROH720920 RYD720914:RYD720920 SHZ720914:SHZ720920 SRV720914:SRV720920 TBR720914:TBR720920 TLN720914:TLN720920 TVJ720914:TVJ720920 UFF720914:UFF720920 UPB720914:UPB720920 UYX720914:UYX720920 VIT720914:VIT720920 VSP720914:VSP720920 WCL720914:WCL720920 WMH720914:WMH720920 WWD720914:WWD720920 W786450:W786456 JR786450:JR786456 TN786450:TN786456 ADJ786450:ADJ786456 ANF786450:ANF786456 AXB786450:AXB786456 BGX786450:BGX786456 BQT786450:BQT786456 CAP786450:CAP786456 CKL786450:CKL786456 CUH786450:CUH786456 DED786450:DED786456 DNZ786450:DNZ786456 DXV786450:DXV786456 EHR786450:EHR786456 ERN786450:ERN786456 FBJ786450:FBJ786456 FLF786450:FLF786456 FVB786450:FVB786456 GEX786450:GEX786456 GOT786450:GOT786456 GYP786450:GYP786456 HIL786450:HIL786456 HSH786450:HSH786456 ICD786450:ICD786456 ILZ786450:ILZ786456 IVV786450:IVV786456 JFR786450:JFR786456 JPN786450:JPN786456 JZJ786450:JZJ786456 KJF786450:KJF786456 KTB786450:KTB786456 LCX786450:LCX786456 LMT786450:LMT786456 LWP786450:LWP786456 MGL786450:MGL786456 MQH786450:MQH786456 NAD786450:NAD786456 NJZ786450:NJZ786456 NTV786450:NTV786456 ODR786450:ODR786456 ONN786450:ONN786456 OXJ786450:OXJ786456 PHF786450:PHF786456 PRB786450:PRB786456 QAX786450:QAX786456 QKT786450:QKT786456 QUP786450:QUP786456 REL786450:REL786456 ROH786450:ROH786456 RYD786450:RYD786456 SHZ786450:SHZ786456 SRV786450:SRV786456 TBR786450:TBR786456 TLN786450:TLN786456 TVJ786450:TVJ786456 UFF786450:UFF786456 UPB786450:UPB786456 UYX786450:UYX786456 VIT786450:VIT786456 VSP786450:VSP786456 WCL786450:WCL786456 WMH786450:WMH786456 WWD786450:WWD786456 W851986:W851992 JR851986:JR851992 TN851986:TN851992 ADJ851986:ADJ851992 ANF851986:ANF851992 AXB851986:AXB851992 BGX851986:BGX851992 BQT851986:BQT851992 CAP851986:CAP851992 CKL851986:CKL851992 CUH851986:CUH851992 DED851986:DED851992 DNZ851986:DNZ851992 DXV851986:DXV851992 EHR851986:EHR851992 ERN851986:ERN851992 FBJ851986:FBJ851992 FLF851986:FLF851992 FVB851986:FVB851992 GEX851986:GEX851992 GOT851986:GOT851992 GYP851986:GYP851992 HIL851986:HIL851992 HSH851986:HSH851992 ICD851986:ICD851992 ILZ851986:ILZ851992 IVV851986:IVV851992 JFR851986:JFR851992 JPN851986:JPN851992 JZJ851986:JZJ851992 KJF851986:KJF851992 KTB851986:KTB851992 LCX851986:LCX851992 LMT851986:LMT851992 LWP851986:LWP851992 MGL851986:MGL851992 MQH851986:MQH851992 NAD851986:NAD851992 NJZ851986:NJZ851992 NTV851986:NTV851992 ODR851986:ODR851992 ONN851986:ONN851992 OXJ851986:OXJ851992 PHF851986:PHF851992 PRB851986:PRB851992 QAX851986:QAX851992 QKT851986:QKT851992 QUP851986:QUP851992 REL851986:REL851992 ROH851986:ROH851992 RYD851986:RYD851992 SHZ851986:SHZ851992 SRV851986:SRV851992 TBR851986:TBR851992 TLN851986:TLN851992 TVJ851986:TVJ851992 UFF851986:UFF851992 UPB851986:UPB851992 UYX851986:UYX851992 VIT851986:VIT851992 VSP851986:VSP851992 WCL851986:WCL851992 WMH851986:WMH851992 WWD851986:WWD851992 W917522:W917528 JR917522:JR917528 TN917522:TN917528 ADJ917522:ADJ917528 ANF917522:ANF917528 AXB917522:AXB917528 BGX917522:BGX917528 BQT917522:BQT917528 CAP917522:CAP917528 CKL917522:CKL917528 CUH917522:CUH917528 DED917522:DED917528 DNZ917522:DNZ917528 DXV917522:DXV917528 EHR917522:EHR917528 ERN917522:ERN917528 FBJ917522:FBJ917528 FLF917522:FLF917528 FVB917522:FVB917528 GEX917522:GEX917528 GOT917522:GOT917528 GYP917522:GYP917528 HIL917522:HIL917528 HSH917522:HSH917528 ICD917522:ICD917528 ILZ917522:ILZ917528 IVV917522:IVV917528 JFR917522:JFR917528 JPN917522:JPN917528 JZJ917522:JZJ917528 KJF917522:KJF917528 KTB917522:KTB917528 LCX917522:LCX917528 LMT917522:LMT917528 LWP917522:LWP917528 MGL917522:MGL917528 MQH917522:MQH917528 NAD917522:NAD917528 NJZ917522:NJZ917528 NTV917522:NTV917528 ODR917522:ODR917528 ONN917522:ONN917528 OXJ917522:OXJ917528 PHF917522:PHF917528 PRB917522:PRB917528 QAX917522:QAX917528 QKT917522:QKT917528 QUP917522:QUP917528 REL917522:REL917528 ROH917522:ROH917528 RYD917522:RYD917528 SHZ917522:SHZ917528 SRV917522:SRV917528 TBR917522:TBR917528 TLN917522:TLN917528 TVJ917522:TVJ917528 UFF917522:UFF917528 UPB917522:UPB917528 UYX917522:UYX917528 VIT917522:VIT917528 VSP917522:VSP917528 WCL917522:WCL917528 WMH917522:WMH917528 WWD917522:WWD917528 W983058:W983064 JR983058:JR983064 TN983058:TN983064 ADJ983058:ADJ983064 ANF983058:ANF983064 AXB983058:AXB983064 BGX983058:BGX983064 BQT983058:BQT983064 CAP983058:CAP983064 CKL983058:CKL983064 CUH983058:CUH983064 DED983058:DED983064 DNZ983058:DNZ983064 DXV983058:DXV983064 EHR983058:EHR983064 ERN983058:ERN983064 FBJ983058:FBJ983064 FLF983058:FLF983064 FVB983058:FVB983064 GEX983058:GEX983064 GOT983058:GOT983064 GYP983058:GYP983064 HIL983058:HIL983064 HSH983058:HSH983064 ICD983058:ICD983064 ILZ983058:ILZ983064 IVV983058:IVV983064 JFR983058:JFR983064 JPN983058:JPN983064 JZJ983058:JZJ983064 KJF983058:KJF983064 KTB983058:KTB983064 LCX983058:LCX983064 LMT983058:LMT983064 LWP983058:LWP983064 MGL983058:MGL983064 MQH983058:MQH983064 NAD983058:NAD983064 NJZ983058:NJZ983064 NTV983058:NTV983064 ODR983058:ODR983064 ONN983058:ONN983064 OXJ983058:OXJ983064 PHF983058:PHF983064 PRB983058:PRB983064 QAX983058:QAX983064 QKT983058:QKT983064 QUP983058:QUP983064 REL983058:REL983064 ROH983058:ROH983064 RYD983058:RYD983064 SHZ983058:SHZ983064 SRV983058:SRV983064 TBR983058:TBR983064 TLN983058:TLN983064 TVJ983058:TVJ983064 UFF983058:UFF983064 UPB983058:UPB983064 UYX983058:UYX983064 VIT983058:VIT983064 VSP983058:VSP983064 WCL983058:WCL983064 WMH983058:WMH983064 WWD983058:WWD983064 WWH983054:WWK983088 JS5:JV49 TO5:TR49 ADK5:ADN49 ANG5:ANJ49 AXC5:AXF49 BGY5:BHB49 BQU5:BQX49 CAQ5:CAT49 CKM5:CKP49 CUI5:CUL49 DEE5:DEH49 DOA5:DOD49 DXW5:DXZ49 EHS5:EHV49 ERO5:ERR49 FBK5:FBN49 FLG5:FLJ49 FVC5:FVF49 GEY5:GFB49 GOU5:GOX49 GYQ5:GYT49 HIM5:HIP49 HSI5:HSL49 ICE5:ICH49 IMA5:IMD49 IVW5:IVZ49 JFS5:JFV49 JPO5:JPR49 JZK5:JZN49 KJG5:KJJ49 KTC5:KTF49 LCY5:LDB49 LMU5:LMX49 LWQ5:LWT49 MGM5:MGP49 MQI5:MQL49 NAE5:NAH49 NKA5:NKD49 NTW5:NTZ49 ODS5:ODV49 ONO5:ONR49 OXK5:OXN49 PHG5:PHJ49 PRC5:PRF49 QAY5:QBB49 QKU5:QKX49 QUQ5:QUT49 REM5:REP49 ROI5:ROL49 RYE5:RYH49 SIA5:SID49 SRW5:SRZ49 TBS5:TBV49 TLO5:TLR49 TVK5:TVN49 UFG5:UFJ49 UPC5:UPF49 UYY5:UZB49 VIU5:VIX49 VSQ5:VST49 WCM5:WCP49 WMI5:WML49 WWE5:WWH49 AA65550:AC65584 JV65550:JY65584 TR65550:TU65584 ADN65550:ADQ65584 ANJ65550:ANM65584 AXF65550:AXI65584 BHB65550:BHE65584 BQX65550:BRA65584 CAT65550:CAW65584 CKP65550:CKS65584 CUL65550:CUO65584 DEH65550:DEK65584 DOD65550:DOG65584 DXZ65550:DYC65584 EHV65550:EHY65584 ERR65550:ERU65584 FBN65550:FBQ65584 FLJ65550:FLM65584 FVF65550:FVI65584 GFB65550:GFE65584 GOX65550:GPA65584 GYT65550:GYW65584 HIP65550:HIS65584 HSL65550:HSO65584 ICH65550:ICK65584 IMD65550:IMG65584 IVZ65550:IWC65584 JFV65550:JFY65584 JPR65550:JPU65584 JZN65550:JZQ65584 KJJ65550:KJM65584 KTF65550:KTI65584 LDB65550:LDE65584 LMX65550:LNA65584 LWT65550:LWW65584 MGP65550:MGS65584 MQL65550:MQO65584 NAH65550:NAK65584 NKD65550:NKG65584 NTZ65550:NUC65584 ODV65550:ODY65584 ONR65550:ONU65584 OXN65550:OXQ65584 PHJ65550:PHM65584 PRF65550:PRI65584 QBB65550:QBE65584 QKX65550:QLA65584 QUT65550:QUW65584 REP65550:RES65584 ROL65550:ROO65584 RYH65550:RYK65584 SID65550:SIG65584 SRZ65550:SSC65584 TBV65550:TBY65584 TLR65550:TLU65584 TVN65550:TVQ65584 UFJ65550:UFM65584 UPF65550:UPI65584 UZB65550:UZE65584 VIX65550:VJA65584 VST65550:VSW65584 WCP65550:WCS65584 WML65550:WMO65584 WWH65550:WWK65584 AA131086:AC131120 JV131086:JY131120 TR131086:TU131120 ADN131086:ADQ131120 ANJ131086:ANM131120 AXF131086:AXI131120 BHB131086:BHE131120 BQX131086:BRA131120 CAT131086:CAW131120 CKP131086:CKS131120 CUL131086:CUO131120 DEH131086:DEK131120 DOD131086:DOG131120 DXZ131086:DYC131120 EHV131086:EHY131120 ERR131086:ERU131120 FBN131086:FBQ131120 FLJ131086:FLM131120 FVF131086:FVI131120 GFB131086:GFE131120 GOX131086:GPA131120 GYT131086:GYW131120 HIP131086:HIS131120 HSL131086:HSO131120 ICH131086:ICK131120 IMD131086:IMG131120 IVZ131086:IWC131120 JFV131086:JFY131120 JPR131086:JPU131120 JZN131086:JZQ131120 KJJ131086:KJM131120 KTF131086:KTI131120 LDB131086:LDE131120 LMX131086:LNA131120 LWT131086:LWW131120 MGP131086:MGS131120 MQL131086:MQO131120 NAH131086:NAK131120 NKD131086:NKG131120 NTZ131086:NUC131120 ODV131086:ODY131120 ONR131086:ONU131120 OXN131086:OXQ131120 PHJ131086:PHM131120 PRF131086:PRI131120 QBB131086:QBE131120 QKX131086:QLA131120 QUT131086:QUW131120 REP131086:RES131120 ROL131086:ROO131120 RYH131086:RYK131120 SID131086:SIG131120 SRZ131086:SSC131120 TBV131086:TBY131120 TLR131086:TLU131120 TVN131086:TVQ131120 UFJ131086:UFM131120 UPF131086:UPI131120 UZB131086:UZE131120 VIX131086:VJA131120 VST131086:VSW131120 WCP131086:WCS131120 WML131086:WMO131120 WWH131086:WWK131120 AA196622:AC196656 JV196622:JY196656 TR196622:TU196656 ADN196622:ADQ196656 ANJ196622:ANM196656 AXF196622:AXI196656 BHB196622:BHE196656 BQX196622:BRA196656 CAT196622:CAW196656 CKP196622:CKS196656 CUL196622:CUO196656 DEH196622:DEK196656 DOD196622:DOG196656 DXZ196622:DYC196656 EHV196622:EHY196656 ERR196622:ERU196656 FBN196622:FBQ196656 FLJ196622:FLM196656 FVF196622:FVI196656 GFB196622:GFE196656 GOX196622:GPA196656 GYT196622:GYW196656 HIP196622:HIS196656 HSL196622:HSO196656 ICH196622:ICK196656 IMD196622:IMG196656 IVZ196622:IWC196656 JFV196622:JFY196656 JPR196622:JPU196656 JZN196622:JZQ196656 KJJ196622:KJM196656 KTF196622:KTI196656 LDB196622:LDE196656 LMX196622:LNA196656 LWT196622:LWW196656 MGP196622:MGS196656 MQL196622:MQO196656 NAH196622:NAK196656 NKD196622:NKG196656 NTZ196622:NUC196656 ODV196622:ODY196656 ONR196622:ONU196656 OXN196622:OXQ196656 PHJ196622:PHM196656 PRF196622:PRI196656 QBB196622:QBE196656 QKX196622:QLA196656 QUT196622:QUW196656 REP196622:RES196656 ROL196622:ROO196656 RYH196622:RYK196656 SID196622:SIG196656 SRZ196622:SSC196656 TBV196622:TBY196656 TLR196622:TLU196656 TVN196622:TVQ196656 UFJ196622:UFM196656 UPF196622:UPI196656 UZB196622:UZE196656 VIX196622:VJA196656 VST196622:VSW196656 WCP196622:WCS196656 WML196622:WMO196656 WWH196622:WWK196656 AA262158:AC262192 JV262158:JY262192 TR262158:TU262192 ADN262158:ADQ262192 ANJ262158:ANM262192 AXF262158:AXI262192 BHB262158:BHE262192 BQX262158:BRA262192 CAT262158:CAW262192 CKP262158:CKS262192 CUL262158:CUO262192 DEH262158:DEK262192 DOD262158:DOG262192 DXZ262158:DYC262192 EHV262158:EHY262192 ERR262158:ERU262192 FBN262158:FBQ262192 FLJ262158:FLM262192 FVF262158:FVI262192 GFB262158:GFE262192 GOX262158:GPA262192 GYT262158:GYW262192 HIP262158:HIS262192 HSL262158:HSO262192 ICH262158:ICK262192 IMD262158:IMG262192 IVZ262158:IWC262192 JFV262158:JFY262192 JPR262158:JPU262192 JZN262158:JZQ262192 KJJ262158:KJM262192 KTF262158:KTI262192 LDB262158:LDE262192 LMX262158:LNA262192 LWT262158:LWW262192 MGP262158:MGS262192 MQL262158:MQO262192 NAH262158:NAK262192 NKD262158:NKG262192 NTZ262158:NUC262192 ODV262158:ODY262192 ONR262158:ONU262192 OXN262158:OXQ262192 PHJ262158:PHM262192 PRF262158:PRI262192 QBB262158:QBE262192 QKX262158:QLA262192 QUT262158:QUW262192 REP262158:RES262192 ROL262158:ROO262192 RYH262158:RYK262192 SID262158:SIG262192 SRZ262158:SSC262192 TBV262158:TBY262192 TLR262158:TLU262192 TVN262158:TVQ262192 UFJ262158:UFM262192 UPF262158:UPI262192 UZB262158:UZE262192 VIX262158:VJA262192 VST262158:VSW262192 WCP262158:WCS262192 WML262158:WMO262192 WWH262158:WWK262192 AA327694:AC327728 JV327694:JY327728 TR327694:TU327728 ADN327694:ADQ327728 ANJ327694:ANM327728 AXF327694:AXI327728 BHB327694:BHE327728 BQX327694:BRA327728 CAT327694:CAW327728 CKP327694:CKS327728 CUL327694:CUO327728 DEH327694:DEK327728 DOD327694:DOG327728 DXZ327694:DYC327728 EHV327694:EHY327728 ERR327694:ERU327728 FBN327694:FBQ327728 FLJ327694:FLM327728 FVF327694:FVI327728 GFB327694:GFE327728 GOX327694:GPA327728 GYT327694:GYW327728 HIP327694:HIS327728 HSL327694:HSO327728 ICH327694:ICK327728 IMD327694:IMG327728 IVZ327694:IWC327728 JFV327694:JFY327728 JPR327694:JPU327728 JZN327694:JZQ327728 KJJ327694:KJM327728 KTF327694:KTI327728 LDB327694:LDE327728 LMX327694:LNA327728 LWT327694:LWW327728 MGP327694:MGS327728 MQL327694:MQO327728 NAH327694:NAK327728 NKD327694:NKG327728 NTZ327694:NUC327728 ODV327694:ODY327728 ONR327694:ONU327728 OXN327694:OXQ327728 PHJ327694:PHM327728 PRF327694:PRI327728 QBB327694:QBE327728 QKX327694:QLA327728 QUT327694:QUW327728 REP327694:RES327728 ROL327694:ROO327728 RYH327694:RYK327728 SID327694:SIG327728 SRZ327694:SSC327728 TBV327694:TBY327728 TLR327694:TLU327728 TVN327694:TVQ327728 UFJ327694:UFM327728 UPF327694:UPI327728 UZB327694:UZE327728 VIX327694:VJA327728 VST327694:VSW327728 WCP327694:WCS327728 WML327694:WMO327728 WWH327694:WWK327728 AA393230:AC393264 JV393230:JY393264 TR393230:TU393264 ADN393230:ADQ393264 ANJ393230:ANM393264 AXF393230:AXI393264 BHB393230:BHE393264 BQX393230:BRA393264 CAT393230:CAW393264 CKP393230:CKS393264 CUL393230:CUO393264 DEH393230:DEK393264 DOD393230:DOG393264 DXZ393230:DYC393264 EHV393230:EHY393264 ERR393230:ERU393264 FBN393230:FBQ393264 FLJ393230:FLM393264 FVF393230:FVI393264 GFB393230:GFE393264 GOX393230:GPA393264 GYT393230:GYW393264 HIP393230:HIS393264 HSL393230:HSO393264 ICH393230:ICK393264 IMD393230:IMG393264 IVZ393230:IWC393264 JFV393230:JFY393264 JPR393230:JPU393264 JZN393230:JZQ393264 KJJ393230:KJM393264 KTF393230:KTI393264 LDB393230:LDE393264 LMX393230:LNA393264 LWT393230:LWW393264 MGP393230:MGS393264 MQL393230:MQO393264 NAH393230:NAK393264 NKD393230:NKG393264 NTZ393230:NUC393264 ODV393230:ODY393264 ONR393230:ONU393264 OXN393230:OXQ393264 PHJ393230:PHM393264 PRF393230:PRI393264 QBB393230:QBE393264 QKX393230:QLA393264 QUT393230:QUW393264 REP393230:RES393264 ROL393230:ROO393264 RYH393230:RYK393264 SID393230:SIG393264 SRZ393230:SSC393264 TBV393230:TBY393264 TLR393230:TLU393264 TVN393230:TVQ393264 UFJ393230:UFM393264 UPF393230:UPI393264 UZB393230:UZE393264 VIX393230:VJA393264 VST393230:VSW393264 WCP393230:WCS393264 WML393230:WMO393264 WWH393230:WWK393264 AA458766:AC458800 JV458766:JY458800 TR458766:TU458800 ADN458766:ADQ458800 ANJ458766:ANM458800 AXF458766:AXI458800 BHB458766:BHE458800 BQX458766:BRA458800 CAT458766:CAW458800 CKP458766:CKS458800 CUL458766:CUO458800 DEH458766:DEK458800 DOD458766:DOG458800 DXZ458766:DYC458800 EHV458766:EHY458800 ERR458766:ERU458800 FBN458766:FBQ458800 FLJ458766:FLM458800 FVF458766:FVI458800 GFB458766:GFE458800 GOX458766:GPA458800 GYT458766:GYW458800 HIP458766:HIS458800 HSL458766:HSO458800 ICH458766:ICK458800 IMD458766:IMG458800 IVZ458766:IWC458800 JFV458766:JFY458800 JPR458766:JPU458800 JZN458766:JZQ458800 KJJ458766:KJM458800 KTF458766:KTI458800 LDB458766:LDE458800 LMX458766:LNA458800 LWT458766:LWW458800 MGP458766:MGS458800 MQL458766:MQO458800 NAH458766:NAK458800 NKD458766:NKG458800 NTZ458766:NUC458800 ODV458766:ODY458800 ONR458766:ONU458800 OXN458766:OXQ458800 PHJ458766:PHM458800 PRF458766:PRI458800 QBB458766:QBE458800 QKX458766:QLA458800 QUT458766:QUW458800 REP458766:RES458800 ROL458766:ROO458800 RYH458766:RYK458800 SID458766:SIG458800 SRZ458766:SSC458800 TBV458766:TBY458800 TLR458766:TLU458800 TVN458766:TVQ458800 UFJ458766:UFM458800 UPF458766:UPI458800 UZB458766:UZE458800 VIX458766:VJA458800 VST458766:VSW458800 WCP458766:WCS458800 WML458766:WMO458800 WWH458766:WWK458800 AA524302:AC524336 JV524302:JY524336 TR524302:TU524336 ADN524302:ADQ524336 ANJ524302:ANM524336 AXF524302:AXI524336 BHB524302:BHE524336 BQX524302:BRA524336 CAT524302:CAW524336 CKP524302:CKS524336 CUL524302:CUO524336 DEH524302:DEK524336 DOD524302:DOG524336 DXZ524302:DYC524336 EHV524302:EHY524336 ERR524302:ERU524336 FBN524302:FBQ524336 FLJ524302:FLM524336 FVF524302:FVI524336 GFB524302:GFE524336 GOX524302:GPA524336 GYT524302:GYW524336 HIP524302:HIS524336 HSL524302:HSO524336 ICH524302:ICK524336 IMD524302:IMG524336 IVZ524302:IWC524336 JFV524302:JFY524336 JPR524302:JPU524336 JZN524302:JZQ524336 KJJ524302:KJM524336 KTF524302:KTI524336 LDB524302:LDE524336 LMX524302:LNA524336 LWT524302:LWW524336 MGP524302:MGS524336 MQL524302:MQO524336 NAH524302:NAK524336 NKD524302:NKG524336 NTZ524302:NUC524336 ODV524302:ODY524336 ONR524302:ONU524336 OXN524302:OXQ524336 PHJ524302:PHM524336 PRF524302:PRI524336 QBB524302:QBE524336 QKX524302:QLA524336 QUT524302:QUW524336 REP524302:RES524336 ROL524302:ROO524336 RYH524302:RYK524336 SID524302:SIG524336 SRZ524302:SSC524336 TBV524302:TBY524336 TLR524302:TLU524336 TVN524302:TVQ524336 UFJ524302:UFM524336 UPF524302:UPI524336 UZB524302:UZE524336 VIX524302:VJA524336 VST524302:VSW524336 WCP524302:WCS524336 WML524302:WMO524336 WWH524302:WWK524336 AA589838:AC589872 JV589838:JY589872 TR589838:TU589872 ADN589838:ADQ589872 ANJ589838:ANM589872 AXF589838:AXI589872 BHB589838:BHE589872 BQX589838:BRA589872 CAT589838:CAW589872 CKP589838:CKS589872 CUL589838:CUO589872 DEH589838:DEK589872 DOD589838:DOG589872 DXZ589838:DYC589872 EHV589838:EHY589872 ERR589838:ERU589872 FBN589838:FBQ589872 FLJ589838:FLM589872 FVF589838:FVI589872 GFB589838:GFE589872 GOX589838:GPA589872 GYT589838:GYW589872 HIP589838:HIS589872 HSL589838:HSO589872 ICH589838:ICK589872 IMD589838:IMG589872 IVZ589838:IWC589872 JFV589838:JFY589872 JPR589838:JPU589872 JZN589838:JZQ589872 KJJ589838:KJM589872 KTF589838:KTI589872 LDB589838:LDE589872 LMX589838:LNA589872 LWT589838:LWW589872 MGP589838:MGS589872 MQL589838:MQO589872 NAH589838:NAK589872 NKD589838:NKG589872 NTZ589838:NUC589872 ODV589838:ODY589872 ONR589838:ONU589872 OXN589838:OXQ589872 PHJ589838:PHM589872 PRF589838:PRI589872 QBB589838:QBE589872 QKX589838:QLA589872 QUT589838:QUW589872 REP589838:RES589872 ROL589838:ROO589872 RYH589838:RYK589872 SID589838:SIG589872 SRZ589838:SSC589872 TBV589838:TBY589872 TLR589838:TLU589872 TVN589838:TVQ589872 UFJ589838:UFM589872 UPF589838:UPI589872 UZB589838:UZE589872 VIX589838:VJA589872 VST589838:VSW589872 WCP589838:WCS589872 WML589838:WMO589872 WWH589838:WWK589872 AA655374:AC655408 JV655374:JY655408 TR655374:TU655408 ADN655374:ADQ655408 ANJ655374:ANM655408 AXF655374:AXI655408 BHB655374:BHE655408 BQX655374:BRA655408 CAT655374:CAW655408 CKP655374:CKS655408 CUL655374:CUO655408 DEH655374:DEK655408 DOD655374:DOG655408 DXZ655374:DYC655408 EHV655374:EHY655408 ERR655374:ERU655408 FBN655374:FBQ655408 FLJ655374:FLM655408 FVF655374:FVI655408 GFB655374:GFE655408 GOX655374:GPA655408 GYT655374:GYW655408 HIP655374:HIS655408 HSL655374:HSO655408 ICH655374:ICK655408 IMD655374:IMG655408 IVZ655374:IWC655408 JFV655374:JFY655408 JPR655374:JPU655408 JZN655374:JZQ655408 KJJ655374:KJM655408 KTF655374:KTI655408 LDB655374:LDE655408 LMX655374:LNA655408 LWT655374:LWW655408 MGP655374:MGS655408 MQL655374:MQO655408 NAH655374:NAK655408 NKD655374:NKG655408 NTZ655374:NUC655408 ODV655374:ODY655408 ONR655374:ONU655408 OXN655374:OXQ655408 PHJ655374:PHM655408 PRF655374:PRI655408 QBB655374:QBE655408 QKX655374:QLA655408 QUT655374:QUW655408 REP655374:RES655408 ROL655374:ROO655408 RYH655374:RYK655408 SID655374:SIG655408 SRZ655374:SSC655408 TBV655374:TBY655408 TLR655374:TLU655408 TVN655374:TVQ655408 UFJ655374:UFM655408 UPF655374:UPI655408 UZB655374:UZE655408 VIX655374:VJA655408 VST655374:VSW655408 WCP655374:WCS655408 WML655374:WMO655408 WWH655374:WWK655408 AA720910:AC720944 JV720910:JY720944 TR720910:TU720944 ADN720910:ADQ720944 ANJ720910:ANM720944 AXF720910:AXI720944 BHB720910:BHE720944 BQX720910:BRA720944 CAT720910:CAW720944 CKP720910:CKS720944 CUL720910:CUO720944 DEH720910:DEK720944 DOD720910:DOG720944 DXZ720910:DYC720944 EHV720910:EHY720944 ERR720910:ERU720944 FBN720910:FBQ720944 FLJ720910:FLM720944 FVF720910:FVI720944 GFB720910:GFE720944 GOX720910:GPA720944 GYT720910:GYW720944 HIP720910:HIS720944 HSL720910:HSO720944 ICH720910:ICK720944 IMD720910:IMG720944 IVZ720910:IWC720944 JFV720910:JFY720944 JPR720910:JPU720944 JZN720910:JZQ720944 KJJ720910:KJM720944 KTF720910:KTI720944 LDB720910:LDE720944 LMX720910:LNA720944 LWT720910:LWW720944 MGP720910:MGS720944 MQL720910:MQO720944 NAH720910:NAK720944 NKD720910:NKG720944 NTZ720910:NUC720944 ODV720910:ODY720944 ONR720910:ONU720944 OXN720910:OXQ720944 PHJ720910:PHM720944 PRF720910:PRI720944 QBB720910:QBE720944 QKX720910:QLA720944 QUT720910:QUW720944 REP720910:RES720944 ROL720910:ROO720944 RYH720910:RYK720944 SID720910:SIG720944 SRZ720910:SSC720944 TBV720910:TBY720944 TLR720910:TLU720944 TVN720910:TVQ720944 UFJ720910:UFM720944 UPF720910:UPI720944 UZB720910:UZE720944 VIX720910:VJA720944 VST720910:VSW720944 WCP720910:WCS720944 WML720910:WMO720944 WWH720910:WWK720944 AA786446:AC786480 JV786446:JY786480 TR786446:TU786480 ADN786446:ADQ786480 ANJ786446:ANM786480 AXF786446:AXI786480 BHB786446:BHE786480 BQX786446:BRA786480 CAT786446:CAW786480 CKP786446:CKS786480 CUL786446:CUO786480 DEH786446:DEK786480 DOD786446:DOG786480 DXZ786446:DYC786480 EHV786446:EHY786480 ERR786446:ERU786480 FBN786446:FBQ786480 FLJ786446:FLM786480 FVF786446:FVI786480 GFB786446:GFE786480 GOX786446:GPA786480 GYT786446:GYW786480 HIP786446:HIS786480 HSL786446:HSO786480 ICH786446:ICK786480 IMD786446:IMG786480 IVZ786446:IWC786480 JFV786446:JFY786480 JPR786446:JPU786480 JZN786446:JZQ786480 KJJ786446:KJM786480 KTF786446:KTI786480 LDB786446:LDE786480 LMX786446:LNA786480 LWT786446:LWW786480 MGP786446:MGS786480 MQL786446:MQO786480 NAH786446:NAK786480 NKD786446:NKG786480 NTZ786446:NUC786480 ODV786446:ODY786480 ONR786446:ONU786480 OXN786446:OXQ786480 PHJ786446:PHM786480 PRF786446:PRI786480 QBB786446:QBE786480 QKX786446:QLA786480 QUT786446:QUW786480 REP786446:RES786480 ROL786446:ROO786480 RYH786446:RYK786480 SID786446:SIG786480 SRZ786446:SSC786480 TBV786446:TBY786480 TLR786446:TLU786480 TVN786446:TVQ786480 UFJ786446:UFM786480 UPF786446:UPI786480 UZB786446:UZE786480 VIX786446:VJA786480 VST786446:VSW786480 WCP786446:WCS786480 WML786446:WMO786480 WWH786446:WWK786480 AA851982:AC852016 JV851982:JY852016 TR851982:TU852016 ADN851982:ADQ852016 ANJ851982:ANM852016 AXF851982:AXI852016 BHB851982:BHE852016 BQX851982:BRA852016 CAT851982:CAW852016 CKP851982:CKS852016 CUL851982:CUO852016 DEH851982:DEK852016 DOD851982:DOG852016 DXZ851982:DYC852016 EHV851982:EHY852016 ERR851982:ERU852016 FBN851982:FBQ852016 FLJ851982:FLM852016 FVF851982:FVI852016 GFB851982:GFE852016 GOX851982:GPA852016 GYT851982:GYW852016 HIP851982:HIS852016 HSL851982:HSO852016 ICH851982:ICK852016 IMD851982:IMG852016 IVZ851982:IWC852016 JFV851982:JFY852016 JPR851982:JPU852016 JZN851982:JZQ852016 KJJ851982:KJM852016 KTF851982:KTI852016 LDB851982:LDE852016 LMX851982:LNA852016 LWT851982:LWW852016 MGP851982:MGS852016 MQL851982:MQO852016 NAH851982:NAK852016 NKD851982:NKG852016 NTZ851982:NUC852016 ODV851982:ODY852016 ONR851982:ONU852016 OXN851982:OXQ852016 PHJ851982:PHM852016 PRF851982:PRI852016 QBB851982:QBE852016 QKX851982:QLA852016 QUT851982:QUW852016 REP851982:RES852016 ROL851982:ROO852016 RYH851982:RYK852016 SID851982:SIG852016 SRZ851982:SSC852016 TBV851982:TBY852016 TLR851982:TLU852016 TVN851982:TVQ852016 UFJ851982:UFM852016 UPF851982:UPI852016 UZB851982:UZE852016 VIX851982:VJA852016 VST851982:VSW852016 WCP851982:WCS852016 WML851982:WMO852016 WWH851982:WWK852016 AA917518:AC917552 JV917518:JY917552 TR917518:TU917552 ADN917518:ADQ917552 ANJ917518:ANM917552 AXF917518:AXI917552 BHB917518:BHE917552 BQX917518:BRA917552 CAT917518:CAW917552 CKP917518:CKS917552 CUL917518:CUO917552 DEH917518:DEK917552 DOD917518:DOG917552 DXZ917518:DYC917552 EHV917518:EHY917552 ERR917518:ERU917552 FBN917518:FBQ917552 FLJ917518:FLM917552 FVF917518:FVI917552 GFB917518:GFE917552 GOX917518:GPA917552 GYT917518:GYW917552 HIP917518:HIS917552 HSL917518:HSO917552 ICH917518:ICK917552 IMD917518:IMG917552 IVZ917518:IWC917552 JFV917518:JFY917552 JPR917518:JPU917552 JZN917518:JZQ917552 KJJ917518:KJM917552 KTF917518:KTI917552 LDB917518:LDE917552 LMX917518:LNA917552 LWT917518:LWW917552 MGP917518:MGS917552 MQL917518:MQO917552 NAH917518:NAK917552 NKD917518:NKG917552 NTZ917518:NUC917552 ODV917518:ODY917552 ONR917518:ONU917552 OXN917518:OXQ917552 PHJ917518:PHM917552 PRF917518:PRI917552 QBB917518:QBE917552 QKX917518:QLA917552 QUT917518:QUW917552 REP917518:RES917552 ROL917518:ROO917552 RYH917518:RYK917552 SID917518:SIG917552 SRZ917518:SSC917552 TBV917518:TBY917552 TLR917518:TLU917552 TVN917518:TVQ917552 UFJ917518:UFM917552 UPF917518:UPI917552 UZB917518:UZE917552 VIX917518:VJA917552 VST917518:VSW917552 WCP917518:WCS917552 WML917518:WMO917552 WWH917518:WWK917552 AA983054:AC983088 JV983054:JY983088 TR983054:TU983088 ADN983054:ADQ983088 ANJ983054:ANM983088 AXF983054:AXI983088 BHB983054:BHE983088 BQX983054:BRA983088 CAT983054:CAW983088 CKP983054:CKS983088 CUL983054:CUO983088 DEH983054:DEK983088 DOD983054:DOG983088 DXZ983054:DYC983088 EHV983054:EHY983088 ERR983054:ERU983088 FBN983054:FBQ983088 FLJ983054:FLM983088 FVF983054:FVI983088 GFB983054:GFE983088 GOX983054:GPA983088 GYT983054:GYW983088 HIP983054:HIS983088 HSL983054:HSO983088 ICH983054:ICK983088 IMD983054:IMG983088 IVZ983054:IWC983088 JFV983054:JFY983088 JPR983054:JPU983088 JZN983054:JZQ983088 KJJ983054:KJM983088 KTF983054:KTI983088 LDB983054:LDE983088 LMX983054:LNA983088 LWT983054:LWW983088 MGP983054:MGS983088 MQL983054:MQO983088 NAH983054:NAK983088 NKD983054:NKG983088 NTZ983054:NUC983088 ODV983054:ODY983088 ONR983054:ONU983088 OXN983054:OXQ983088 PHJ983054:PHM983088 PRF983054:PRI983088 QBB983054:QBE983088 QKX983054:QLA983088 QUT983054:QUW983088 REP983054:RES983088 ROL983054:ROO983088 RYH983054:RYK983088 SID983054:SIG983088 SRZ983054:SSC983088 TBV983054:TBY983088 TLR983054:TLU983088 TVN983054:TVQ983088 UFJ983054:UFM983088 UPF983054:UPI983088 UZB983054:UZE983088 VIX983054:VJA983088 VST983054:VSW983088 WCP983054:WCS983088 WML983054:WMO983088 D5:G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3"/>
  <sheetViews>
    <sheetView showGridLines="0" rightToLeft="1" zoomScale="85" zoomScaleNormal="85" workbookViewId="0">
      <selection activeCell="H7" sqref="H7"/>
    </sheetView>
  </sheetViews>
  <sheetFormatPr baseColWidth="10" defaultColWidth="12.7109375" defaultRowHeight="15" x14ac:dyDescent="0.25"/>
  <cols>
    <col min="1" max="1" width="12.7109375" style="130"/>
    <col min="2" max="2" width="21.28515625" style="130" customWidth="1"/>
    <col min="3" max="3" width="15" style="130" bestFit="1" customWidth="1"/>
    <col min="4" max="4" width="4.28515625" style="130" customWidth="1"/>
    <col min="5" max="5" width="10" style="130" customWidth="1"/>
    <col min="6" max="6" width="8.5703125" style="130" customWidth="1"/>
    <col min="7" max="7" width="8.5703125" style="130" bestFit="1" customWidth="1"/>
    <col min="8" max="9" width="7.140625" style="130" bestFit="1" customWidth="1"/>
    <col min="10" max="10" width="5.85546875" style="130" bestFit="1" customWidth="1"/>
    <col min="11" max="11" width="12.7109375" style="130" customWidth="1"/>
    <col min="12" max="12" width="10.85546875" style="130" bestFit="1" customWidth="1"/>
    <col min="13" max="257" width="12.7109375" style="130"/>
    <col min="258" max="258" width="21.28515625" style="130" customWidth="1"/>
    <col min="259" max="259" width="15" style="130" bestFit="1" customWidth="1"/>
    <col min="260" max="260" width="4.28515625" style="130" customWidth="1"/>
    <col min="261" max="261" width="10" style="130" customWidth="1"/>
    <col min="262" max="262" width="8.5703125" style="130" customWidth="1"/>
    <col min="263" max="263" width="8.5703125" style="130" bestFit="1" customWidth="1"/>
    <col min="264" max="265" width="7.140625" style="130" bestFit="1" customWidth="1"/>
    <col min="266" max="266" width="5.85546875" style="130" bestFit="1" customWidth="1"/>
    <col min="267" max="267" width="12.7109375" style="130" customWidth="1"/>
    <col min="268" max="268" width="10.85546875" style="130" bestFit="1" customWidth="1"/>
    <col min="269" max="513" width="12.7109375" style="130"/>
    <col min="514" max="514" width="21.28515625" style="130" customWidth="1"/>
    <col min="515" max="515" width="15" style="130" bestFit="1" customWidth="1"/>
    <col min="516" max="516" width="4.28515625" style="130" customWidth="1"/>
    <col min="517" max="517" width="10" style="130" customWidth="1"/>
    <col min="518" max="518" width="8.5703125" style="130" customWidth="1"/>
    <col min="519" max="519" width="8.5703125" style="130" bestFit="1" customWidth="1"/>
    <col min="520" max="521" width="7.140625" style="130" bestFit="1" customWidth="1"/>
    <col min="522" max="522" width="5.85546875" style="130" bestFit="1" customWidth="1"/>
    <col min="523" max="523" width="12.7109375" style="130" customWidth="1"/>
    <col min="524" max="524" width="10.85546875" style="130" bestFit="1" customWidth="1"/>
    <col min="525" max="769" width="12.7109375" style="130"/>
    <col min="770" max="770" width="21.28515625" style="130" customWidth="1"/>
    <col min="771" max="771" width="15" style="130" bestFit="1" customWidth="1"/>
    <col min="772" max="772" width="4.28515625" style="130" customWidth="1"/>
    <col min="773" max="773" width="10" style="130" customWidth="1"/>
    <col min="774" max="774" width="8.5703125" style="130" customWidth="1"/>
    <col min="775" max="775" width="8.5703125" style="130" bestFit="1" customWidth="1"/>
    <col min="776" max="777" width="7.140625" style="130" bestFit="1" customWidth="1"/>
    <col min="778" max="778" width="5.85546875" style="130" bestFit="1" customWidth="1"/>
    <col min="779" max="779" width="12.7109375" style="130" customWidth="1"/>
    <col min="780" max="780" width="10.85546875" style="130" bestFit="1" customWidth="1"/>
    <col min="781" max="1025" width="12.7109375" style="130"/>
    <col min="1026" max="1026" width="21.28515625" style="130" customWidth="1"/>
    <col min="1027" max="1027" width="15" style="130" bestFit="1" customWidth="1"/>
    <col min="1028" max="1028" width="4.28515625" style="130" customWidth="1"/>
    <col min="1029" max="1029" width="10" style="130" customWidth="1"/>
    <col min="1030" max="1030" width="8.5703125" style="130" customWidth="1"/>
    <col min="1031" max="1031" width="8.5703125" style="130" bestFit="1" customWidth="1"/>
    <col min="1032" max="1033" width="7.140625" style="130" bestFit="1" customWidth="1"/>
    <col min="1034" max="1034" width="5.85546875" style="130" bestFit="1" customWidth="1"/>
    <col min="1035" max="1035" width="12.7109375" style="130" customWidth="1"/>
    <col min="1036" max="1036" width="10.85546875" style="130" bestFit="1" customWidth="1"/>
    <col min="1037" max="1281" width="12.7109375" style="130"/>
    <col min="1282" max="1282" width="21.28515625" style="130" customWidth="1"/>
    <col min="1283" max="1283" width="15" style="130" bestFit="1" customWidth="1"/>
    <col min="1284" max="1284" width="4.28515625" style="130" customWidth="1"/>
    <col min="1285" max="1285" width="10" style="130" customWidth="1"/>
    <col min="1286" max="1286" width="8.5703125" style="130" customWidth="1"/>
    <col min="1287" max="1287" width="8.5703125" style="130" bestFit="1" customWidth="1"/>
    <col min="1288" max="1289" width="7.140625" style="130" bestFit="1" customWidth="1"/>
    <col min="1290" max="1290" width="5.85546875" style="130" bestFit="1" customWidth="1"/>
    <col min="1291" max="1291" width="12.7109375" style="130" customWidth="1"/>
    <col min="1292" max="1292" width="10.85546875" style="130" bestFit="1" customWidth="1"/>
    <col min="1293" max="1537" width="12.7109375" style="130"/>
    <col min="1538" max="1538" width="21.28515625" style="130" customWidth="1"/>
    <col min="1539" max="1539" width="15" style="130" bestFit="1" customWidth="1"/>
    <col min="1540" max="1540" width="4.28515625" style="130" customWidth="1"/>
    <col min="1541" max="1541" width="10" style="130" customWidth="1"/>
    <col min="1542" max="1542" width="8.5703125" style="130" customWidth="1"/>
    <col min="1543" max="1543" width="8.5703125" style="130" bestFit="1" customWidth="1"/>
    <col min="1544" max="1545" width="7.140625" style="130" bestFit="1" customWidth="1"/>
    <col min="1546" max="1546" width="5.85546875" style="130" bestFit="1" customWidth="1"/>
    <col min="1547" max="1547" width="12.7109375" style="130" customWidth="1"/>
    <col min="1548" max="1548" width="10.85546875" style="130" bestFit="1" customWidth="1"/>
    <col min="1549" max="1793" width="12.7109375" style="130"/>
    <col min="1794" max="1794" width="21.28515625" style="130" customWidth="1"/>
    <col min="1795" max="1795" width="15" style="130" bestFit="1" customWidth="1"/>
    <col min="1796" max="1796" width="4.28515625" style="130" customWidth="1"/>
    <col min="1797" max="1797" width="10" style="130" customWidth="1"/>
    <col min="1798" max="1798" width="8.5703125" style="130" customWidth="1"/>
    <col min="1799" max="1799" width="8.5703125" style="130" bestFit="1" customWidth="1"/>
    <col min="1800" max="1801" width="7.140625" style="130" bestFit="1" customWidth="1"/>
    <col min="1802" max="1802" width="5.85546875" style="130" bestFit="1" customWidth="1"/>
    <col min="1803" max="1803" width="12.7109375" style="130" customWidth="1"/>
    <col min="1804" max="1804" width="10.85546875" style="130" bestFit="1" customWidth="1"/>
    <col min="1805" max="2049" width="12.7109375" style="130"/>
    <col min="2050" max="2050" width="21.28515625" style="130" customWidth="1"/>
    <col min="2051" max="2051" width="15" style="130" bestFit="1" customWidth="1"/>
    <col min="2052" max="2052" width="4.28515625" style="130" customWidth="1"/>
    <col min="2053" max="2053" width="10" style="130" customWidth="1"/>
    <col min="2054" max="2054" width="8.5703125" style="130" customWidth="1"/>
    <col min="2055" max="2055" width="8.5703125" style="130" bestFit="1" customWidth="1"/>
    <col min="2056" max="2057" width="7.140625" style="130" bestFit="1" customWidth="1"/>
    <col min="2058" max="2058" width="5.85546875" style="130" bestFit="1" customWidth="1"/>
    <col min="2059" max="2059" width="12.7109375" style="130" customWidth="1"/>
    <col min="2060" max="2060" width="10.85546875" style="130" bestFit="1" customWidth="1"/>
    <col min="2061" max="2305" width="12.7109375" style="130"/>
    <col min="2306" max="2306" width="21.28515625" style="130" customWidth="1"/>
    <col min="2307" max="2307" width="15" style="130" bestFit="1" customWidth="1"/>
    <col min="2308" max="2308" width="4.28515625" style="130" customWidth="1"/>
    <col min="2309" max="2309" width="10" style="130" customWidth="1"/>
    <col min="2310" max="2310" width="8.5703125" style="130" customWidth="1"/>
    <col min="2311" max="2311" width="8.5703125" style="130" bestFit="1" customWidth="1"/>
    <col min="2312" max="2313" width="7.140625" style="130" bestFit="1" customWidth="1"/>
    <col min="2314" max="2314" width="5.85546875" style="130" bestFit="1" customWidth="1"/>
    <col min="2315" max="2315" width="12.7109375" style="130" customWidth="1"/>
    <col min="2316" max="2316" width="10.85546875" style="130" bestFit="1" customWidth="1"/>
    <col min="2317" max="2561" width="12.7109375" style="130"/>
    <col min="2562" max="2562" width="21.28515625" style="130" customWidth="1"/>
    <col min="2563" max="2563" width="15" style="130" bestFit="1" customWidth="1"/>
    <col min="2564" max="2564" width="4.28515625" style="130" customWidth="1"/>
    <col min="2565" max="2565" width="10" style="130" customWidth="1"/>
    <col min="2566" max="2566" width="8.5703125" style="130" customWidth="1"/>
    <col min="2567" max="2567" width="8.5703125" style="130" bestFit="1" customWidth="1"/>
    <col min="2568" max="2569" width="7.140625" style="130" bestFit="1" customWidth="1"/>
    <col min="2570" max="2570" width="5.85546875" style="130" bestFit="1" customWidth="1"/>
    <col min="2571" max="2571" width="12.7109375" style="130" customWidth="1"/>
    <col min="2572" max="2572" width="10.85546875" style="130" bestFit="1" customWidth="1"/>
    <col min="2573" max="2817" width="12.7109375" style="130"/>
    <col min="2818" max="2818" width="21.28515625" style="130" customWidth="1"/>
    <col min="2819" max="2819" width="15" style="130" bestFit="1" customWidth="1"/>
    <col min="2820" max="2820" width="4.28515625" style="130" customWidth="1"/>
    <col min="2821" max="2821" width="10" style="130" customWidth="1"/>
    <col min="2822" max="2822" width="8.5703125" style="130" customWidth="1"/>
    <col min="2823" max="2823" width="8.5703125" style="130" bestFit="1" customWidth="1"/>
    <col min="2824" max="2825" width="7.140625" style="130" bestFit="1" customWidth="1"/>
    <col min="2826" max="2826" width="5.85546875" style="130" bestFit="1" customWidth="1"/>
    <col min="2827" max="2827" width="12.7109375" style="130" customWidth="1"/>
    <col min="2828" max="2828" width="10.85546875" style="130" bestFit="1" customWidth="1"/>
    <col min="2829" max="3073" width="12.7109375" style="130"/>
    <col min="3074" max="3074" width="21.28515625" style="130" customWidth="1"/>
    <col min="3075" max="3075" width="15" style="130" bestFit="1" customWidth="1"/>
    <col min="3076" max="3076" width="4.28515625" style="130" customWidth="1"/>
    <col min="3077" max="3077" width="10" style="130" customWidth="1"/>
    <col min="3078" max="3078" width="8.5703125" style="130" customWidth="1"/>
    <col min="3079" max="3079" width="8.5703125" style="130" bestFit="1" customWidth="1"/>
    <col min="3080" max="3081" width="7.140625" style="130" bestFit="1" customWidth="1"/>
    <col min="3082" max="3082" width="5.85546875" style="130" bestFit="1" customWidth="1"/>
    <col min="3083" max="3083" width="12.7109375" style="130" customWidth="1"/>
    <col min="3084" max="3084" width="10.85546875" style="130" bestFit="1" customWidth="1"/>
    <col min="3085" max="3329" width="12.7109375" style="130"/>
    <col min="3330" max="3330" width="21.28515625" style="130" customWidth="1"/>
    <col min="3331" max="3331" width="15" style="130" bestFit="1" customWidth="1"/>
    <col min="3332" max="3332" width="4.28515625" style="130" customWidth="1"/>
    <col min="3333" max="3333" width="10" style="130" customWidth="1"/>
    <col min="3334" max="3334" width="8.5703125" style="130" customWidth="1"/>
    <col min="3335" max="3335" width="8.5703125" style="130" bestFit="1" customWidth="1"/>
    <col min="3336" max="3337" width="7.140625" style="130" bestFit="1" customWidth="1"/>
    <col min="3338" max="3338" width="5.85546875" style="130" bestFit="1" customWidth="1"/>
    <col min="3339" max="3339" width="12.7109375" style="130" customWidth="1"/>
    <col min="3340" max="3340" width="10.85546875" style="130" bestFit="1" customWidth="1"/>
    <col min="3341" max="3585" width="12.7109375" style="130"/>
    <col min="3586" max="3586" width="21.28515625" style="130" customWidth="1"/>
    <col min="3587" max="3587" width="15" style="130" bestFit="1" customWidth="1"/>
    <col min="3588" max="3588" width="4.28515625" style="130" customWidth="1"/>
    <col min="3589" max="3589" width="10" style="130" customWidth="1"/>
    <col min="3590" max="3590" width="8.5703125" style="130" customWidth="1"/>
    <col min="3591" max="3591" width="8.5703125" style="130" bestFit="1" customWidth="1"/>
    <col min="3592" max="3593" width="7.140625" style="130" bestFit="1" customWidth="1"/>
    <col min="3594" max="3594" width="5.85546875" style="130" bestFit="1" customWidth="1"/>
    <col min="3595" max="3595" width="12.7109375" style="130" customWidth="1"/>
    <col min="3596" max="3596" width="10.85546875" style="130" bestFit="1" customWidth="1"/>
    <col min="3597" max="3841" width="12.7109375" style="130"/>
    <col min="3842" max="3842" width="21.28515625" style="130" customWidth="1"/>
    <col min="3843" max="3843" width="15" style="130" bestFit="1" customWidth="1"/>
    <col min="3844" max="3844" width="4.28515625" style="130" customWidth="1"/>
    <col min="3845" max="3845" width="10" style="130" customWidth="1"/>
    <col min="3846" max="3846" width="8.5703125" style="130" customWidth="1"/>
    <col min="3847" max="3847" width="8.5703125" style="130" bestFit="1" customWidth="1"/>
    <col min="3848" max="3849" width="7.140625" style="130" bestFit="1" customWidth="1"/>
    <col min="3850" max="3850" width="5.85546875" style="130" bestFit="1" customWidth="1"/>
    <col min="3851" max="3851" width="12.7109375" style="130" customWidth="1"/>
    <col min="3852" max="3852" width="10.85546875" style="130" bestFit="1" customWidth="1"/>
    <col min="3853" max="4097" width="12.7109375" style="130"/>
    <col min="4098" max="4098" width="21.28515625" style="130" customWidth="1"/>
    <col min="4099" max="4099" width="15" style="130" bestFit="1" customWidth="1"/>
    <col min="4100" max="4100" width="4.28515625" style="130" customWidth="1"/>
    <col min="4101" max="4101" width="10" style="130" customWidth="1"/>
    <col min="4102" max="4102" width="8.5703125" style="130" customWidth="1"/>
    <col min="4103" max="4103" width="8.5703125" style="130" bestFit="1" customWidth="1"/>
    <col min="4104" max="4105" width="7.140625" style="130" bestFit="1" customWidth="1"/>
    <col min="4106" max="4106" width="5.85546875" style="130" bestFit="1" customWidth="1"/>
    <col min="4107" max="4107" width="12.7109375" style="130" customWidth="1"/>
    <col min="4108" max="4108" width="10.85546875" style="130" bestFit="1" customWidth="1"/>
    <col min="4109" max="4353" width="12.7109375" style="130"/>
    <col min="4354" max="4354" width="21.28515625" style="130" customWidth="1"/>
    <col min="4355" max="4355" width="15" style="130" bestFit="1" customWidth="1"/>
    <col min="4356" max="4356" width="4.28515625" style="130" customWidth="1"/>
    <col min="4357" max="4357" width="10" style="130" customWidth="1"/>
    <col min="4358" max="4358" width="8.5703125" style="130" customWidth="1"/>
    <col min="4359" max="4359" width="8.5703125" style="130" bestFit="1" customWidth="1"/>
    <col min="4360" max="4361" width="7.140625" style="130" bestFit="1" customWidth="1"/>
    <col min="4362" max="4362" width="5.85546875" style="130" bestFit="1" customWidth="1"/>
    <col min="4363" max="4363" width="12.7109375" style="130" customWidth="1"/>
    <col min="4364" max="4364" width="10.85546875" style="130" bestFit="1" customWidth="1"/>
    <col min="4365" max="4609" width="12.7109375" style="130"/>
    <col min="4610" max="4610" width="21.28515625" style="130" customWidth="1"/>
    <col min="4611" max="4611" width="15" style="130" bestFit="1" customWidth="1"/>
    <col min="4612" max="4612" width="4.28515625" style="130" customWidth="1"/>
    <col min="4613" max="4613" width="10" style="130" customWidth="1"/>
    <col min="4614" max="4614" width="8.5703125" style="130" customWidth="1"/>
    <col min="4615" max="4615" width="8.5703125" style="130" bestFit="1" customWidth="1"/>
    <col min="4616" max="4617" width="7.140625" style="130" bestFit="1" customWidth="1"/>
    <col min="4618" max="4618" width="5.85546875" style="130" bestFit="1" customWidth="1"/>
    <col min="4619" max="4619" width="12.7109375" style="130" customWidth="1"/>
    <col min="4620" max="4620" width="10.85546875" style="130" bestFit="1" customWidth="1"/>
    <col min="4621" max="4865" width="12.7109375" style="130"/>
    <col min="4866" max="4866" width="21.28515625" style="130" customWidth="1"/>
    <col min="4867" max="4867" width="15" style="130" bestFit="1" customWidth="1"/>
    <col min="4868" max="4868" width="4.28515625" style="130" customWidth="1"/>
    <col min="4869" max="4869" width="10" style="130" customWidth="1"/>
    <col min="4870" max="4870" width="8.5703125" style="130" customWidth="1"/>
    <col min="4871" max="4871" width="8.5703125" style="130" bestFit="1" customWidth="1"/>
    <col min="4872" max="4873" width="7.140625" style="130" bestFit="1" customWidth="1"/>
    <col min="4874" max="4874" width="5.85546875" style="130" bestFit="1" customWidth="1"/>
    <col min="4875" max="4875" width="12.7109375" style="130" customWidth="1"/>
    <col min="4876" max="4876" width="10.85546875" style="130" bestFit="1" customWidth="1"/>
    <col min="4877" max="5121" width="12.7109375" style="130"/>
    <col min="5122" max="5122" width="21.28515625" style="130" customWidth="1"/>
    <col min="5123" max="5123" width="15" style="130" bestFit="1" customWidth="1"/>
    <col min="5124" max="5124" width="4.28515625" style="130" customWidth="1"/>
    <col min="5125" max="5125" width="10" style="130" customWidth="1"/>
    <col min="5126" max="5126" width="8.5703125" style="130" customWidth="1"/>
    <col min="5127" max="5127" width="8.5703125" style="130" bestFit="1" customWidth="1"/>
    <col min="5128" max="5129" width="7.140625" style="130" bestFit="1" customWidth="1"/>
    <col min="5130" max="5130" width="5.85546875" style="130" bestFit="1" customWidth="1"/>
    <col min="5131" max="5131" width="12.7109375" style="130" customWidth="1"/>
    <col min="5132" max="5132" width="10.85546875" style="130" bestFit="1" customWidth="1"/>
    <col min="5133" max="5377" width="12.7109375" style="130"/>
    <col min="5378" max="5378" width="21.28515625" style="130" customWidth="1"/>
    <col min="5379" max="5379" width="15" style="130" bestFit="1" customWidth="1"/>
    <col min="5380" max="5380" width="4.28515625" style="130" customWidth="1"/>
    <col min="5381" max="5381" width="10" style="130" customWidth="1"/>
    <col min="5382" max="5382" width="8.5703125" style="130" customWidth="1"/>
    <col min="5383" max="5383" width="8.5703125" style="130" bestFit="1" customWidth="1"/>
    <col min="5384" max="5385" width="7.140625" style="130" bestFit="1" customWidth="1"/>
    <col min="5386" max="5386" width="5.85546875" style="130" bestFit="1" customWidth="1"/>
    <col min="5387" max="5387" width="12.7109375" style="130" customWidth="1"/>
    <col min="5388" max="5388" width="10.85546875" style="130" bestFit="1" customWidth="1"/>
    <col min="5389" max="5633" width="12.7109375" style="130"/>
    <col min="5634" max="5634" width="21.28515625" style="130" customWidth="1"/>
    <col min="5635" max="5635" width="15" style="130" bestFit="1" customWidth="1"/>
    <col min="5636" max="5636" width="4.28515625" style="130" customWidth="1"/>
    <col min="5637" max="5637" width="10" style="130" customWidth="1"/>
    <col min="5638" max="5638" width="8.5703125" style="130" customWidth="1"/>
    <col min="5639" max="5639" width="8.5703125" style="130" bestFit="1" customWidth="1"/>
    <col min="5640" max="5641" width="7.140625" style="130" bestFit="1" customWidth="1"/>
    <col min="5642" max="5642" width="5.85546875" style="130" bestFit="1" customWidth="1"/>
    <col min="5643" max="5643" width="12.7109375" style="130" customWidth="1"/>
    <col min="5644" max="5644" width="10.85546875" style="130" bestFit="1" customWidth="1"/>
    <col min="5645" max="5889" width="12.7109375" style="130"/>
    <col min="5890" max="5890" width="21.28515625" style="130" customWidth="1"/>
    <col min="5891" max="5891" width="15" style="130" bestFit="1" customWidth="1"/>
    <col min="5892" max="5892" width="4.28515625" style="130" customWidth="1"/>
    <col min="5893" max="5893" width="10" style="130" customWidth="1"/>
    <col min="5894" max="5894" width="8.5703125" style="130" customWidth="1"/>
    <col min="5895" max="5895" width="8.5703125" style="130" bestFit="1" customWidth="1"/>
    <col min="5896" max="5897" width="7.140625" style="130" bestFit="1" customWidth="1"/>
    <col min="5898" max="5898" width="5.85546875" style="130" bestFit="1" customWidth="1"/>
    <col min="5899" max="5899" width="12.7109375" style="130" customWidth="1"/>
    <col min="5900" max="5900" width="10.85546875" style="130" bestFit="1" customWidth="1"/>
    <col min="5901" max="6145" width="12.7109375" style="130"/>
    <col min="6146" max="6146" width="21.28515625" style="130" customWidth="1"/>
    <col min="6147" max="6147" width="15" style="130" bestFit="1" customWidth="1"/>
    <col min="6148" max="6148" width="4.28515625" style="130" customWidth="1"/>
    <col min="6149" max="6149" width="10" style="130" customWidth="1"/>
    <col min="6150" max="6150" width="8.5703125" style="130" customWidth="1"/>
    <col min="6151" max="6151" width="8.5703125" style="130" bestFit="1" customWidth="1"/>
    <col min="6152" max="6153" width="7.140625" style="130" bestFit="1" customWidth="1"/>
    <col min="6154" max="6154" width="5.85546875" style="130" bestFit="1" customWidth="1"/>
    <col min="6155" max="6155" width="12.7109375" style="130" customWidth="1"/>
    <col min="6156" max="6156" width="10.85546875" style="130" bestFit="1" customWidth="1"/>
    <col min="6157" max="6401" width="12.7109375" style="130"/>
    <col min="6402" max="6402" width="21.28515625" style="130" customWidth="1"/>
    <col min="6403" max="6403" width="15" style="130" bestFit="1" customWidth="1"/>
    <col min="6404" max="6404" width="4.28515625" style="130" customWidth="1"/>
    <col min="6405" max="6405" width="10" style="130" customWidth="1"/>
    <col min="6406" max="6406" width="8.5703125" style="130" customWidth="1"/>
    <col min="6407" max="6407" width="8.5703125" style="130" bestFit="1" customWidth="1"/>
    <col min="6408" max="6409" width="7.140625" style="130" bestFit="1" customWidth="1"/>
    <col min="6410" max="6410" width="5.85546875" style="130" bestFit="1" customWidth="1"/>
    <col min="6411" max="6411" width="12.7109375" style="130" customWidth="1"/>
    <col min="6412" max="6412" width="10.85546875" style="130" bestFit="1" customWidth="1"/>
    <col min="6413" max="6657" width="12.7109375" style="130"/>
    <col min="6658" max="6658" width="21.28515625" style="130" customWidth="1"/>
    <col min="6659" max="6659" width="15" style="130" bestFit="1" customWidth="1"/>
    <col min="6660" max="6660" width="4.28515625" style="130" customWidth="1"/>
    <col min="6661" max="6661" width="10" style="130" customWidth="1"/>
    <col min="6662" max="6662" width="8.5703125" style="130" customWidth="1"/>
    <col min="6663" max="6663" width="8.5703125" style="130" bestFit="1" customWidth="1"/>
    <col min="6664" max="6665" width="7.140625" style="130" bestFit="1" customWidth="1"/>
    <col min="6666" max="6666" width="5.85546875" style="130" bestFit="1" customWidth="1"/>
    <col min="6667" max="6667" width="12.7109375" style="130" customWidth="1"/>
    <col min="6668" max="6668" width="10.85546875" style="130" bestFit="1" customWidth="1"/>
    <col min="6669" max="6913" width="12.7109375" style="130"/>
    <col min="6914" max="6914" width="21.28515625" style="130" customWidth="1"/>
    <col min="6915" max="6915" width="15" style="130" bestFit="1" customWidth="1"/>
    <col min="6916" max="6916" width="4.28515625" style="130" customWidth="1"/>
    <col min="6917" max="6917" width="10" style="130" customWidth="1"/>
    <col min="6918" max="6918" width="8.5703125" style="130" customWidth="1"/>
    <col min="6919" max="6919" width="8.5703125" style="130" bestFit="1" customWidth="1"/>
    <col min="6920" max="6921" width="7.140625" style="130" bestFit="1" customWidth="1"/>
    <col min="6922" max="6922" width="5.85546875" style="130" bestFit="1" customWidth="1"/>
    <col min="6923" max="6923" width="12.7109375" style="130" customWidth="1"/>
    <col min="6924" max="6924" width="10.85546875" style="130" bestFit="1" customWidth="1"/>
    <col min="6925" max="7169" width="12.7109375" style="130"/>
    <col min="7170" max="7170" width="21.28515625" style="130" customWidth="1"/>
    <col min="7171" max="7171" width="15" style="130" bestFit="1" customWidth="1"/>
    <col min="7172" max="7172" width="4.28515625" style="130" customWidth="1"/>
    <col min="7173" max="7173" width="10" style="130" customWidth="1"/>
    <col min="7174" max="7174" width="8.5703125" style="130" customWidth="1"/>
    <col min="7175" max="7175" width="8.5703125" style="130" bestFit="1" customWidth="1"/>
    <col min="7176" max="7177" width="7.140625" style="130" bestFit="1" customWidth="1"/>
    <col min="7178" max="7178" width="5.85546875" style="130" bestFit="1" customWidth="1"/>
    <col min="7179" max="7179" width="12.7109375" style="130" customWidth="1"/>
    <col min="7180" max="7180" width="10.85546875" style="130" bestFit="1" customWidth="1"/>
    <col min="7181" max="7425" width="12.7109375" style="130"/>
    <col min="7426" max="7426" width="21.28515625" style="130" customWidth="1"/>
    <col min="7427" max="7427" width="15" style="130" bestFit="1" customWidth="1"/>
    <col min="7428" max="7428" width="4.28515625" style="130" customWidth="1"/>
    <col min="7429" max="7429" width="10" style="130" customWidth="1"/>
    <col min="7430" max="7430" width="8.5703125" style="130" customWidth="1"/>
    <col min="7431" max="7431" width="8.5703125" style="130" bestFit="1" customWidth="1"/>
    <col min="7432" max="7433" width="7.140625" style="130" bestFit="1" customWidth="1"/>
    <col min="7434" max="7434" width="5.85546875" style="130" bestFit="1" customWidth="1"/>
    <col min="7435" max="7435" width="12.7109375" style="130" customWidth="1"/>
    <col min="7436" max="7436" width="10.85546875" style="130" bestFit="1" customWidth="1"/>
    <col min="7437" max="7681" width="12.7109375" style="130"/>
    <col min="7682" max="7682" width="21.28515625" style="130" customWidth="1"/>
    <col min="7683" max="7683" width="15" style="130" bestFit="1" customWidth="1"/>
    <col min="7684" max="7684" width="4.28515625" style="130" customWidth="1"/>
    <col min="7685" max="7685" width="10" style="130" customWidth="1"/>
    <col min="7686" max="7686" width="8.5703125" style="130" customWidth="1"/>
    <col min="7687" max="7687" width="8.5703125" style="130" bestFit="1" customWidth="1"/>
    <col min="7688" max="7689" width="7.140625" style="130" bestFit="1" customWidth="1"/>
    <col min="7690" max="7690" width="5.85546875" style="130" bestFit="1" customWidth="1"/>
    <col min="7691" max="7691" width="12.7109375" style="130" customWidth="1"/>
    <col min="7692" max="7692" width="10.85546875" style="130" bestFit="1" customWidth="1"/>
    <col min="7693" max="7937" width="12.7109375" style="130"/>
    <col min="7938" max="7938" width="21.28515625" style="130" customWidth="1"/>
    <col min="7939" max="7939" width="15" style="130" bestFit="1" customWidth="1"/>
    <col min="7940" max="7940" width="4.28515625" style="130" customWidth="1"/>
    <col min="7941" max="7941" width="10" style="130" customWidth="1"/>
    <col min="7942" max="7942" width="8.5703125" style="130" customWidth="1"/>
    <col min="7943" max="7943" width="8.5703125" style="130" bestFit="1" customWidth="1"/>
    <col min="7944" max="7945" width="7.140625" style="130" bestFit="1" customWidth="1"/>
    <col min="7946" max="7946" width="5.85546875" style="130" bestFit="1" customWidth="1"/>
    <col min="7947" max="7947" width="12.7109375" style="130" customWidth="1"/>
    <col min="7948" max="7948" width="10.85546875" style="130" bestFit="1" customWidth="1"/>
    <col min="7949" max="8193" width="12.7109375" style="130"/>
    <col min="8194" max="8194" width="21.28515625" style="130" customWidth="1"/>
    <col min="8195" max="8195" width="15" style="130" bestFit="1" customWidth="1"/>
    <col min="8196" max="8196" width="4.28515625" style="130" customWidth="1"/>
    <col min="8197" max="8197" width="10" style="130" customWidth="1"/>
    <col min="8198" max="8198" width="8.5703125" style="130" customWidth="1"/>
    <col min="8199" max="8199" width="8.5703125" style="130" bestFit="1" customWidth="1"/>
    <col min="8200" max="8201" width="7.140625" style="130" bestFit="1" customWidth="1"/>
    <col min="8202" max="8202" width="5.85546875" style="130" bestFit="1" customWidth="1"/>
    <col min="8203" max="8203" width="12.7109375" style="130" customWidth="1"/>
    <col min="8204" max="8204" width="10.85546875" style="130" bestFit="1" customWidth="1"/>
    <col min="8205" max="8449" width="12.7109375" style="130"/>
    <col min="8450" max="8450" width="21.28515625" style="130" customWidth="1"/>
    <col min="8451" max="8451" width="15" style="130" bestFit="1" customWidth="1"/>
    <col min="8452" max="8452" width="4.28515625" style="130" customWidth="1"/>
    <col min="8453" max="8453" width="10" style="130" customWidth="1"/>
    <col min="8454" max="8454" width="8.5703125" style="130" customWidth="1"/>
    <col min="8455" max="8455" width="8.5703125" style="130" bestFit="1" customWidth="1"/>
    <col min="8456" max="8457" width="7.140625" style="130" bestFit="1" customWidth="1"/>
    <col min="8458" max="8458" width="5.85546875" style="130" bestFit="1" customWidth="1"/>
    <col min="8459" max="8459" width="12.7109375" style="130" customWidth="1"/>
    <col min="8460" max="8460" width="10.85546875" style="130" bestFit="1" customWidth="1"/>
    <col min="8461" max="8705" width="12.7109375" style="130"/>
    <col min="8706" max="8706" width="21.28515625" style="130" customWidth="1"/>
    <col min="8707" max="8707" width="15" style="130" bestFit="1" customWidth="1"/>
    <col min="8708" max="8708" width="4.28515625" style="130" customWidth="1"/>
    <col min="8709" max="8709" width="10" style="130" customWidth="1"/>
    <col min="8710" max="8710" width="8.5703125" style="130" customWidth="1"/>
    <col min="8711" max="8711" width="8.5703125" style="130" bestFit="1" customWidth="1"/>
    <col min="8712" max="8713" width="7.140625" style="130" bestFit="1" customWidth="1"/>
    <col min="8714" max="8714" width="5.85546875" style="130" bestFit="1" customWidth="1"/>
    <col min="8715" max="8715" width="12.7109375" style="130" customWidth="1"/>
    <col min="8716" max="8716" width="10.85546875" style="130" bestFit="1" customWidth="1"/>
    <col min="8717" max="8961" width="12.7109375" style="130"/>
    <col min="8962" max="8962" width="21.28515625" style="130" customWidth="1"/>
    <col min="8963" max="8963" width="15" style="130" bestFit="1" customWidth="1"/>
    <col min="8964" max="8964" width="4.28515625" style="130" customWidth="1"/>
    <col min="8965" max="8965" width="10" style="130" customWidth="1"/>
    <col min="8966" max="8966" width="8.5703125" style="130" customWidth="1"/>
    <col min="8967" max="8967" width="8.5703125" style="130" bestFit="1" customWidth="1"/>
    <col min="8968" max="8969" width="7.140625" style="130" bestFit="1" customWidth="1"/>
    <col min="8970" max="8970" width="5.85546875" style="130" bestFit="1" customWidth="1"/>
    <col min="8971" max="8971" width="12.7109375" style="130" customWidth="1"/>
    <col min="8972" max="8972" width="10.85546875" style="130" bestFit="1" customWidth="1"/>
    <col min="8973" max="9217" width="12.7109375" style="130"/>
    <col min="9218" max="9218" width="21.28515625" style="130" customWidth="1"/>
    <col min="9219" max="9219" width="15" style="130" bestFit="1" customWidth="1"/>
    <col min="9220" max="9220" width="4.28515625" style="130" customWidth="1"/>
    <col min="9221" max="9221" width="10" style="130" customWidth="1"/>
    <col min="9222" max="9222" width="8.5703125" style="130" customWidth="1"/>
    <col min="9223" max="9223" width="8.5703125" style="130" bestFit="1" customWidth="1"/>
    <col min="9224" max="9225" width="7.140625" style="130" bestFit="1" customWidth="1"/>
    <col min="9226" max="9226" width="5.85546875" style="130" bestFit="1" customWidth="1"/>
    <col min="9227" max="9227" width="12.7109375" style="130" customWidth="1"/>
    <col min="9228" max="9228" width="10.85546875" style="130" bestFit="1" customWidth="1"/>
    <col min="9229" max="9473" width="12.7109375" style="130"/>
    <col min="9474" max="9474" width="21.28515625" style="130" customWidth="1"/>
    <col min="9475" max="9475" width="15" style="130" bestFit="1" customWidth="1"/>
    <col min="9476" max="9476" width="4.28515625" style="130" customWidth="1"/>
    <col min="9477" max="9477" width="10" style="130" customWidth="1"/>
    <col min="9478" max="9478" width="8.5703125" style="130" customWidth="1"/>
    <col min="9479" max="9479" width="8.5703125" style="130" bestFit="1" customWidth="1"/>
    <col min="9480" max="9481" width="7.140625" style="130" bestFit="1" customWidth="1"/>
    <col min="9482" max="9482" width="5.85546875" style="130" bestFit="1" customWidth="1"/>
    <col min="9483" max="9483" width="12.7109375" style="130" customWidth="1"/>
    <col min="9484" max="9484" width="10.85546875" style="130" bestFit="1" customWidth="1"/>
    <col min="9485" max="9729" width="12.7109375" style="130"/>
    <col min="9730" max="9730" width="21.28515625" style="130" customWidth="1"/>
    <col min="9731" max="9731" width="15" style="130" bestFit="1" customWidth="1"/>
    <col min="9732" max="9732" width="4.28515625" style="130" customWidth="1"/>
    <col min="9733" max="9733" width="10" style="130" customWidth="1"/>
    <col min="9734" max="9734" width="8.5703125" style="130" customWidth="1"/>
    <col min="9735" max="9735" width="8.5703125" style="130" bestFit="1" customWidth="1"/>
    <col min="9736" max="9737" width="7.140625" style="130" bestFit="1" customWidth="1"/>
    <col min="9738" max="9738" width="5.85546875" style="130" bestFit="1" customWidth="1"/>
    <col min="9739" max="9739" width="12.7109375" style="130" customWidth="1"/>
    <col min="9740" max="9740" width="10.85546875" style="130" bestFit="1" customWidth="1"/>
    <col min="9741" max="9985" width="12.7109375" style="130"/>
    <col min="9986" max="9986" width="21.28515625" style="130" customWidth="1"/>
    <col min="9987" max="9987" width="15" style="130" bestFit="1" customWidth="1"/>
    <col min="9988" max="9988" width="4.28515625" style="130" customWidth="1"/>
    <col min="9989" max="9989" width="10" style="130" customWidth="1"/>
    <col min="9990" max="9990" width="8.5703125" style="130" customWidth="1"/>
    <col min="9991" max="9991" width="8.5703125" style="130" bestFit="1" customWidth="1"/>
    <col min="9992" max="9993" width="7.140625" style="130" bestFit="1" customWidth="1"/>
    <col min="9994" max="9994" width="5.85546875" style="130" bestFit="1" customWidth="1"/>
    <col min="9995" max="9995" width="12.7109375" style="130" customWidth="1"/>
    <col min="9996" max="9996" width="10.85546875" style="130" bestFit="1" customWidth="1"/>
    <col min="9997" max="10241" width="12.7109375" style="130"/>
    <col min="10242" max="10242" width="21.28515625" style="130" customWidth="1"/>
    <col min="10243" max="10243" width="15" style="130" bestFit="1" customWidth="1"/>
    <col min="10244" max="10244" width="4.28515625" style="130" customWidth="1"/>
    <col min="10245" max="10245" width="10" style="130" customWidth="1"/>
    <col min="10246" max="10246" width="8.5703125" style="130" customWidth="1"/>
    <col min="10247" max="10247" width="8.5703125" style="130" bestFit="1" customWidth="1"/>
    <col min="10248" max="10249" width="7.140625" style="130" bestFit="1" customWidth="1"/>
    <col min="10250" max="10250" width="5.85546875" style="130" bestFit="1" customWidth="1"/>
    <col min="10251" max="10251" width="12.7109375" style="130" customWidth="1"/>
    <col min="10252" max="10252" width="10.85546875" style="130" bestFit="1" customWidth="1"/>
    <col min="10253" max="10497" width="12.7109375" style="130"/>
    <col min="10498" max="10498" width="21.28515625" style="130" customWidth="1"/>
    <col min="10499" max="10499" width="15" style="130" bestFit="1" customWidth="1"/>
    <col min="10500" max="10500" width="4.28515625" style="130" customWidth="1"/>
    <col min="10501" max="10501" width="10" style="130" customWidth="1"/>
    <col min="10502" max="10502" width="8.5703125" style="130" customWidth="1"/>
    <col min="10503" max="10503" width="8.5703125" style="130" bestFit="1" customWidth="1"/>
    <col min="10504" max="10505" width="7.140625" style="130" bestFit="1" customWidth="1"/>
    <col min="10506" max="10506" width="5.85546875" style="130" bestFit="1" customWidth="1"/>
    <col min="10507" max="10507" width="12.7109375" style="130" customWidth="1"/>
    <col min="10508" max="10508" width="10.85546875" style="130" bestFit="1" customWidth="1"/>
    <col min="10509" max="10753" width="12.7109375" style="130"/>
    <col min="10754" max="10754" width="21.28515625" style="130" customWidth="1"/>
    <col min="10755" max="10755" width="15" style="130" bestFit="1" customWidth="1"/>
    <col min="10756" max="10756" width="4.28515625" style="130" customWidth="1"/>
    <col min="10757" max="10757" width="10" style="130" customWidth="1"/>
    <col min="10758" max="10758" width="8.5703125" style="130" customWidth="1"/>
    <col min="10759" max="10759" width="8.5703125" style="130" bestFit="1" customWidth="1"/>
    <col min="10760" max="10761" width="7.140625" style="130" bestFit="1" customWidth="1"/>
    <col min="10762" max="10762" width="5.85546875" style="130" bestFit="1" customWidth="1"/>
    <col min="10763" max="10763" width="12.7109375" style="130" customWidth="1"/>
    <col min="10764" max="10764" width="10.85546875" style="130" bestFit="1" customWidth="1"/>
    <col min="10765" max="11009" width="12.7109375" style="130"/>
    <col min="11010" max="11010" width="21.28515625" style="130" customWidth="1"/>
    <col min="11011" max="11011" width="15" style="130" bestFit="1" customWidth="1"/>
    <col min="11012" max="11012" width="4.28515625" style="130" customWidth="1"/>
    <col min="11013" max="11013" width="10" style="130" customWidth="1"/>
    <col min="11014" max="11014" width="8.5703125" style="130" customWidth="1"/>
    <col min="11015" max="11015" width="8.5703125" style="130" bestFit="1" customWidth="1"/>
    <col min="11016" max="11017" width="7.140625" style="130" bestFit="1" customWidth="1"/>
    <col min="11018" max="11018" width="5.85546875" style="130" bestFit="1" customWidth="1"/>
    <col min="11019" max="11019" width="12.7109375" style="130" customWidth="1"/>
    <col min="11020" max="11020" width="10.85546875" style="130" bestFit="1" customWidth="1"/>
    <col min="11021" max="11265" width="12.7109375" style="130"/>
    <col min="11266" max="11266" width="21.28515625" style="130" customWidth="1"/>
    <col min="11267" max="11267" width="15" style="130" bestFit="1" customWidth="1"/>
    <col min="11268" max="11268" width="4.28515625" style="130" customWidth="1"/>
    <col min="11269" max="11269" width="10" style="130" customWidth="1"/>
    <col min="11270" max="11270" width="8.5703125" style="130" customWidth="1"/>
    <col min="11271" max="11271" width="8.5703125" style="130" bestFit="1" customWidth="1"/>
    <col min="11272" max="11273" width="7.140625" style="130" bestFit="1" customWidth="1"/>
    <col min="11274" max="11274" width="5.85546875" style="130" bestFit="1" customWidth="1"/>
    <col min="11275" max="11275" width="12.7109375" style="130" customWidth="1"/>
    <col min="11276" max="11276" width="10.85546875" style="130" bestFit="1" customWidth="1"/>
    <col min="11277" max="11521" width="12.7109375" style="130"/>
    <col min="11522" max="11522" width="21.28515625" style="130" customWidth="1"/>
    <col min="11523" max="11523" width="15" style="130" bestFit="1" customWidth="1"/>
    <col min="11524" max="11524" width="4.28515625" style="130" customWidth="1"/>
    <col min="11525" max="11525" width="10" style="130" customWidth="1"/>
    <col min="11526" max="11526" width="8.5703125" style="130" customWidth="1"/>
    <col min="11527" max="11527" width="8.5703125" style="130" bestFit="1" customWidth="1"/>
    <col min="11528" max="11529" width="7.140625" style="130" bestFit="1" customWidth="1"/>
    <col min="11530" max="11530" width="5.85546875" style="130" bestFit="1" customWidth="1"/>
    <col min="11531" max="11531" width="12.7109375" style="130" customWidth="1"/>
    <col min="11532" max="11532" width="10.85546875" style="130" bestFit="1" customWidth="1"/>
    <col min="11533" max="11777" width="12.7109375" style="130"/>
    <col min="11778" max="11778" width="21.28515625" style="130" customWidth="1"/>
    <col min="11779" max="11779" width="15" style="130" bestFit="1" customWidth="1"/>
    <col min="11780" max="11780" width="4.28515625" style="130" customWidth="1"/>
    <col min="11781" max="11781" width="10" style="130" customWidth="1"/>
    <col min="11782" max="11782" width="8.5703125" style="130" customWidth="1"/>
    <col min="11783" max="11783" width="8.5703125" style="130" bestFit="1" customWidth="1"/>
    <col min="11784" max="11785" width="7.140625" style="130" bestFit="1" customWidth="1"/>
    <col min="11786" max="11786" width="5.85546875" style="130" bestFit="1" customWidth="1"/>
    <col min="11787" max="11787" width="12.7109375" style="130" customWidth="1"/>
    <col min="11788" max="11788" width="10.85546875" style="130" bestFit="1" customWidth="1"/>
    <col min="11789" max="12033" width="12.7109375" style="130"/>
    <col min="12034" max="12034" width="21.28515625" style="130" customWidth="1"/>
    <col min="12035" max="12035" width="15" style="130" bestFit="1" customWidth="1"/>
    <col min="12036" max="12036" width="4.28515625" style="130" customWidth="1"/>
    <col min="12037" max="12037" width="10" style="130" customWidth="1"/>
    <col min="12038" max="12038" width="8.5703125" style="130" customWidth="1"/>
    <col min="12039" max="12039" width="8.5703125" style="130" bestFit="1" customWidth="1"/>
    <col min="12040" max="12041" width="7.140625" style="130" bestFit="1" customWidth="1"/>
    <col min="12042" max="12042" width="5.85546875" style="130" bestFit="1" customWidth="1"/>
    <col min="12043" max="12043" width="12.7109375" style="130" customWidth="1"/>
    <col min="12044" max="12044" width="10.85546875" style="130" bestFit="1" customWidth="1"/>
    <col min="12045" max="12289" width="12.7109375" style="130"/>
    <col min="12290" max="12290" width="21.28515625" style="130" customWidth="1"/>
    <col min="12291" max="12291" width="15" style="130" bestFit="1" customWidth="1"/>
    <col min="12292" max="12292" width="4.28515625" style="130" customWidth="1"/>
    <col min="12293" max="12293" width="10" style="130" customWidth="1"/>
    <col min="12294" max="12294" width="8.5703125" style="130" customWidth="1"/>
    <col min="12295" max="12295" width="8.5703125" style="130" bestFit="1" customWidth="1"/>
    <col min="12296" max="12297" width="7.140625" style="130" bestFit="1" customWidth="1"/>
    <col min="12298" max="12298" width="5.85546875" style="130" bestFit="1" customWidth="1"/>
    <col min="12299" max="12299" width="12.7109375" style="130" customWidth="1"/>
    <col min="12300" max="12300" width="10.85546875" style="130" bestFit="1" customWidth="1"/>
    <col min="12301" max="12545" width="12.7109375" style="130"/>
    <col min="12546" max="12546" width="21.28515625" style="130" customWidth="1"/>
    <col min="12547" max="12547" width="15" style="130" bestFit="1" customWidth="1"/>
    <col min="12548" max="12548" width="4.28515625" style="130" customWidth="1"/>
    <col min="12549" max="12549" width="10" style="130" customWidth="1"/>
    <col min="12550" max="12550" width="8.5703125" style="130" customWidth="1"/>
    <col min="12551" max="12551" width="8.5703125" style="130" bestFit="1" customWidth="1"/>
    <col min="12552" max="12553" width="7.140625" style="130" bestFit="1" customWidth="1"/>
    <col min="12554" max="12554" width="5.85546875" style="130" bestFit="1" customWidth="1"/>
    <col min="12555" max="12555" width="12.7109375" style="130" customWidth="1"/>
    <col min="12556" max="12556" width="10.85546875" style="130" bestFit="1" customWidth="1"/>
    <col min="12557" max="12801" width="12.7109375" style="130"/>
    <col min="12802" max="12802" width="21.28515625" style="130" customWidth="1"/>
    <col min="12803" max="12803" width="15" style="130" bestFit="1" customWidth="1"/>
    <col min="12804" max="12804" width="4.28515625" style="130" customWidth="1"/>
    <col min="12805" max="12805" width="10" style="130" customWidth="1"/>
    <col min="12806" max="12806" width="8.5703125" style="130" customWidth="1"/>
    <col min="12807" max="12807" width="8.5703125" style="130" bestFit="1" customWidth="1"/>
    <col min="12808" max="12809" width="7.140625" style="130" bestFit="1" customWidth="1"/>
    <col min="12810" max="12810" width="5.85546875" style="130" bestFit="1" customWidth="1"/>
    <col min="12811" max="12811" width="12.7109375" style="130" customWidth="1"/>
    <col min="12812" max="12812" width="10.85546875" style="130" bestFit="1" customWidth="1"/>
    <col min="12813" max="13057" width="12.7109375" style="130"/>
    <col min="13058" max="13058" width="21.28515625" style="130" customWidth="1"/>
    <col min="13059" max="13059" width="15" style="130" bestFit="1" customWidth="1"/>
    <col min="13060" max="13060" width="4.28515625" style="130" customWidth="1"/>
    <col min="13061" max="13061" width="10" style="130" customWidth="1"/>
    <col min="13062" max="13062" width="8.5703125" style="130" customWidth="1"/>
    <col min="13063" max="13063" width="8.5703125" style="130" bestFit="1" customWidth="1"/>
    <col min="13064" max="13065" width="7.140625" style="130" bestFit="1" customWidth="1"/>
    <col min="13066" max="13066" width="5.85546875" style="130" bestFit="1" customWidth="1"/>
    <col min="13067" max="13067" width="12.7109375" style="130" customWidth="1"/>
    <col min="13068" max="13068" width="10.85546875" style="130" bestFit="1" customWidth="1"/>
    <col min="13069" max="13313" width="12.7109375" style="130"/>
    <col min="13314" max="13314" width="21.28515625" style="130" customWidth="1"/>
    <col min="13315" max="13315" width="15" style="130" bestFit="1" customWidth="1"/>
    <col min="13316" max="13316" width="4.28515625" style="130" customWidth="1"/>
    <col min="13317" max="13317" width="10" style="130" customWidth="1"/>
    <col min="13318" max="13318" width="8.5703125" style="130" customWidth="1"/>
    <col min="13319" max="13319" width="8.5703125" style="130" bestFit="1" customWidth="1"/>
    <col min="13320" max="13321" width="7.140625" style="130" bestFit="1" customWidth="1"/>
    <col min="13322" max="13322" width="5.85546875" style="130" bestFit="1" customWidth="1"/>
    <col min="13323" max="13323" width="12.7109375" style="130" customWidth="1"/>
    <col min="13324" max="13324" width="10.85546875" style="130" bestFit="1" customWidth="1"/>
    <col min="13325" max="13569" width="12.7109375" style="130"/>
    <col min="13570" max="13570" width="21.28515625" style="130" customWidth="1"/>
    <col min="13571" max="13571" width="15" style="130" bestFit="1" customWidth="1"/>
    <col min="13572" max="13572" width="4.28515625" style="130" customWidth="1"/>
    <col min="13573" max="13573" width="10" style="130" customWidth="1"/>
    <col min="13574" max="13574" width="8.5703125" style="130" customWidth="1"/>
    <col min="13575" max="13575" width="8.5703125" style="130" bestFit="1" customWidth="1"/>
    <col min="13576" max="13577" width="7.140625" style="130" bestFit="1" customWidth="1"/>
    <col min="13578" max="13578" width="5.85546875" style="130" bestFit="1" customWidth="1"/>
    <col min="13579" max="13579" width="12.7109375" style="130" customWidth="1"/>
    <col min="13580" max="13580" width="10.85546875" style="130" bestFit="1" customWidth="1"/>
    <col min="13581" max="13825" width="12.7109375" style="130"/>
    <col min="13826" max="13826" width="21.28515625" style="130" customWidth="1"/>
    <col min="13827" max="13827" width="15" style="130" bestFit="1" customWidth="1"/>
    <col min="13828" max="13828" width="4.28515625" style="130" customWidth="1"/>
    <col min="13829" max="13829" width="10" style="130" customWidth="1"/>
    <col min="13830" max="13830" width="8.5703125" style="130" customWidth="1"/>
    <col min="13831" max="13831" width="8.5703125" style="130" bestFit="1" customWidth="1"/>
    <col min="13832" max="13833" width="7.140625" style="130" bestFit="1" customWidth="1"/>
    <col min="13834" max="13834" width="5.85546875" style="130" bestFit="1" customWidth="1"/>
    <col min="13835" max="13835" width="12.7109375" style="130" customWidth="1"/>
    <col min="13836" max="13836" width="10.85546875" style="130" bestFit="1" customWidth="1"/>
    <col min="13837" max="14081" width="12.7109375" style="130"/>
    <col min="14082" max="14082" width="21.28515625" style="130" customWidth="1"/>
    <col min="14083" max="14083" width="15" style="130" bestFit="1" customWidth="1"/>
    <col min="14084" max="14084" width="4.28515625" style="130" customWidth="1"/>
    <col min="14085" max="14085" width="10" style="130" customWidth="1"/>
    <col min="14086" max="14086" width="8.5703125" style="130" customWidth="1"/>
    <col min="14087" max="14087" width="8.5703125" style="130" bestFit="1" customWidth="1"/>
    <col min="14088" max="14089" width="7.140625" style="130" bestFit="1" customWidth="1"/>
    <col min="14090" max="14090" width="5.85546875" style="130" bestFit="1" customWidth="1"/>
    <col min="14091" max="14091" width="12.7109375" style="130" customWidth="1"/>
    <col min="14092" max="14092" width="10.85546875" style="130" bestFit="1" customWidth="1"/>
    <col min="14093" max="14337" width="12.7109375" style="130"/>
    <col min="14338" max="14338" width="21.28515625" style="130" customWidth="1"/>
    <col min="14339" max="14339" width="15" style="130" bestFit="1" customWidth="1"/>
    <col min="14340" max="14340" width="4.28515625" style="130" customWidth="1"/>
    <col min="14341" max="14341" width="10" style="130" customWidth="1"/>
    <col min="14342" max="14342" width="8.5703125" style="130" customWidth="1"/>
    <col min="14343" max="14343" width="8.5703125" style="130" bestFit="1" customWidth="1"/>
    <col min="14344" max="14345" width="7.140625" style="130" bestFit="1" customWidth="1"/>
    <col min="14346" max="14346" width="5.85546875" style="130" bestFit="1" customWidth="1"/>
    <col min="14347" max="14347" width="12.7109375" style="130" customWidth="1"/>
    <col min="14348" max="14348" width="10.85546875" style="130" bestFit="1" customWidth="1"/>
    <col min="14349" max="14593" width="12.7109375" style="130"/>
    <col min="14594" max="14594" width="21.28515625" style="130" customWidth="1"/>
    <col min="14595" max="14595" width="15" style="130" bestFit="1" customWidth="1"/>
    <col min="14596" max="14596" width="4.28515625" style="130" customWidth="1"/>
    <col min="14597" max="14597" width="10" style="130" customWidth="1"/>
    <col min="14598" max="14598" width="8.5703125" style="130" customWidth="1"/>
    <col min="14599" max="14599" width="8.5703125" style="130" bestFit="1" customWidth="1"/>
    <col min="14600" max="14601" width="7.140625" style="130" bestFit="1" customWidth="1"/>
    <col min="14602" max="14602" width="5.85546875" style="130" bestFit="1" customWidth="1"/>
    <col min="14603" max="14603" width="12.7109375" style="130" customWidth="1"/>
    <col min="14604" max="14604" width="10.85546875" style="130" bestFit="1" customWidth="1"/>
    <col min="14605" max="14849" width="12.7109375" style="130"/>
    <col min="14850" max="14850" width="21.28515625" style="130" customWidth="1"/>
    <col min="14851" max="14851" width="15" style="130" bestFit="1" customWidth="1"/>
    <col min="14852" max="14852" width="4.28515625" style="130" customWidth="1"/>
    <col min="14853" max="14853" width="10" style="130" customWidth="1"/>
    <col min="14854" max="14854" width="8.5703125" style="130" customWidth="1"/>
    <col min="14855" max="14855" width="8.5703125" style="130" bestFit="1" customWidth="1"/>
    <col min="14856" max="14857" width="7.140625" style="130" bestFit="1" customWidth="1"/>
    <col min="14858" max="14858" width="5.85546875" style="130" bestFit="1" customWidth="1"/>
    <col min="14859" max="14859" width="12.7109375" style="130" customWidth="1"/>
    <col min="14860" max="14860" width="10.85546875" style="130" bestFit="1" customWidth="1"/>
    <col min="14861" max="15105" width="12.7109375" style="130"/>
    <col min="15106" max="15106" width="21.28515625" style="130" customWidth="1"/>
    <col min="15107" max="15107" width="15" style="130" bestFit="1" customWidth="1"/>
    <col min="15108" max="15108" width="4.28515625" style="130" customWidth="1"/>
    <col min="15109" max="15109" width="10" style="130" customWidth="1"/>
    <col min="15110" max="15110" width="8.5703125" style="130" customWidth="1"/>
    <col min="15111" max="15111" width="8.5703125" style="130" bestFit="1" customWidth="1"/>
    <col min="15112" max="15113" width="7.140625" style="130" bestFit="1" customWidth="1"/>
    <col min="15114" max="15114" width="5.85546875" style="130" bestFit="1" customWidth="1"/>
    <col min="15115" max="15115" width="12.7109375" style="130" customWidth="1"/>
    <col min="15116" max="15116" width="10.85546875" style="130" bestFit="1" customWidth="1"/>
    <col min="15117" max="15361" width="12.7109375" style="130"/>
    <col min="15362" max="15362" width="21.28515625" style="130" customWidth="1"/>
    <col min="15363" max="15363" width="15" style="130" bestFit="1" customWidth="1"/>
    <col min="15364" max="15364" width="4.28515625" style="130" customWidth="1"/>
    <col min="15365" max="15365" width="10" style="130" customWidth="1"/>
    <col min="15366" max="15366" width="8.5703125" style="130" customWidth="1"/>
    <col min="15367" max="15367" width="8.5703125" style="130" bestFit="1" customWidth="1"/>
    <col min="15368" max="15369" width="7.140625" style="130" bestFit="1" customWidth="1"/>
    <col min="15370" max="15370" width="5.85546875" style="130" bestFit="1" customWidth="1"/>
    <col min="15371" max="15371" width="12.7109375" style="130" customWidth="1"/>
    <col min="15372" max="15372" width="10.85546875" style="130" bestFit="1" customWidth="1"/>
    <col min="15373" max="15617" width="12.7109375" style="130"/>
    <col min="15618" max="15618" width="21.28515625" style="130" customWidth="1"/>
    <col min="15619" max="15619" width="15" style="130" bestFit="1" customWidth="1"/>
    <col min="15620" max="15620" width="4.28515625" style="130" customWidth="1"/>
    <col min="15621" max="15621" width="10" style="130" customWidth="1"/>
    <col min="15622" max="15622" width="8.5703125" style="130" customWidth="1"/>
    <col min="15623" max="15623" width="8.5703125" style="130" bestFit="1" customWidth="1"/>
    <col min="15624" max="15625" width="7.140625" style="130" bestFit="1" customWidth="1"/>
    <col min="15626" max="15626" width="5.85546875" style="130" bestFit="1" customWidth="1"/>
    <col min="15627" max="15627" width="12.7109375" style="130" customWidth="1"/>
    <col min="15628" max="15628" width="10.85546875" style="130" bestFit="1" customWidth="1"/>
    <col min="15629" max="15873" width="12.7109375" style="130"/>
    <col min="15874" max="15874" width="21.28515625" style="130" customWidth="1"/>
    <col min="15875" max="15875" width="15" style="130" bestFit="1" customWidth="1"/>
    <col min="15876" max="15876" width="4.28515625" style="130" customWidth="1"/>
    <col min="15877" max="15877" width="10" style="130" customWidth="1"/>
    <col min="15878" max="15878" width="8.5703125" style="130" customWidth="1"/>
    <col min="15879" max="15879" width="8.5703125" style="130" bestFit="1" customWidth="1"/>
    <col min="15880" max="15881" width="7.140625" style="130" bestFit="1" customWidth="1"/>
    <col min="15882" max="15882" width="5.85546875" style="130" bestFit="1" customWidth="1"/>
    <col min="15883" max="15883" width="12.7109375" style="130" customWidth="1"/>
    <col min="15884" max="15884" width="10.85546875" style="130" bestFit="1" customWidth="1"/>
    <col min="15885" max="16129" width="12.7109375" style="130"/>
    <col min="16130" max="16130" width="21.28515625" style="130" customWidth="1"/>
    <col min="16131" max="16131" width="15" style="130" bestFit="1" customWidth="1"/>
    <col min="16132" max="16132" width="4.28515625" style="130" customWidth="1"/>
    <col min="16133" max="16133" width="10" style="130" customWidth="1"/>
    <col min="16134" max="16134" width="8.5703125" style="130" customWidth="1"/>
    <col min="16135" max="16135" width="8.5703125" style="130" bestFit="1" customWidth="1"/>
    <col min="16136" max="16137" width="7.140625" style="130" bestFit="1" customWidth="1"/>
    <col min="16138" max="16138" width="5.85546875" style="130" bestFit="1" customWidth="1"/>
    <col min="16139" max="16139" width="12.7109375" style="130" customWidth="1"/>
    <col min="16140" max="16140" width="10.85546875" style="130" bestFit="1" customWidth="1"/>
    <col min="16141" max="16384" width="12.7109375" style="130"/>
  </cols>
  <sheetData>
    <row r="1" spans="2:12" x14ac:dyDescent="0.25">
      <c r="B1" s="125" t="str">
        <f>المدخلات!G1</f>
        <v>المندوبية الجهوية للتربية</v>
      </c>
      <c r="C1" s="126">
        <f>المدخلات!I1</f>
        <v>0</v>
      </c>
      <c r="D1" s="127"/>
      <c r="E1" s="127"/>
      <c r="F1" s="128" t="str">
        <f>المدخلات!G4</f>
        <v>القسم</v>
      </c>
      <c r="G1" s="129"/>
      <c r="H1" s="393">
        <f>المدخلات!I4</f>
        <v>0</v>
      </c>
      <c r="I1" s="394"/>
    </row>
    <row r="2" spans="2:12" x14ac:dyDescent="0.25">
      <c r="B2" s="125" t="str">
        <f>المدخلات!G2</f>
        <v>المدرسة الإبتدائية</v>
      </c>
      <c r="C2" s="126">
        <f>المدخلات!I2</f>
        <v>0</v>
      </c>
      <c r="D2" s="132"/>
      <c r="E2" s="132"/>
      <c r="F2" s="128" t="str">
        <f>المدخلات!G5</f>
        <v>السنة الدراسية</v>
      </c>
      <c r="G2" s="134"/>
      <c r="H2" s="395" t="str">
        <f>المدخلات!I5</f>
        <v>2019-2018</v>
      </c>
      <c r="I2" s="396"/>
    </row>
    <row r="3" spans="2:12" x14ac:dyDescent="0.25">
      <c r="B3" s="131" t="str">
        <f>المدخلات!G3</f>
        <v>المعلم (ة)</v>
      </c>
      <c r="C3" s="160">
        <f>المدخلات!I3</f>
        <v>0</v>
      </c>
      <c r="D3" s="135"/>
      <c r="E3" s="135"/>
      <c r="F3" s="133" t="str">
        <f>المدخلات!G6</f>
        <v>عدد التلاميذ</v>
      </c>
      <c r="G3" s="136"/>
      <c r="H3" s="397">
        <f>المدخلات!I6</f>
        <v>45</v>
      </c>
      <c r="I3" s="398"/>
    </row>
    <row r="5" spans="2:12" ht="27.75" x14ac:dyDescent="0.4">
      <c r="B5" s="399" t="s">
        <v>88</v>
      </c>
      <c r="C5" s="399"/>
      <c r="D5" s="399"/>
      <c r="E5" s="399"/>
      <c r="F5" s="399"/>
      <c r="G5" s="399"/>
      <c r="H5" s="399"/>
      <c r="I5" s="399"/>
      <c r="K5" s="137"/>
      <c r="L5" s="137"/>
    </row>
    <row r="6" spans="2:12" x14ac:dyDescent="0.25">
      <c r="L6" s="137"/>
    </row>
    <row r="7" spans="2:12" x14ac:dyDescent="0.25">
      <c r="B7" s="138" t="s">
        <v>89</v>
      </c>
      <c r="C7" s="391" t="str">
        <f>VLOOKUP(H7,ثلاثي1!A5:AG49,2,FALSE)</f>
        <v/>
      </c>
      <c r="D7" s="392"/>
      <c r="E7" s="392"/>
      <c r="G7" s="142" t="s">
        <v>92</v>
      </c>
      <c r="H7" s="161">
        <v>1</v>
      </c>
    </row>
    <row r="8" spans="2:12" s="139" customFormat="1" x14ac:dyDescent="0.25">
      <c r="L8" s="137"/>
    </row>
    <row r="9" spans="2:12" s="139" customFormat="1" ht="18" x14ac:dyDescent="0.25">
      <c r="B9" s="400" t="str">
        <f>ثلاثي1!D3</f>
        <v>مجال اللغة العربية</v>
      </c>
      <c r="C9" s="401"/>
      <c r="D9" s="130"/>
      <c r="E9" s="138" t="str">
        <f>ثلاثي1!B57</f>
        <v>معدل القسم</v>
      </c>
      <c r="F9" s="140" t="str">
        <f>ثلاثي1!B56</f>
        <v>أدنى عدد</v>
      </c>
      <c r="G9" s="140" t="str">
        <f>ثلاثي1!B55</f>
        <v>أعلى عدد</v>
      </c>
      <c r="L9" s="141"/>
    </row>
    <row r="10" spans="2:12" s="139" customFormat="1" x14ac:dyDescent="0.25">
      <c r="B10" s="142" t="str">
        <f>ثلاثي1!D4</f>
        <v>تواصل شفوي</v>
      </c>
      <c r="C10" s="143">
        <f>VLOOKUP(H7,ثلاثي1!A5:AG49,4,FALSE)</f>
        <v>0</v>
      </c>
      <c r="D10" s="130"/>
      <c r="E10" s="144" t="e">
        <f>ثلاثي1!D57</f>
        <v>#DIV/0!</v>
      </c>
      <c r="F10" s="145">
        <f>ثلاثي1!D56</f>
        <v>0</v>
      </c>
      <c r="G10" s="145">
        <f>ثلاثي1!D55</f>
        <v>0</v>
      </c>
      <c r="H10" s="151" t="str">
        <f>IF(AND(C10=F10,C$35=G$35),"للتثبت","")</f>
        <v>للتثبت</v>
      </c>
    </row>
    <row r="11" spans="2:12" s="139" customFormat="1" x14ac:dyDescent="0.25">
      <c r="B11" s="146" t="str">
        <f>ثلاثي1!E4</f>
        <v>قراءة</v>
      </c>
      <c r="C11" s="143">
        <f>VLOOKUP(H7,ثلاثي1!A5:AG49,5,FALSE)</f>
        <v>0</v>
      </c>
      <c r="D11" s="147"/>
      <c r="E11" s="144" t="e">
        <f>ثلاثي1!E57</f>
        <v>#DIV/0!</v>
      </c>
      <c r="F11" s="145">
        <f>ثلاثي1!E56</f>
        <v>0</v>
      </c>
      <c r="G11" s="145">
        <f>ثلاثي1!E55</f>
        <v>0</v>
      </c>
      <c r="H11" s="151" t="str">
        <f>IF(AND(C11=F11,C$35=G$35),"للتثبت","")</f>
        <v>للتثبت</v>
      </c>
      <c r="I11" s="147"/>
      <c r="J11" s="148"/>
      <c r="K11" s="148"/>
      <c r="L11" s="148"/>
    </row>
    <row r="12" spans="2:12" s="139" customFormat="1" x14ac:dyDescent="0.25">
      <c r="B12" s="146" t="str">
        <f>ثلاثي1!F4</f>
        <v>قواعد اللغة</v>
      </c>
      <c r="C12" s="143">
        <f>VLOOKUP(H7,ثلاثي1!A5:AG49,6,FALSE)</f>
        <v>0</v>
      </c>
      <c r="D12" s="147"/>
      <c r="E12" s="144" t="e">
        <f>ثلاثي1!F57</f>
        <v>#DIV/0!</v>
      </c>
      <c r="F12" s="145">
        <f>ثلاثي1!F56</f>
        <v>0</v>
      </c>
      <c r="G12" s="145">
        <f>+ثلاثي1!F55</f>
        <v>0</v>
      </c>
      <c r="H12" s="151" t="str">
        <f>IF(AND(C12=F12,C$35=G$35),"للتثبت","")</f>
        <v>للتثبت</v>
      </c>
      <c r="I12" s="147"/>
      <c r="J12" s="148"/>
      <c r="K12" s="148"/>
      <c r="L12" s="148"/>
    </row>
    <row r="13" spans="2:12" s="139" customFormat="1" x14ac:dyDescent="0.25">
      <c r="B13" s="146" t="str">
        <f>ثلاثي1!G4</f>
        <v>إنتاج كتابي</v>
      </c>
      <c r="C13" s="143">
        <f>VLOOKUP(H7,ثلاثي1!A5:AG49,7,FALSE)</f>
        <v>0</v>
      </c>
      <c r="D13" s="147"/>
      <c r="E13" s="144" t="e">
        <f>ثلاثي1!G57</f>
        <v>#DIV/0!</v>
      </c>
      <c r="F13" s="145">
        <f>ثلاثي1!G56</f>
        <v>0</v>
      </c>
      <c r="G13" s="145">
        <f>ثلاثي1!G55</f>
        <v>0</v>
      </c>
      <c r="H13" s="151" t="str">
        <f>IF(AND(C13=F13,C$35=G$35),"للتثبت","")</f>
        <v>للتثبت</v>
      </c>
      <c r="I13" s="147"/>
      <c r="J13" s="148"/>
      <c r="K13" s="148"/>
      <c r="L13" s="148"/>
    </row>
    <row r="14" spans="2:12" x14ac:dyDescent="0.25">
      <c r="B14" s="146" t="str">
        <f>ثلاثي1!I4</f>
        <v>معدل المجال</v>
      </c>
      <c r="C14" s="162">
        <f>VLOOKUP(H7,ثلاثي1!A5:AG49,9,FALSE)</f>
        <v>0</v>
      </c>
      <c r="D14" s="147"/>
      <c r="E14" s="144">
        <f>ثلاثي1!I57</f>
        <v>0</v>
      </c>
      <c r="F14" s="145">
        <f>ثلاثي1!I56</f>
        <v>0</v>
      </c>
      <c r="G14" s="145">
        <f>ثلاثي1!I55</f>
        <v>0</v>
      </c>
      <c r="H14" s="151" t="str">
        <f>IF(AND(C14=F14,C$35=G$35),"للتثبت","")</f>
        <v>للتثبت</v>
      </c>
      <c r="I14" s="147"/>
      <c r="J14" s="147"/>
      <c r="K14" s="148"/>
      <c r="L14" s="148"/>
    </row>
    <row r="15" spans="2:12" x14ac:dyDescent="0.25">
      <c r="B15" s="147"/>
      <c r="C15" s="149"/>
      <c r="D15" s="147"/>
      <c r="E15" s="150"/>
      <c r="F15" s="149"/>
      <c r="G15" s="149"/>
      <c r="H15" s="150"/>
      <c r="J15" s="147"/>
      <c r="K15" s="147"/>
      <c r="L15" s="147"/>
    </row>
    <row r="16" spans="2:12" ht="18" x14ac:dyDescent="0.25">
      <c r="B16" s="389" t="str">
        <f>ثلاثي1!K3</f>
        <v>مجال العلوم والتكنولوجيا</v>
      </c>
      <c r="C16" s="390"/>
      <c r="D16" s="147"/>
      <c r="E16" s="150"/>
      <c r="F16" s="151"/>
      <c r="G16" s="151"/>
      <c r="H16" s="151"/>
      <c r="K16" s="147"/>
      <c r="L16" s="147"/>
    </row>
    <row r="17" spans="2:12" x14ac:dyDescent="0.25">
      <c r="B17" s="146" t="str">
        <f>ثلاثي1!K4</f>
        <v>رياضيات</v>
      </c>
      <c r="C17" s="152">
        <f>VLOOKUP(H7,ثلاثي1!A5:AG49,11,FALSE)</f>
        <v>0</v>
      </c>
      <c r="E17" s="144" t="e">
        <f>ثلاثي1!K57</f>
        <v>#DIV/0!</v>
      </c>
      <c r="F17" s="145">
        <f>ثلاثي1!K56</f>
        <v>0</v>
      </c>
      <c r="G17" s="145">
        <f>ثلاثي1!K55</f>
        <v>0</v>
      </c>
      <c r="H17" s="151" t="str">
        <f>IF(AND(C17=F17,C$35=G$35),"للتثبت","")</f>
        <v>للتثبت</v>
      </c>
      <c r="I17" s="153"/>
      <c r="K17" s="147"/>
      <c r="L17" s="147"/>
    </row>
    <row r="18" spans="2:12" x14ac:dyDescent="0.25">
      <c r="B18" s="146" t="str">
        <f>ثلاثي1!L4</f>
        <v>الإيقاظ العلمي</v>
      </c>
      <c r="C18" s="143">
        <f>VLOOKUP(H7,ثلاثي1!A5:AG49,12,FALSE)</f>
        <v>0</v>
      </c>
      <c r="D18" s="154"/>
      <c r="E18" s="144" t="e">
        <f>ثلاثي1!L57</f>
        <v>#DIV/0!</v>
      </c>
      <c r="F18" s="145">
        <f>ثلاثي1!L56</f>
        <v>0</v>
      </c>
      <c r="G18" s="145">
        <f>ثلاثي1!L55</f>
        <v>0</v>
      </c>
      <c r="H18" s="151" t="str">
        <f>IF(AND(C18=F18,C$35=G$35),"للتثبت","")</f>
        <v>للتثبت</v>
      </c>
      <c r="I18" s="153"/>
      <c r="J18" s="153"/>
      <c r="K18" s="147"/>
      <c r="L18" s="147"/>
    </row>
    <row r="19" spans="2:12" x14ac:dyDescent="0.25">
      <c r="B19" s="146" t="str">
        <f>ثلاثي1!M4</f>
        <v>تربية تكنولوجية</v>
      </c>
      <c r="C19" s="143">
        <f>VLOOKUP(H7,ثلاثي1!A5:AG49,13,FALSE)</f>
        <v>0</v>
      </c>
      <c r="D19" s="147"/>
      <c r="E19" s="144" t="e">
        <f>ثلاثي1!M57</f>
        <v>#DIV/0!</v>
      </c>
      <c r="F19" s="145">
        <f>ثلاثي1!M56</f>
        <v>0</v>
      </c>
      <c r="G19" s="145">
        <f>ثلاثي1!M55</f>
        <v>0</v>
      </c>
      <c r="H19" s="151" t="str">
        <f>IF(AND(C19=F19,C$35=G$35),"للتثبت","")</f>
        <v>للتثبت</v>
      </c>
      <c r="I19" s="147"/>
      <c r="J19" s="153"/>
      <c r="K19" s="147"/>
      <c r="L19" s="147"/>
    </row>
    <row r="20" spans="2:12" x14ac:dyDescent="0.25">
      <c r="B20" s="146" t="str">
        <f>ثلاثي1!O4</f>
        <v>معدل المجال</v>
      </c>
      <c r="C20" s="163">
        <f>VLOOKUP(H7,ثلاثي1!A5:AG49,15,FALSE)</f>
        <v>0</v>
      </c>
      <c r="D20" s="147"/>
      <c r="E20" s="144">
        <f>ثلاثي1!O57</f>
        <v>0</v>
      </c>
      <c r="F20" s="145">
        <f>ثلاثي1!O56</f>
        <v>0</v>
      </c>
      <c r="G20" s="145">
        <f>ثلاثي1!O55</f>
        <v>0</v>
      </c>
      <c r="H20" s="151" t="str">
        <f>IF(AND(C20=F20,C$35=G$35),"للتثبت","")</f>
        <v>للتثبت</v>
      </c>
      <c r="I20" s="147"/>
      <c r="J20" s="147"/>
      <c r="K20" s="147"/>
      <c r="L20" s="147"/>
    </row>
    <row r="21" spans="2:12" x14ac:dyDescent="0.25">
      <c r="B21" s="147"/>
      <c r="C21" s="151"/>
      <c r="D21" s="147"/>
      <c r="E21" s="150"/>
      <c r="F21" s="151"/>
      <c r="G21" s="151"/>
      <c r="H21" s="151"/>
      <c r="I21" s="150"/>
      <c r="J21" s="147"/>
      <c r="K21" s="147"/>
      <c r="L21" s="147"/>
    </row>
    <row r="22" spans="2:12" ht="18" x14ac:dyDescent="0.25">
      <c r="B22" s="389" t="str">
        <f>ثلاثي1!Q3</f>
        <v>مجال التنشئة</v>
      </c>
      <c r="C22" s="390"/>
      <c r="D22" s="147"/>
      <c r="H22" s="151"/>
      <c r="K22" s="147"/>
      <c r="L22" s="147"/>
    </row>
    <row r="23" spans="2:12" x14ac:dyDescent="0.25">
      <c r="B23" s="146" t="str">
        <f>ثلاثي1!Q4</f>
        <v>تربية إسلامية</v>
      </c>
      <c r="C23" s="152">
        <f>VLOOKUP(H7,ثلاثي1!A5:AG49,17,FALSE)</f>
        <v>0</v>
      </c>
      <c r="E23" s="144" t="e">
        <f>ثلاثي1!Q57</f>
        <v>#DIV/0!</v>
      </c>
      <c r="F23" s="145">
        <f>ثلاثي1!Q56</f>
        <v>0</v>
      </c>
      <c r="G23" s="145">
        <f>ثلاثي1!Q55</f>
        <v>0</v>
      </c>
      <c r="H23" s="151" t="str">
        <f>IF(AND(C23=F23,C$35=G$35),"للتثبت","")</f>
        <v>للتثبت</v>
      </c>
      <c r="J23" s="147"/>
      <c r="K23" s="147"/>
      <c r="L23" s="147"/>
    </row>
    <row r="24" spans="2:12" x14ac:dyDescent="0.25">
      <c r="B24" s="146" t="str">
        <f>ثلاثي1!R4</f>
        <v>تربية تشكيلية</v>
      </c>
      <c r="C24" s="152">
        <f>VLOOKUP(H7,ثلاثي1!A5:AG49,18,FALSE)</f>
        <v>0</v>
      </c>
      <c r="D24" s="147"/>
      <c r="E24" s="144" t="e">
        <f>ثلاثي1!R57</f>
        <v>#DIV/0!</v>
      </c>
      <c r="F24" s="145">
        <f>ثلاثي1!R56</f>
        <v>0</v>
      </c>
      <c r="G24" s="145">
        <f>ثلاثي1!R55</f>
        <v>0</v>
      </c>
      <c r="H24" s="151" t="str">
        <f>IF(AND(C24=F24,C$35=G$35),"للتثبت","")</f>
        <v>للتثبت</v>
      </c>
      <c r="I24" s="147"/>
      <c r="J24" s="147"/>
      <c r="K24" s="147"/>
      <c r="L24" s="147"/>
    </row>
    <row r="25" spans="2:12" x14ac:dyDescent="0.25">
      <c r="B25" s="146" t="str">
        <f>ثلاثي1!S4</f>
        <v>تربية موسيقية</v>
      </c>
      <c r="C25" s="152">
        <f>VLOOKUP(H7,ثلاثي1!A5:AG49,19,FALSE)</f>
        <v>0</v>
      </c>
      <c r="D25" s="147"/>
      <c r="E25" s="144" t="e">
        <f>ثلاثي1!S57</f>
        <v>#DIV/0!</v>
      </c>
      <c r="F25" s="145">
        <f>ثلاثي1!S56</f>
        <v>0</v>
      </c>
      <c r="G25" s="145">
        <f>ثلاثي1!S55</f>
        <v>0</v>
      </c>
      <c r="H25" s="151" t="str">
        <f>IF(AND(C25=F25,C$35=G$35),"للتثبت","")</f>
        <v>للتثبت</v>
      </c>
      <c r="J25" s="147"/>
      <c r="K25" s="147"/>
      <c r="L25" s="147"/>
    </row>
    <row r="26" spans="2:12" x14ac:dyDescent="0.25">
      <c r="B26" s="146" t="str">
        <f>ثلاثي1!T4</f>
        <v>تربية بدنية</v>
      </c>
      <c r="C26" s="152">
        <f>IF(VLOOKUP(H7,ثلاثي1!A5:AG49,20,FALSE)=7.77,"معفى",VLOOKUP(H7,ثلاثي1!A5:AG49,20,FALSE))</f>
        <v>0</v>
      </c>
      <c r="E26" s="144">
        <f>ثلاثي1!T57</f>
        <v>0</v>
      </c>
      <c r="F26" s="145">
        <f>ثلاثي1!T56</f>
        <v>0</v>
      </c>
      <c r="G26" s="145">
        <f>ثلاثي1!T55</f>
        <v>0</v>
      </c>
      <c r="H26" s="151" t="str">
        <f>IF(AND(C26=F26,C$35=G$35),"للتثبت","")</f>
        <v>للتثبت</v>
      </c>
      <c r="J26" s="147"/>
      <c r="K26" s="147"/>
      <c r="L26" s="147"/>
    </row>
    <row r="27" spans="2:12" x14ac:dyDescent="0.25">
      <c r="B27" s="146" t="str">
        <f>ثلاثي1!V4</f>
        <v>معدل المجال</v>
      </c>
      <c r="C27" s="163">
        <f>VLOOKUP(H7,ثلاثي1!A5:AG49,22,FALSE)</f>
        <v>0</v>
      </c>
      <c r="E27" s="144">
        <f>ثلاثي1!V57</f>
        <v>0</v>
      </c>
      <c r="F27" s="145">
        <f>ثلاثي1!V56</f>
        <v>0</v>
      </c>
      <c r="G27" s="145">
        <f>ثلاثي1!V55</f>
        <v>0</v>
      </c>
      <c r="H27" s="151" t="str">
        <f>IF(AND(C27=F27,C$35=G$35),"للتثبت","")</f>
        <v>للتثبت</v>
      </c>
      <c r="J27" s="147"/>
      <c r="K27" s="147"/>
      <c r="L27" s="147"/>
    </row>
    <row r="28" spans="2:12" x14ac:dyDescent="0.25">
      <c r="B28" s="147"/>
      <c r="C28" s="151"/>
      <c r="D28" s="147"/>
      <c r="E28" s="150"/>
      <c r="H28" s="151"/>
      <c r="J28" s="147"/>
      <c r="K28" s="149"/>
      <c r="L28" s="147"/>
    </row>
    <row r="29" spans="2:12" ht="18" x14ac:dyDescent="0.25">
      <c r="B29" s="389" t="str">
        <f>ثلاثي1!X3</f>
        <v>مجال اللغة الفرنسية</v>
      </c>
      <c r="C29" s="390"/>
      <c r="E29" s="150"/>
      <c r="H29" s="150"/>
      <c r="I29" s="149"/>
      <c r="J29" s="147"/>
      <c r="K29" s="149"/>
      <c r="L29" s="147"/>
    </row>
    <row r="30" spans="2:12" x14ac:dyDescent="0.25">
      <c r="B30" s="146" t="str">
        <f>ثلاثي1!X4</f>
        <v>Expr orale</v>
      </c>
      <c r="C30" s="143">
        <f>VLOOKUP(H7,ثلاثي1!A5:AG49,24,FALSE)</f>
        <v>0</v>
      </c>
      <c r="D30" s="147"/>
      <c r="E30" s="144" t="e">
        <f>ثلاثي1!X57</f>
        <v>#DIV/0!</v>
      </c>
      <c r="F30" s="145">
        <f>ثلاثي1!X56</f>
        <v>0</v>
      </c>
      <c r="G30" s="145">
        <f>ثلاثي1!X55</f>
        <v>0</v>
      </c>
      <c r="H30" s="151" t="str">
        <f>IF(AND(C30=F30,C$35=G$35),"للتثبت","")</f>
        <v>للتثبت</v>
      </c>
      <c r="J30" s="147"/>
      <c r="K30" s="149"/>
      <c r="L30" s="147"/>
    </row>
    <row r="31" spans="2:12" x14ac:dyDescent="0.25">
      <c r="B31" s="146" t="str">
        <f>ثلاثي1!Y4</f>
        <v>Lecture</v>
      </c>
      <c r="C31" s="155">
        <f>VLOOKUP(H7,ثلاثي1!A5:AG49,25,FALSE)</f>
        <v>0</v>
      </c>
      <c r="D31" s="147"/>
      <c r="E31" s="144" t="e">
        <f>ثلاثي1!Y57</f>
        <v>#DIV/0!</v>
      </c>
      <c r="F31" s="145">
        <f>ثلاثي1!Y56</f>
        <v>0</v>
      </c>
      <c r="G31" s="145">
        <f>ثلاثي1!Y55</f>
        <v>0</v>
      </c>
      <c r="H31" s="151" t="str">
        <f>IF(AND(C31=F31,C$35=G$35),"للتثبت","")</f>
        <v>للتثبت</v>
      </c>
      <c r="J31" s="147"/>
      <c r="K31" s="149"/>
      <c r="L31" s="147"/>
    </row>
    <row r="32" spans="2:12" x14ac:dyDescent="0.25">
      <c r="B32" s="146" t="str">
        <f>ثلاثي1!Z4</f>
        <v>Prod écrite</v>
      </c>
      <c r="C32" s="155">
        <f>VLOOKUP(H7,ثلاثي1!A5:AG49,26,FALSE)</f>
        <v>0</v>
      </c>
      <c r="D32" s="147"/>
      <c r="E32" s="144" t="e">
        <f>ثلاثي1!Z57</f>
        <v>#DIV/0!</v>
      </c>
      <c r="F32" s="145">
        <f>ثلاثي1!Z56</f>
        <v>0</v>
      </c>
      <c r="G32" s="145">
        <f>ثلاثي1!Z55</f>
        <v>0</v>
      </c>
      <c r="H32" s="151" t="str">
        <f>IF(AND(C32=F32,C$35=G$35),"للتثبت","")</f>
        <v>للتثبت</v>
      </c>
      <c r="J32" s="147"/>
      <c r="K32" s="147"/>
      <c r="L32" s="147"/>
    </row>
    <row r="33" spans="2:12" x14ac:dyDescent="0.25">
      <c r="B33" s="146" t="str">
        <f>ثلاثي1!AB4</f>
        <v>معدل المجال</v>
      </c>
      <c r="C33" s="163">
        <f>VLOOKUP(H7,ثلاثي1!A5:AG49,28,FALSE)</f>
        <v>0</v>
      </c>
      <c r="D33" s="147"/>
      <c r="E33" s="144">
        <f>ثلاثي1!AB57</f>
        <v>0</v>
      </c>
      <c r="F33" s="145">
        <f>ثلاثي1!AB56</f>
        <v>0</v>
      </c>
      <c r="G33" s="145">
        <f>ثلاثي1!AB55</f>
        <v>0</v>
      </c>
      <c r="H33" s="151" t="str">
        <f>IF(AND(C33=F33,C$35=G$35),"للتثبت","")</f>
        <v>للتثبت</v>
      </c>
      <c r="I33" s="147"/>
      <c r="J33" s="147"/>
      <c r="K33" s="147"/>
      <c r="L33" s="147"/>
    </row>
    <row r="34" spans="2:12" x14ac:dyDescent="0.25">
      <c r="B34" s="147"/>
      <c r="D34" s="147"/>
      <c r="E34" s="150"/>
      <c r="F34" s="150"/>
      <c r="G34" s="150"/>
      <c r="H34" s="150"/>
      <c r="J34" s="147"/>
      <c r="K34" s="147"/>
      <c r="L34" s="147"/>
    </row>
    <row r="35" spans="2:12" ht="18" x14ac:dyDescent="0.25">
      <c r="B35" s="156" t="s">
        <v>90</v>
      </c>
      <c r="C35" s="143">
        <f>VLOOKUP(H7,ثلاثي1!A5:AG49,31,FALSE)</f>
        <v>0</v>
      </c>
      <c r="E35" s="144">
        <f>ثلاثي1!AE57</f>
        <v>0</v>
      </c>
      <c r="F35" s="145">
        <f>ثلاثي1!AE56</f>
        <v>0</v>
      </c>
      <c r="G35" s="145">
        <f>ثلاثي1!AE55</f>
        <v>0</v>
      </c>
      <c r="H35" s="150"/>
      <c r="I35" s="147"/>
      <c r="J35" s="150"/>
      <c r="K35" s="150"/>
      <c r="L35" s="147"/>
    </row>
    <row r="36" spans="2:12" ht="18" x14ac:dyDescent="0.25">
      <c r="B36" s="156" t="s">
        <v>91</v>
      </c>
      <c r="C36" s="157">
        <f>VLOOKUP(H7,ثلاثي1!A5:AG49,32,FALSE)</f>
        <v>1</v>
      </c>
      <c r="D36" s="154"/>
      <c r="E36" s="154"/>
      <c r="F36" s="150"/>
      <c r="H36" s="147"/>
      <c r="I36" s="147"/>
      <c r="J36" s="147"/>
      <c r="K36" s="147"/>
      <c r="L36" s="147"/>
    </row>
    <row r="37" spans="2:12" ht="18" x14ac:dyDescent="0.25">
      <c r="B37" s="156" t="s">
        <v>41</v>
      </c>
      <c r="C37" s="143" t="str">
        <f>VLOOKUP(H7,ثلاثي1!A5:AG49,33,FALSE)</f>
        <v/>
      </c>
      <c r="D37" s="147"/>
      <c r="E37" s="150"/>
      <c r="F37" s="150"/>
      <c r="H37" s="147"/>
      <c r="I37" s="147"/>
      <c r="J37" s="147"/>
      <c r="K37" s="147"/>
      <c r="L37" s="147"/>
    </row>
    <row r="38" spans="2:12" x14ac:dyDescent="0.25">
      <c r="H38" s="147"/>
      <c r="I38" s="147"/>
      <c r="J38" s="147"/>
      <c r="K38" s="147"/>
      <c r="L38" s="147"/>
    </row>
    <row r="39" spans="2:12" x14ac:dyDescent="0.25">
      <c r="B39" s="182" t="s">
        <v>101</v>
      </c>
      <c r="H39" s="147"/>
      <c r="I39" s="147"/>
      <c r="J39" s="147"/>
      <c r="K39" s="147"/>
      <c r="L39" s="147"/>
    </row>
    <row r="40" spans="2:12" ht="15.75" x14ac:dyDescent="0.25">
      <c r="B40" s="174" t="str">
        <f>IF(C40="","","فارق أعداد")</f>
        <v/>
      </c>
      <c r="C40" s="175" t="str">
        <f>IF(MAX(C10:C13,C17:C19,C23:C26,C30:C32)-MIN(C10:C13,C17:C19,C23:C26,C30:C32)&gt;=15,"فارق بين أعلى أعداده وأدنى أعداده يساوي أو يفوق 15 من 20","")</f>
        <v/>
      </c>
      <c r="D40" s="176"/>
      <c r="E40" s="177"/>
      <c r="F40" s="127"/>
      <c r="G40" s="127"/>
      <c r="H40" s="178"/>
      <c r="I40" s="147"/>
      <c r="J40" s="147"/>
      <c r="K40" s="147"/>
      <c r="L40" s="147"/>
    </row>
    <row r="41" spans="2:12" ht="15.75" x14ac:dyDescent="0.25">
      <c r="B41" s="187" t="str">
        <f>IF(C41="","","تثبت في معدل المجالات")</f>
        <v>تثبت في معدل المجالات</v>
      </c>
      <c r="C41" s="183" t="str">
        <f>IF(AND(OR(C14=F14,C20=F20,C27=F27,C33=F33),OR(C14=G14,C20=G20,C27=G27,C33=G33)),"تلميذ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1" s="184"/>
      <c r="E41" s="185"/>
      <c r="F41" s="186"/>
      <c r="G41" s="186"/>
      <c r="H41" s="188"/>
      <c r="I41" s="147"/>
      <c r="J41" s="147"/>
      <c r="K41" s="147"/>
      <c r="L41" s="147"/>
    </row>
    <row r="42" spans="2:12" x14ac:dyDescent="0.25">
      <c r="B42" s="189"/>
      <c r="C42" s="135"/>
      <c r="D42" s="135"/>
      <c r="E42" s="135"/>
      <c r="F42" s="135"/>
      <c r="G42" s="135"/>
      <c r="H42" s="181"/>
      <c r="I42" s="147"/>
      <c r="J42" s="147"/>
      <c r="K42" s="147"/>
      <c r="L42" s="147"/>
    </row>
    <row r="43" spans="2:12" x14ac:dyDescent="0.25">
      <c r="H43" s="147"/>
      <c r="I43" s="147"/>
      <c r="J43" s="147"/>
      <c r="K43" s="147"/>
      <c r="L43" s="147"/>
    </row>
    <row r="44" spans="2:12" x14ac:dyDescent="0.25">
      <c r="H44" s="147"/>
      <c r="I44" s="147"/>
      <c r="J44" s="147"/>
      <c r="K44" s="147"/>
      <c r="L44" s="147"/>
    </row>
    <row r="45" spans="2:12" x14ac:dyDescent="0.25">
      <c r="B45" s="147"/>
      <c r="E45" s="147"/>
      <c r="F45" s="147"/>
      <c r="G45" s="147"/>
      <c r="H45" s="147"/>
      <c r="I45" s="147"/>
      <c r="J45" s="147"/>
      <c r="K45" s="147"/>
      <c r="L45" s="147"/>
    </row>
    <row r="46" spans="2:12" x14ac:dyDescent="0.25">
      <c r="B46" s="147"/>
      <c r="D46" s="147"/>
      <c r="E46" s="147"/>
      <c r="H46" s="147"/>
      <c r="I46" s="147"/>
      <c r="J46" s="147"/>
      <c r="K46" s="147"/>
      <c r="L46" s="147"/>
    </row>
    <row r="47" spans="2:12" x14ac:dyDescent="0.25">
      <c r="B47" s="147"/>
      <c r="C47" s="150"/>
      <c r="D47" s="147"/>
      <c r="E47" s="147"/>
      <c r="F47" s="154"/>
      <c r="G47" s="154"/>
      <c r="H47" s="147"/>
      <c r="I47" s="147"/>
      <c r="J47" s="147"/>
      <c r="K47" s="147"/>
      <c r="L47" s="147"/>
    </row>
    <row r="48" spans="2:12" x14ac:dyDescent="0.25">
      <c r="B48" s="147"/>
      <c r="D48" s="147"/>
      <c r="E48" s="147"/>
      <c r="H48" s="147"/>
      <c r="I48" s="147"/>
      <c r="J48" s="147"/>
      <c r="K48" s="147"/>
      <c r="L48" s="147"/>
    </row>
    <row r="49" spans="2:12" x14ac:dyDescent="0.25">
      <c r="B49" s="147"/>
      <c r="C49" s="158"/>
      <c r="D49" s="147"/>
      <c r="E49" s="147"/>
      <c r="F49" s="154"/>
      <c r="G49" s="154"/>
      <c r="H49" s="147"/>
      <c r="I49" s="147"/>
      <c r="J49" s="147"/>
      <c r="K49" s="147"/>
      <c r="L49" s="147"/>
    </row>
    <row r="50" spans="2:12" x14ac:dyDescent="0.25">
      <c r="B50" s="147"/>
      <c r="C50" s="147"/>
      <c r="D50" s="147"/>
      <c r="E50" s="147"/>
      <c r="F50" s="147"/>
      <c r="G50" s="147"/>
      <c r="H50" s="147"/>
      <c r="I50" s="147"/>
      <c r="J50" s="147"/>
      <c r="K50" s="147"/>
      <c r="L50" s="147"/>
    </row>
    <row r="51" spans="2:12" x14ac:dyDescent="0.25">
      <c r="B51" s="147"/>
      <c r="C51" s="147"/>
      <c r="D51" s="147"/>
      <c r="E51" s="147"/>
      <c r="F51" s="147"/>
      <c r="G51" s="147"/>
      <c r="H51" s="147"/>
      <c r="I51" s="147"/>
      <c r="J51" s="147"/>
      <c r="K51" s="147"/>
      <c r="L51" s="147"/>
    </row>
    <row r="52" spans="2:12" x14ac:dyDescent="0.25">
      <c r="B52" s="147"/>
      <c r="C52" s="147"/>
      <c r="D52" s="147"/>
      <c r="E52" s="147"/>
      <c r="F52" s="147"/>
      <c r="G52" s="147"/>
      <c r="H52" s="147"/>
      <c r="I52" s="147"/>
      <c r="J52" s="147"/>
      <c r="K52" s="147"/>
      <c r="L52" s="147"/>
    </row>
    <row r="53" spans="2:12" x14ac:dyDescent="0.25">
      <c r="B53" s="147"/>
      <c r="C53" s="147"/>
      <c r="D53" s="147"/>
      <c r="E53" s="147"/>
      <c r="F53" s="147"/>
      <c r="G53" s="147"/>
      <c r="H53" s="147"/>
      <c r="I53" s="147"/>
      <c r="J53" s="147"/>
      <c r="K53" s="147"/>
      <c r="L53" s="147"/>
    </row>
    <row r="54" spans="2:12" x14ac:dyDescent="0.25">
      <c r="B54" s="147"/>
      <c r="C54" s="147"/>
      <c r="D54" s="147"/>
      <c r="E54" s="147"/>
      <c r="F54" s="147"/>
      <c r="G54" s="147"/>
      <c r="H54" s="147"/>
      <c r="I54" s="147"/>
      <c r="J54" s="147"/>
      <c r="K54" s="147"/>
      <c r="L54" s="147"/>
    </row>
    <row r="55" spans="2:12" x14ac:dyDescent="0.25">
      <c r="B55" s="147"/>
      <c r="D55" s="147"/>
      <c r="E55" s="147"/>
      <c r="I55" s="147"/>
      <c r="J55" s="147"/>
      <c r="K55" s="147"/>
      <c r="L55" s="147"/>
    </row>
    <row r="56" spans="2:12" x14ac:dyDescent="0.25">
      <c r="B56" s="147"/>
      <c r="D56" s="147"/>
      <c r="E56" s="147"/>
      <c r="I56" s="147"/>
      <c r="J56" s="147"/>
      <c r="K56" s="147"/>
      <c r="L56" s="147"/>
    </row>
    <row r="57" spans="2:12" x14ac:dyDescent="0.25">
      <c r="B57" s="147"/>
      <c r="E57" s="147"/>
      <c r="I57" s="147"/>
      <c r="J57" s="147"/>
      <c r="K57" s="147"/>
      <c r="L57" s="147"/>
    </row>
    <row r="58" spans="2:12" x14ac:dyDescent="0.25">
      <c r="B58" s="147"/>
      <c r="D58" s="147"/>
      <c r="E58" s="147"/>
      <c r="I58" s="147"/>
      <c r="J58" s="147"/>
      <c r="K58" s="147"/>
      <c r="L58" s="147"/>
    </row>
    <row r="59" spans="2:12" x14ac:dyDescent="0.25">
      <c r="B59" s="147"/>
      <c r="D59" s="147"/>
      <c r="E59" s="147"/>
      <c r="I59" s="147"/>
      <c r="J59" s="147"/>
      <c r="K59" s="147"/>
      <c r="L59" s="147"/>
    </row>
    <row r="60" spans="2:12" x14ac:dyDescent="0.25">
      <c r="B60" s="147"/>
      <c r="C60" s="159"/>
      <c r="D60" s="147"/>
      <c r="E60" s="147"/>
      <c r="I60" s="147"/>
      <c r="J60" s="147"/>
      <c r="K60" s="147"/>
      <c r="L60" s="147"/>
    </row>
    <row r="61" spans="2:12" x14ac:dyDescent="0.25">
      <c r="B61" s="147"/>
      <c r="C61" s="150"/>
      <c r="D61" s="147"/>
      <c r="E61" s="147"/>
      <c r="F61" s="147"/>
      <c r="G61" s="147"/>
      <c r="H61" s="147"/>
      <c r="I61" s="147"/>
      <c r="J61" s="147"/>
      <c r="K61" s="147"/>
      <c r="L61" s="147"/>
    </row>
    <row r="62" spans="2:12" x14ac:dyDescent="0.25">
      <c r="B62" s="147"/>
      <c r="C62" s="150"/>
      <c r="D62" s="147"/>
      <c r="E62" s="147"/>
      <c r="F62" s="147"/>
      <c r="G62" s="147"/>
      <c r="H62" s="147"/>
      <c r="J62" s="147"/>
      <c r="K62" s="147"/>
      <c r="L62" s="147"/>
    </row>
    <row r="63" spans="2:12" x14ac:dyDescent="0.25">
      <c r="C63" s="151"/>
    </row>
  </sheetData>
  <sheetProtection formatCells="0" deleteRows="0" selectLockedCells="1" autoFilter="0"/>
  <mergeCells count="9">
    <mergeCell ref="B16:C16"/>
    <mergeCell ref="B22:C22"/>
    <mergeCell ref="B29:C29"/>
    <mergeCell ref="C7:E7"/>
    <mergeCell ref="H1:I1"/>
    <mergeCell ref="H2:I2"/>
    <mergeCell ref="H3:I3"/>
    <mergeCell ref="B5:I5"/>
    <mergeCell ref="B9:C9"/>
  </mergeCells>
  <conditionalFormatting sqref="F10">
    <cfRule type="cellIs" dxfId="181" priority="45" stopIfTrue="1" operator="equal">
      <formula>$C$10</formula>
    </cfRule>
  </conditionalFormatting>
  <conditionalFormatting sqref="G10">
    <cfRule type="cellIs" dxfId="180" priority="44" stopIfTrue="1" operator="equal">
      <formula>$C$10</formula>
    </cfRule>
  </conditionalFormatting>
  <conditionalFormatting sqref="F11">
    <cfRule type="cellIs" dxfId="179" priority="43" stopIfTrue="1" operator="equal">
      <formula>$C$11</formula>
    </cfRule>
  </conditionalFormatting>
  <conditionalFormatting sqref="G11">
    <cfRule type="cellIs" dxfId="178" priority="42" stopIfTrue="1" operator="equal">
      <formula>$C$11</formula>
    </cfRule>
  </conditionalFormatting>
  <conditionalFormatting sqref="F12">
    <cfRule type="cellIs" dxfId="177" priority="41" stopIfTrue="1" operator="equal">
      <formula>$C$12</formula>
    </cfRule>
  </conditionalFormatting>
  <conditionalFormatting sqref="G12">
    <cfRule type="cellIs" dxfId="176" priority="40" stopIfTrue="1" operator="equal">
      <formula>$C$12</formula>
    </cfRule>
  </conditionalFormatting>
  <conditionalFormatting sqref="F13">
    <cfRule type="cellIs" dxfId="175" priority="39" stopIfTrue="1" operator="equal">
      <formula>$C$13</formula>
    </cfRule>
  </conditionalFormatting>
  <conditionalFormatting sqref="G13">
    <cfRule type="cellIs" dxfId="174" priority="38" stopIfTrue="1" operator="equal">
      <formula>$C$13</formula>
    </cfRule>
  </conditionalFormatting>
  <conditionalFormatting sqref="F14">
    <cfRule type="cellIs" dxfId="173" priority="37" stopIfTrue="1" operator="equal">
      <formula>$C$14</formula>
    </cfRule>
  </conditionalFormatting>
  <conditionalFormatting sqref="G14">
    <cfRule type="cellIs" dxfId="172" priority="36" stopIfTrue="1" operator="equal">
      <formula>$C$14</formula>
    </cfRule>
  </conditionalFormatting>
  <conditionalFormatting sqref="F17">
    <cfRule type="cellIs" dxfId="171" priority="35" stopIfTrue="1" operator="equal">
      <formula>$C$17</formula>
    </cfRule>
  </conditionalFormatting>
  <conditionalFormatting sqref="G17">
    <cfRule type="cellIs" dxfId="170" priority="34" stopIfTrue="1" operator="equal">
      <formula>$C$17</formula>
    </cfRule>
  </conditionalFormatting>
  <conditionalFormatting sqref="F18">
    <cfRule type="cellIs" dxfId="169" priority="33" stopIfTrue="1" operator="equal">
      <formula>$C$18</formula>
    </cfRule>
  </conditionalFormatting>
  <conditionalFormatting sqref="G18">
    <cfRule type="cellIs" dxfId="168" priority="32" stopIfTrue="1" operator="equal">
      <formula>$C$18</formula>
    </cfRule>
  </conditionalFormatting>
  <conditionalFormatting sqref="F19">
    <cfRule type="cellIs" dxfId="167" priority="31" stopIfTrue="1" operator="equal">
      <formula>$C$19</formula>
    </cfRule>
  </conditionalFormatting>
  <conditionalFormatting sqref="G19">
    <cfRule type="cellIs" dxfId="166" priority="30" stopIfTrue="1" operator="equal">
      <formula>$C$19</formula>
    </cfRule>
  </conditionalFormatting>
  <conditionalFormatting sqref="F20">
    <cfRule type="cellIs" dxfId="165" priority="29" stopIfTrue="1" operator="equal">
      <formula>$C$20</formula>
    </cfRule>
  </conditionalFormatting>
  <conditionalFormatting sqref="G20">
    <cfRule type="cellIs" dxfId="164" priority="28" stopIfTrue="1" operator="equal">
      <formula>$C$20</formula>
    </cfRule>
  </conditionalFormatting>
  <conditionalFormatting sqref="F23">
    <cfRule type="cellIs" dxfId="163" priority="27" stopIfTrue="1" operator="equal">
      <formula>$C$23</formula>
    </cfRule>
  </conditionalFormatting>
  <conditionalFormatting sqref="G23">
    <cfRule type="cellIs" dxfId="162" priority="26" stopIfTrue="1" operator="equal">
      <formula>$C$23</formula>
    </cfRule>
  </conditionalFormatting>
  <conditionalFormatting sqref="G24">
    <cfRule type="cellIs" dxfId="161" priority="21" stopIfTrue="1" operator="equal">
      <formula>$C$24</formula>
    </cfRule>
  </conditionalFormatting>
  <conditionalFormatting sqref="F24">
    <cfRule type="cellIs" dxfId="160" priority="20" stopIfTrue="1" operator="equal">
      <formula>$C$24</formula>
    </cfRule>
  </conditionalFormatting>
  <conditionalFormatting sqref="G25">
    <cfRule type="cellIs" dxfId="159" priority="19" stopIfTrue="1" operator="equal">
      <formula>$C$25</formula>
    </cfRule>
  </conditionalFormatting>
  <conditionalFormatting sqref="F25">
    <cfRule type="cellIs" dxfId="158" priority="18" stopIfTrue="1" operator="equal">
      <formula>$C$25</formula>
    </cfRule>
  </conditionalFormatting>
  <conditionalFormatting sqref="G26">
    <cfRule type="cellIs" dxfId="157" priority="17" stopIfTrue="1" operator="equal">
      <formula>$C$26</formula>
    </cfRule>
  </conditionalFormatting>
  <conditionalFormatting sqref="F26">
    <cfRule type="cellIs" dxfId="156" priority="16" stopIfTrue="1" operator="equal">
      <formula>$C$26</formula>
    </cfRule>
  </conditionalFormatting>
  <conditionalFormatting sqref="G27">
    <cfRule type="cellIs" dxfId="155" priority="15" stopIfTrue="1" operator="equal">
      <formula>$C$27</formula>
    </cfRule>
  </conditionalFormatting>
  <conditionalFormatting sqref="F27">
    <cfRule type="cellIs" dxfId="154" priority="14" stopIfTrue="1" operator="equal">
      <formula>$C$27</formula>
    </cfRule>
  </conditionalFormatting>
  <conditionalFormatting sqref="F30">
    <cfRule type="cellIs" dxfId="153" priority="13" stopIfTrue="1" operator="equal">
      <formula>$C$30</formula>
    </cfRule>
  </conditionalFormatting>
  <conditionalFormatting sqref="G30">
    <cfRule type="cellIs" dxfId="152" priority="12" stopIfTrue="1" operator="equal">
      <formula>$C$30</formula>
    </cfRule>
  </conditionalFormatting>
  <conditionalFormatting sqref="F31">
    <cfRule type="cellIs" dxfId="151" priority="11" stopIfTrue="1" operator="equal">
      <formula>$C$31</formula>
    </cfRule>
  </conditionalFormatting>
  <conditionalFormatting sqref="G31">
    <cfRule type="cellIs" dxfId="150" priority="10" stopIfTrue="1" operator="equal">
      <formula>$C$31</formula>
    </cfRule>
  </conditionalFormatting>
  <conditionalFormatting sqref="F33">
    <cfRule type="cellIs" dxfId="149" priority="8" stopIfTrue="1" operator="equal">
      <formula>$C$33</formula>
    </cfRule>
  </conditionalFormatting>
  <conditionalFormatting sqref="G33">
    <cfRule type="cellIs" dxfId="148" priority="6" stopIfTrue="1" operator="equal">
      <formula>$C$33</formula>
    </cfRule>
  </conditionalFormatting>
  <conditionalFormatting sqref="F35">
    <cfRule type="cellIs" dxfId="147" priority="5" stopIfTrue="1" operator="equal">
      <formula>$C$35</formula>
    </cfRule>
  </conditionalFormatting>
  <conditionalFormatting sqref="G35">
    <cfRule type="cellIs" dxfId="146" priority="4" stopIfTrue="1" operator="equal">
      <formula>$C$35</formula>
    </cfRule>
  </conditionalFormatting>
  <conditionalFormatting sqref="F32">
    <cfRule type="cellIs" dxfId="145" priority="3" stopIfTrue="1" operator="equal">
      <formula>$C$32</formula>
    </cfRule>
  </conditionalFormatting>
  <conditionalFormatting sqref="G32">
    <cfRule type="cellIs" dxfId="144" priority="2" stopIfTrue="1" operator="equal">
      <formula>$C$32</formula>
    </cfRule>
  </conditionalFormatting>
  <conditionalFormatting sqref="H10:H35">
    <cfRule type="containsText" dxfId="143" priority="1" operator="containsText" text="للتثبت">
      <formula>NOT(ISERROR(SEARCH("للتثبت",H10)))</formula>
    </cfRule>
  </conditionalFormatting>
  <dataValidations count="2">
    <dataValidation type="whole" allowBlank="1" showInputMessage="1" showErrorMessage="1" sqref="WVT983045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39 JE65539 TA65539 ACW65539 AMS65539 AWO65539 BGK65539 BQG65539 CAC65539 CJY65539 CTU65539 DDQ65539 DNM65539 DXI65539 EHE65539 ERA65539 FAW65539 FKS65539 FUO65539 GEK65539 GOG65539 GYC65539 HHY65539 HRU65539 IBQ65539 ILM65539 IVI65539 JFE65539 JPA65539 JYW65539 KIS65539 KSO65539 LCK65539 LMG65539 LWC65539 MFY65539 MPU65539 MZQ65539 NJM65539 NTI65539 ODE65539 ONA65539 OWW65539 PGS65539 PQO65539 QAK65539 QKG65539 QUC65539 RDY65539 RNU65539 RXQ65539 SHM65539 SRI65539 TBE65539 TLA65539 TUW65539 UES65539 UOO65539 UYK65539 VIG65539 VSC65539 WBY65539 WLU65539 WVQ65539 I131075 JE131075 TA131075 ACW131075 AMS131075 AWO131075 BGK131075 BQG131075 CAC131075 CJY131075 CTU131075 DDQ131075 DNM131075 DXI131075 EHE131075 ERA131075 FAW131075 FKS131075 FUO131075 GEK131075 GOG131075 GYC131075 HHY131075 HRU131075 IBQ131075 ILM131075 IVI131075 JFE131075 JPA131075 JYW131075 KIS131075 KSO131075 LCK131075 LMG131075 LWC131075 MFY131075 MPU131075 MZQ131075 NJM131075 NTI131075 ODE131075 ONA131075 OWW131075 PGS131075 PQO131075 QAK131075 QKG131075 QUC131075 RDY131075 RNU131075 RXQ131075 SHM131075 SRI131075 TBE131075 TLA131075 TUW131075 UES131075 UOO131075 UYK131075 VIG131075 VSC131075 WBY131075 WLU131075 WVQ131075 I196611 JE196611 TA196611 ACW196611 AMS196611 AWO196611 BGK196611 BQG196611 CAC196611 CJY196611 CTU196611 DDQ196611 DNM196611 DXI196611 EHE196611 ERA196611 FAW196611 FKS196611 FUO196611 GEK196611 GOG196611 GYC196611 HHY196611 HRU196611 IBQ196611 ILM196611 IVI196611 JFE196611 JPA196611 JYW196611 KIS196611 KSO196611 LCK196611 LMG196611 LWC196611 MFY196611 MPU196611 MZQ196611 NJM196611 NTI196611 ODE196611 ONA196611 OWW196611 PGS196611 PQO196611 QAK196611 QKG196611 QUC196611 RDY196611 RNU196611 RXQ196611 SHM196611 SRI196611 TBE196611 TLA196611 TUW196611 UES196611 UOO196611 UYK196611 VIG196611 VSC196611 WBY196611 WLU196611 WVQ196611 I262147 JE262147 TA262147 ACW262147 AMS262147 AWO262147 BGK262147 BQG262147 CAC262147 CJY262147 CTU262147 DDQ262147 DNM262147 DXI262147 EHE262147 ERA262147 FAW262147 FKS262147 FUO262147 GEK262147 GOG262147 GYC262147 HHY262147 HRU262147 IBQ262147 ILM262147 IVI262147 JFE262147 JPA262147 JYW262147 KIS262147 KSO262147 LCK262147 LMG262147 LWC262147 MFY262147 MPU262147 MZQ262147 NJM262147 NTI262147 ODE262147 ONA262147 OWW262147 PGS262147 PQO262147 QAK262147 QKG262147 QUC262147 RDY262147 RNU262147 RXQ262147 SHM262147 SRI262147 TBE262147 TLA262147 TUW262147 UES262147 UOO262147 UYK262147 VIG262147 VSC262147 WBY262147 WLU262147 WVQ262147 I327683 JE327683 TA327683 ACW327683 AMS327683 AWO327683 BGK327683 BQG327683 CAC327683 CJY327683 CTU327683 DDQ327683 DNM327683 DXI327683 EHE327683 ERA327683 FAW327683 FKS327683 FUO327683 GEK327683 GOG327683 GYC327683 HHY327683 HRU327683 IBQ327683 ILM327683 IVI327683 JFE327683 JPA327683 JYW327683 KIS327683 KSO327683 LCK327683 LMG327683 LWC327683 MFY327683 MPU327683 MZQ327683 NJM327683 NTI327683 ODE327683 ONA327683 OWW327683 PGS327683 PQO327683 QAK327683 QKG327683 QUC327683 RDY327683 RNU327683 RXQ327683 SHM327683 SRI327683 TBE327683 TLA327683 TUW327683 UES327683 UOO327683 UYK327683 VIG327683 VSC327683 WBY327683 WLU327683 WVQ327683 I393219 JE393219 TA393219 ACW393219 AMS393219 AWO393219 BGK393219 BQG393219 CAC393219 CJY393219 CTU393219 DDQ393219 DNM393219 DXI393219 EHE393219 ERA393219 FAW393219 FKS393219 FUO393219 GEK393219 GOG393219 GYC393219 HHY393219 HRU393219 IBQ393219 ILM393219 IVI393219 JFE393219 JPA393219 JYW393219 KIS393219 KSO393219 LCK393219 LMG393219 LWC393219 MFY393219 MPU393219 MZQ393219 NJM393219 NTI393219 ODE393219 ONA393219 OWW393219 PGS393219 PQO393219 QAK393219 QKG393219 QUC393219 RDY393219 RNU393219 RXQ393219 SHM393219 SRI393219 TBE393219 TLA393219 TUW393219 UES393219 UOO393219 UYK393219 VIG393219 VSC393219 WBY393219 WLU393219 WVQ393219 I458755 JE458755 TA458755 ACW458755 AMS458755 AWO458755 BGK458755 BQG458755 CAC458755 CJY458755 CTU458755 DDQ458755 DNM458755 DXI458755 EHE458755 ERA458755 FAW458755 FKS458755 FUO458755 GEK458755 GOG458755 GYC458755 HHY458755 HRU458755 IBQ458755 ILM458755 IVI458755 JFE458755 JPA458755 JYW458755 KIS458755 KSO458755 LCK458755 LMG458755 LWC458755 MFY458755 MPU458755 MZQ458755 NJM458755 NTI458755 ODE458755 ONA458755 OWW458755 PGS458755 PQO458755 QAK458755 QKG458755 QUC458755 RDY458755 RNU458755 RXQ458755 SHM458755 SRI458755 TBE458755 TLA458755 TUW458755 UES458755 UOO458755 UYK458755 VIG458755 VSC458755 WBY458755 WLU458755 WVQ458755 I524291 JE524291 TA524291 ACW524291 AMS524291 AWO524291 BGK524291 BQG524291 CAC524291 CJY524291 CTU524291 DDQ524291 DNM524291 DXI524291 EHE524291 ERA524291 FAW524291 FKS524291 FUO524291 GEK524291 GOG524291 GYC524291 HHY524291 HRU524291 IBQ524291 ILM524291 IVI524291 JFE524291 JPA524291 JYW524291 KIS524291 KSO524291 LCK524291 LMG524291 LWC524291 MFY524291 MPU524291 MZQ524291 NJM524291 NTI524291 ODE524291 ONA524291 OWW524291 PGS524291 PQO524291 QAK524291 QKG524291 QUC524291 RDY524291 RNU524291 RXQ524291 SHM524291 SRI524291 TBE524291 TLA524291 TUW524291 UES524291 UOO524291 UYK524291 VIG524291 VSC524291 WBY524291 WLU524291 WVQ524291 I589827 JE589827 TA589827 ACW589827 AMS589827 AWO589827 BGK589827 BQG589827 CAC589827 CJY589827 CTU589827 DDQ589827 DNM589827 DXI589827 EHE589827 ERA589827 FAW589827 FKS589827 FUO589827 GEK589827 GOG589827 GYC589827 HHY589827 HRU589827 IBQ589827 ILM589827 IVI589827 JFE589827 JPA589827 JYW589827 KIS589827 KSO589827 LCK589827 LMG589827 LWC589827 MFY589827 MPU589827 MZQ589827 NJM589827 NTI589827 ODE589827 ONA589827 OWW589827 PGS589827 PQO589827 QAK589827 QKG589827 QUC589827 RDY589827 RNU589827 RXQ589827 SHM589827 SRI589827 TBE589827 TLA589827 TUW589827 UES589827 UOO589827 UYK589827 VIG589827 VSC589827 WBY589827 WLU589827 WVQ589827 I655363 JE655363 TA655363 ACW655363 AMS655363 AWO655363 BGK655363 BQG655363 CAC655363 CJY655363 CTU655363 DDQ655363 DNM655363 DXI655363 EHE655363 ERA655363 FAW655363 FKS655363 FUO655363 GEK655363 GOG655363 GYC655363 HHY655363 HRU655363 IBQ655363 ILM655363 IVI655363 JFE655363 JPA655363 JYW655363 KIS655363 KSO655363 LCK655363 LMG655363 LWC655363 MFY655363 MPU655363 MZQ655363 NJM655363 NTI655363 ODE655363 ONA655363 OWW655363 PGS655363 PQO655363 QAK655363 QKG655363 QUC655363 RDY655363 RNU655363 RXQ655363 SHM655363 SRI655363 TBE655363 TLA655363 TUW655363 UES655363 UOO655363 UYK655363 VIG655363 VSC655363 WBY655363 WLU655363 WVQ655363 I720899 JE720899 TA720899 ACW720899 AMS720899 AWO720899 BGK720899 BQG720899 CAC720899 CJY720899 CTU720899 DDQ720899 DNM720899 DXI720899 EHE720899 ERA720899 FAW720899 FKS720899 FUO720899 GEK720899 GOG720899 GYC720899 HHY720899 HRU720899 IBQ720899 ILM720899 IVI720899 JFE720899 JPA720899 JYW720899 KIS720899 KSO720899 LCK720899 LMG720899 LWC720899 MFY720899 MPU720899 MZQ720899 NJM720899 NTI720899 ODE720899 ONA720899 OWW720899 PGS720899 PQO720899 QAK720899 QKG720899 QUC720899 RDY720899 RNU720899 RXQ720899 SHM720899 SRI720899 TBE720899 TLA720899 TUW720899 UES720899 UOO720899 UYK720899 VIG720899 VSC720899 WBY720899 WLU720899 WVQ720899 I786435 JE786435 TA786435 ACW786435 AMS786435 AWO786435 BGK786435 BQG786435 CAC786435 CJY786435 CTU786435 DDQ786435 DNM786435 DXI786435 EHE786435 ERA786435 FAW786435 FKS786435 FUO786435 GEK786435 GOG786435 GYC786435 HHY786435 HRU786435 IBQ786435 ILM786435 IVI786435 JFE786435 JPA786435 JYW786435 KIS786435 KSO786435 LCK786435 LMG786435 LWC786435 MFY786435 MPU786435 MZQ786435 NJM786435 NTI786435 ODE786435 ONA786435 OWW786435 PGS786435 PQO786435 QAK786435 QKG786435 QUC786435 RDY786435 RNU786435 RXQ786435 SHM786435 SRI786435 TBE786435 TLA786435 TUW786435 UES786435 UOO786435 UYK786435 VIG786435 VSC786435 WBY786435 WLU786435 WVQ786435 I851971 JE851971 TA851971 ACW851971 AMS851971 AWO851971 BGK851971 BQG851971 CAC851971 CJY851971 CTU851971 DDQ851971 DNM851971 DXI851971 EHE851971 ERA851971 FAW851971 FKS851971 FUO851971 GEK851971 GOG851971 GYC851971 HHY851971 HRU851971 IBQ851971 ILM851971 IVI851971 JFE851971 JPA851971 JYW851971 KIS851971 KSO851971 LCK851971 LMG851971 LWC851971 MFY851971 MPU851971 MZQ851971 NJM851971 NTI851971 ODE851971 ONA851971 OWW851971 PGS851971 PQO851971 QAK851971 QKG851971 QUC851971 RDY851971 RNU851971 RXQ851971 SHM851971 SRI851971 TBE851971 TLA851971 TUW851971 UES851971 UOO851971 UYK851971 VIG851971 VSC851971 WBY851971 WLU851971 WVQ851971 I917507 JE917507 TA917507 ACW917507 AMS917507 AWO917507 BGK917507 BQG917507 CAC917507 CJY917507 CTU917507 DDQ917507 DNM917507 DXI917507 EHE917507 ERA917507 FAW917507 FKS917507 FUO917507 GEK917507 GOG917507 GYC917507 HHY917507 HRU917507 IBQ917507 ILM917507 IVI917507 JFE917507 JPA917507 JYW917507 KIS917507 KSO917507 LCK917507 LMG917507 LWC917507 MFY917507 MPU917507 MZQ917507 NJM917507 NTI917507 ODE917507 ONA917507 OWW917507 PGS917507 PQO917507 QAK917507 QKG917507 QUC917507 RDY917507 RNU917507 RXQ917507 SHM917507 SRI917507 TBE917507 TLA917507 TUW917507 UES917507 UOO917507 UYK917507 VIG917507 VSC917507 WBY917507 WLU917507 WVQ917507 I983043 JE983043 TA983043 ACW983043 AMS983043 AWO983043 BGK983043 BQG983043 CAC983043 CJY983043 CTU983043 DDQ983043 DNM983043 DXI983043 EHE983043 ERA983043 FAW983043 FKS983043 FUO983043 GEK983043 GOG983043 GYC983043 HHY983043 HRU983043 IBQ983043 ILM983043 IVI983043 JFE983043 JPA983043 JYW983043 KIS983043 KSO983043 LCK983043 LMG983043 LWC983043 MFY983043 MPU983043 MZQ983043 NJM983043 NTI983043 ODE983043 ONA983043 OWW983043 PGS983043 PQO983043 QAK983043 QKG983043 QUC983043 RDY983043 RNU983043 RXQ983043 SHM983043 SRI983043 TBE983043 TLA983043 TUW983043 UES983043 UOO983043 UYK983043 VIG983043 VSC983043 WBY983043 WLU983043 WVQ983043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1 JH65541 TD65541 ACZ65541 AMV65541 AWR65541 BGN65541 BQJ65541 CAF65541 CKB65541 CTX65541 DDT65541 DNP65541 DXL65541 EHH65541 ERD65541 FAZ65541 FKV65541 FUR65541 GEN65541 GOJ65541 GYF65541 HIB65541 HRX65541 IBT65541 ILP65541 IVL65541 JFH65541 JPD65541 JYZ65541 KIV65541 KSR65541 LCN65541 LMJ65541 LWF65541 MGB65541 MPX65541 MZT65541 NJP65541 NTL65541 ODH65541 OND65541 OWZ65541 PGV65541 PQR65541 QAN65541 QKJ65541 QUF65541 REB65541 RNX65541 RXT65541 SHP65541 SRL65541 TBH65541 TLD65541 TUZ65541 UEV65541 UOR65541 UYN65541 VIJ65541 VSF65541 WCB65541 WLX65541 WVT65541 L131077 JH131077 TD131077 ACZ131077 AMV131077 AWR131077 BGN131077 BQJ131077 CAF131077 CKB131077 CTX131077 DDT131077 DNP131077 DXL131077 EHH131077 ERD131077 FAZ131077 FKV131077 FUR131077 GEN131077 GOJ131077 GYF131077 HIB131077 HRX131077 IBT131077 ILP131077 IVL131077 JFH131077 JPD131077 JYZ131077 KIV131077 KSR131077 LCN131077 LMJ131077 LWF131077 MGB131077 MPX131077 MZT131077 NJP131077 NTL131077 ODH131077 OND131077 OWZ131077 PGV131077 PQR131077 QAN131077 QKJ131077 QUF131077 REB131077 RNX131077 RXT131077 SHP131077 SRL131077 TBH131077 TLD131077 TUZ131077 UEV131077 UOR131077 UYN131077 VIJ131077 VSF131077 WCB131077 WLX131077 WVT131077 L196613 JH196613 TD196613 ACZ196613 AMV196613 AWR196613 BGN196613 BQJ196613 CAF196613 CKB196613 CTX196613 DDT196613 DNP196613 DXL196613 EHH196613 ERD196613 FAZ196613 FKV196613 FUR196613 GEN196613 GOJ196613 GYF196613 HIB196613 HRX196613 IBT196613 ILP196613 IVL196613 JFH196613 JPD196613 JYZ196613 KIV196613 KSR196613 LCN196613 LMJ196613 LWF196613 MGB196613 MPX196613 MZT196613 NJP196613 NTL196613 ODH196613 OND196613 OWZ196613 PGV196613 PQR196613 QAN196613 QKJ196613 QUF196613 REB196613 RNX196613 RXT196613 SHP196613 SRL196613 TBH196613 TLD196613 TUZ196613 UEV196613 UOR196613 UYN196613 VIJ196613 VSF196613 WCB196613 WLX196613 WVT196613 L262149 JH262149 TD262149 ACZ262149 AMV262149 AWR262149 BGN262149 BQJ262149 CAF262149 CKB262149 CTX262149 DDT262149 DNP262149 DXL262149 EHH262149 ERD262149 FAZ262149 FKV262149 FUR262149 GEN262149 GOJ262149 GYF262149 HIB262149 HRX262149 IBT262149 ILP262149 IVL262149 JFH262149 JPD262149 JYZ262149 KIV262149 KSR262149 LCN262149 LMJ262149 LWF262149 MGB262149 MPX262149 MZT262149 NJP262149 NTL262149 ODH262149 OND262149 OWZ262149 PGV262149 PQR262149 QAN262149 QKJ262149 QUF262149 REB262149 RNX262149 RXT262149 SHP262149 SRL262149 TBH262149 TLD262149 TUZ262149 UEV262149 UOR262149 UYN262149 VIJ262149 VSF262149 WCB262149 WLX262149 WVT262149 L327685 JH327685 TD327685 ACZ327685 AMV327685 AWR327685 BGN327685 BQJ327685 CAF327685 CKB327685 CTX327685 DDT327685 DNP327685 DXL327685 EHH327685 ERD327685 FAZ327685 FKV327685 FUR327685 GEN327685 GOJ327685 GYF327685 HIB327685 HRX327685 IBT327685 ILP327685 IVL327685 JFH327685 JPD327685 JYZ327685 KIV327685 KSR327685 LCN327685 LMJ327685 LWF327685 MGB327685 MPX327685 MZT327685 NJP327685 NTL327685 ODH327685 OND327685 OWZ327685 PGV327685 PQR327685 QAN327685 QKJ327685 QUF327685 REB327685 RNX327685 RXT327685 SHP327685 SRL327685 TBH327685 TLD327685 TUZ327685 UEV327685 UOR327685 UYN327685 VIJ327685 VSF327685 WCB327685 WLX327685 WVT327685 L393221 JH393221 TD393221 ACZ393221 AMV393221 AWR393221 BGN393221 BQJ393221 CAF393221 CKB393221 CTX393221 DDT393221 DNP393221 DXL393221 EHH393221 ERD393221 FAZ393221 FKV393221 FUR393221 GEN393221 GOJ393221 GYF393221 HIB393221 HRX393221 IBT393221 ILP393221 IVL393221 JFH393221 JPD393221 JYZ393221 KIV393221 KSR393221 LCN393221 LMJ393221 LWF393221 MGB393221 MPX393221 MZT393221 NJP393221 NTL393221 ODH393221 OND393221 OWZ393221 PGV393221 PQR393221 QAN393221 QKJ393221 QUF393221 REB393221 RNX393221 RXT393221 SHP393221 SRL393221 TBH393221 TLD393221 TUZ393221 UEV393221 UOR393221 UYN393221 VIJ393221 VSF393221 WCB393221 WLX393221 WVT393221 L458757 JH458757 TD458757 ACZ458757 AMV458757 AWR458757 BGN458757 BQJ458757 CAF458757 CKB458757 CTX458757 DDT458757 DNP458757 DXL458757 EHH458757 ERD458757 FAZ458757 FKV458757 FUR458757 GEN458757 GOJ458757 GYF458757 HIB458757 HRX458757 IBT458757 ILP458757 IVL458757 JFH458757 JPD458757 JYZ458757 KIV458757 KSR458757 LCN458757 LMJ458757 LWF458757 MGB458757 MPX458757 MZT458757 NJP458757 NTL458757 ODH458757 OND458757 OWZ458757 PGV458757 PQR458757 QAN458757 QKJ458757 QUF458757 REB458757 RNX458757 RXT458757 SHP458757 SRL458757 TBH458757 TLD458757 TUZ458757 UEV458757 UOR458757 UYN458757 VIJ458757 VSF458757 WCB458757 WLX458757 WVT458757 L524293 JH524293 TD524293 ACZ524293 AMV524293 AWR524293 BGN524293 BQJ524293 CAF524293 CKB524293 CTX524293 DDT524293 DNP524293 DXL524293 EHH524293 ERD524293 FAZ524293 FKV524293 FUR524293 GEN524293 GOJ524293 GYF524293 HIB524293 HRX524293 IBT524293 ILP524293 IVL524293 JFH524293 JPD524293 JYZ524293 KIV524293 KSR524293 LCN524293 LMJ524293 LWF524293 MGB524293 MPX524293 MZT524293 NJP524293 NTL524293 ODH524293 OND524293 OWZ524293 PGV524293 PQR524293 QAN524293 QKJ524293 QUF524293 REB524293 RNX524293 RXT524293 SHP524293 SRL524293 TBH524293 TLD524293 TUZ524293 UEV524293 UOR524293 UYN524293 VIJ524293 VSF524293 WCB524293 WLX524293 WVT524293 L589829 JH589829 TD589829 ACZ589829 AMV589829 AWR589829 BGN589829 BQJ589829 CAF589829 CKB589829 CTX589829 DDT589829 DNP589829 DXL589829 EHH589829 ERD589829 FAZ589829 FKV589829 FUR589829 GEN589829 GOJ589829 GYF589829 HIB589829 HRX589829 IBT589829 ILP589829 IVL589829 JFH589829 JPD589829 JYZ589829 KIV589829 KSR589829 LCN589829 LMJ589829 LWF589829 MGB589829 MPX589829 MZT589829 NJP589829 NTL589829 ODH589829 OND589829 OWZ589829 PGV589829 PQR589829 QAN589829 QKJ589829 QUF589829 REB589829 RNX589829 RXT589829 SHP589829 SRL589829 TBH589829 TLD589829 TUZ589829 UEV589829 UOR589829 UYN589829 VIJ589829 VSF589829 WCB589829 WLX589829 WVT589829 L655365 JH655365 TD655365 ACZ655365 AMV655365 AWR655365 BGN655365 BQJ655365 CAF655365 CKB655365 CTX655365 DDT655365 DNP655365 DXL655365 EHH655365 ERD655365 FAZ655365 FKV655365 FUR655365 GEN655365 GOJ655365 GYF655365 HIB655365 HRX655365 IBT655365 ILP655365 IVL655365 JFH655365 JPD655365 JYZ655365 KIV655365 KSR655365 LCN655365 LMJ655365 LWF655365 MGB655365 MPX655365 MZT655365 NJP655365 NTL655365 ODH655365 OND655365 OWZ655365 PGV655365 PQR655365 QAN655365 QKJ655365 QUF655365 REB655365 RNX655365 RXT655365 SHP655365 SRL655365 TBH655365 TLD655365 TUZ655365 UEV655365 UOR655365 UYN655365 VIJ655365 VSF655365 WCB655365 WLX655365 WVT655365 L720901 JH720901 TD720901 ACZ720901 AMV720901 AWR720901 BGN720901 BQJ720901 CAF720901 CKB720901 CTX720901 DDT720901 DNP720901 DXL720901 EHH720901 ERD720901 FAZ720901 FKV720901 FUR720901 GEN720901 GOJ720901 GYF720901 HIB720901 HRX720901 IBT720901 ILP720901 IVL720901 JFH720901 JPD720901 JYZ720901 KIV720901 KSR720901 LCN720901 LMJ720901 LWF720901 MGB720901 MPX720901 MZT720901 NJP720901 NTL720901 ODH720901 OND720901 OWZ720901 PGV720901 PQR720901 QAN720901 QKJ720901 QUF720901 REB720901 RNX720901 RXT720901 SHP720901 SRL720901 TBH720901 TLD720901 TUZ720901 UEV720901 UOR720901 UYN720901 VIJ720901 VSF720901 WCB720901 WLX720901 WVT720901 L786437 JH786437 TD786437 ACZ786437 AMV786437 AWR786437 BGN786437 BQJ786437 CAF786437 CKB786437 CTX786437 DDT786437 DNP786437 DXL786437 EHH786437 ERD786437 FAZ786437 FKV786437 FUR786437 GEN786437 GOJ786437 GYF786437 HIB786437 HRX786437 IBT786437 ILP786437 IVL786437 JFH786437 JPD786437 JYZ786437 KIV786437 KSR786437 LCN786437 LMJ786437 LWF786437 MGB786437 MPX786437 MZT786437 NJP786437 NTL786437 ODH786437 OND786437 OWZ786437 PGV786437 PQR786437 QAN786437 QKJ786437 QUF786437 REB786437 RNX786437 RXT786437 SHP786437 SRL786437 TBH786437 TLD786437 TUZ786437 UEV786437 UOR786437 UYN786437 VIJ786437 VSF786437 WCB786437 WLX786437 WVT786437 L851973 JH851973 TD851973 ACZ851973 AMV851973 AWR851973 BGN851973 BQJ851973 CAF851973 CKB851973 CTX851973 DDT851973 DNP851973 DXL851973 EHH851973 ERD851973 FAZ851973 FKV851973 FUR851973 GEN851973 GOJ851973 GYF851973 HIB851973 HRX851973 IBT851973 ILP851973 IVL851973 JFH851973 JPD851973 JYZ851973 KIV851973 KSR851973 LCN851973 LMJ851973 LWF851973 MGB851973 MPX851973 MZT851973 NJP851973 NTL851973 ODH851973 OND851973 OWZ851973 PGV851973 PQR851973 QAN851973 QKJ851973 QUF851973 REB851973 RNX851973 RXT851973 SHP851973 SRL851973 TBH851973 TLD851973 TUZ851973 UEV851973 UOR851973 UYN851973 VIJ851973 VSF851973 WCB851973 WLX851973 WVT851973 L917509 JH917509 TD917509 ACZ917509 AMV917509 AWR917509 BGN917509 BQJ917509 CAF917509 CKB917509 CTX917509 DDT917509 DNP917509 DXL917509 EHH917509 ERD917509 FAZ917509 FKV917509 FUR917509 GEN917509 GOJ917509 GYF917509 HIB917509 HRX917509 IBT917509 ILP917509 IVL917509 JFH917509 JPD917509 JYZ917509 KIV917509 KSR917509 LCN917509 LMJ917509 LWF917509 MGB917509 MPX917509 MZT917509 NJP917509 NTL917509 ODH917509 OND917509 OWZ917509 PGV917509 PQR917509 QAN917509 QKJ917509 QUF917509 REB917509 RNX917509 RXT917509 SHP917509 SRL917509 TBH917509 TLD917509 TUZ917509 UEV917509 UOR917509 UYN917509 VIJ917509 VSF917509 WCB917509 WLX917509 WVT917509 L983045 JH983045 TD983045 ACZ983045 AMV983045 AWR983045 BGN983045 BQJ983045 CAF983045 CKB983045 CTX983045 DDT983045 DNP983045 DXL983045 EHH983045 ERD983045 FAZ983045 FKV983045 FUR983045 GEN983045 GOJ983045 GYF983045 HIB983045 HRX983045 IBT983045 ILP983045 IVL983045 JFH983045 JPD983045 JYZ983045 KIV983045 KSR983045 LCN983045 LMJ983045 LWF983045 MGB983045 MPX983045 MZT983045 NJP983045 NTL983045 ODH983045 OND983045 OWZ983045 PGV983045 PQR983045 QAN983045 QKJ983045 QUF983045 REB983045 RNX983045 RXT983045 SHP983045 SRL983045 TBH983045 TLD983045 TUZ983045 UEV983045 UOR983045 UYN983045 VIJ983045 VSF983045 WCB983045 WLX983045">
      <formula1>1</formula1>
      <formula2>35</formula2>
    </dataValidation>
    <dataValidation type="whole" allowBlank="1" showInputMessage="1" showErrorMessage="1" sqref="H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4" r:id="rId4" name="Spinner 2">
              <controlPr defaultSize="0" print="0" autoFill="0" autoLine="0" autoPict="0">
                <anchor moveWithCells="1">
                  <from>
                    <xdr:col>8</xdr:col>
                    <xdr:colOff>85725</xdr:colOff>
                    <xdr:row>5</xdr:row>
                    <xdr:rowOff>47625</xdr:rowOff>
                  </from>
                  <to>
                    <xdr:col>9</xdr:col>
                    <xdr:colOff>133350</xdr:colOff>
                    <xdr:row>6</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J40"/>
  <sheetViews>
    <sheetView rightToLeft="1" zoomScale="85" zoomScaleNormal="85" workbookViewId="0">
      <selection activeCell="L12" sqref="L12"/>
    </sheetView>
  </sheetViews>
  <sheetFormatPr baseColWidth="10" defaultRowHeight="12.75" x14ac:dyDescent="0.2"/>
  <cols>
    <col min="1" max="1" width="13.5703125" style="254" customWidth="1"/>
    <col min="2" max="2" width="7" style="255" customWidth="1"/>
    <col min="3" max="3" width="6.42578125" style="255" customWidth="1"/>
    <col min="4" max="4" width="22.42578125" style="255" customWidth="1"/>
    <col min="5" max="5" width="5.85546875" style="255" customWidth="1"/>
    <col min="6" max="6" width="6" style="255" customWidth="1"/>
    <col min="7" max="7" width="13" style="255" customWidth="1"/>
    <col min="8" max="8" width="9.140625" style="255" customWidth="1"/>
    <col min="9" max="9" width="10.140625" style="255" customWidth="1"/>
    <col min="10" max="10" width="15" style="255" customWidth="1"/>
    <col min="11" max="11" width="13.5703125" style="255" customWidth="1"/>
    <col min="12" max="13" width="11.42578125" style="255"/>
    <col min="14" max="14" width="11.85546875" style="255" customWidth="1"/>
    <col min="15" max="16384" width="11.42578125" style="255"/>
  </cols>
  <sheetData>
    <row r="6" spans="1:10" x14ac:dyDescent="0.2">
      <c r="D6" s="406" t="s">
        <v>133</v>
      </c>
      <c r="E6" s="406"/>
      <c r="F6" s="406"/>
    </row>
    <row r="7" spans="1:10" x14ac:dyDescent="0.2">
      <c r="D7" s="406"/>
      <c r="E7" s="406"/>
      <c r="F7" s="406"/>
      <c r="J7" s="256">
        <v>1</v>
      </c>
    </row>
    <row r="8" spans="1:10" ht="17.25" customHeight="1" thickBot="1" x14ac:dyDescent="0.3">
      <c r="A8" s="304" t="s">
        <v>139</v>
      </c>
      <c r="B8" s="303" t="str">
        <f>VLOOKUP(J7,ثلاثي1!A5:AG49,2,FALSE)</f>
        <v/>
      </c>
      <c r="D8" s="302" t="s">
        <v>135</v>
      </c>
      <c r="E8" s="258">
        <f>المدخلات!I4</f>
        <v>0</v>
      </c>
      <c r="G8" s="259" t="s">
        <v>136</v>
      </c>
      <c r="I8" s="260">
        <f>المدخلات!I6</f>
        <v>45</v>
      </c>
      <c r="J8" s="257" t="s">
        <v>134</v>
      </c>
    </row>
    <row r="9" spans="1:10" ht="14.25" thickTop="1" thickBot="1" x14ac:dyDescent="0.25">
      <c r="A9" s="261"/>
      <c r="B9" s="262"/>
      <c r="C9" s="262"/>
      <c r="D9" s="262"/>
      <c r="E9" s="262"/>
      <c r="F9" s="263"/>
      <c r="G9" s="407"/>
      <c r="H9" s="407"/>
      <c r="I9" s="407"/>
    </row>
    <row r="10" spans="1:10" ht="14.25" thickTop="1" thickBot="1" x14ac:dyDescent="0.25">
      <c r="A10" s="264"/>
      <c r="B10" s="265"/>
      <c r="C10" s="265"/>
      <c r="D10" s="265"/>
      <c r="E10" s="265"/>
      <c r="F10" s="266"/>
      <c r="G10" s="407"/>
      <c r="H10" s="407"/>
      <c r="I10" s="407"/>
    </row>
    <row r="11" spans="1:10" ht="18" customHeight="1" thickTop="1" thickBot="1" x14ac:dyDescent="0.25">
      <c r="A11" s="264"/>
      <c r="B11" s="265"/>
      <c r="C11" s="265"/>
      <c r="D11" s="265"/>
      <c r="E11" s="265"/>
      <c r="F11" s="266"/>
      <c r="G11" s="407"/>
      <c r="H11" s="407"/>
      <c r="I11" s="407"/>
    </row>
    <row r="12" spans="1:10" ht="24.75" customHeight="1" thickTop="1" thickBot="1" x14ac:dyDescent="0.25">
      <c r="A12" s="267"/>
      <c r="B12" s="268">
        <f>VLOOKUP(J7,ثلاثي1!A5:AG49,4,FALSE)</f>
        <v>0</v>
      </c>
      <c r="C12" s="408">
        <f>VLOOKUP(J7,ثلاثي1!A5:AG49,9,FALSE)</f>
        <v>0</v>
      </c>
      <c r="D12" s="410"/>
      <c r="E12" s="268">
        <f>دفتر1!G10</f>
        <v>0</v>
      </c>
      <c r="F12" s="268">
        <f>دفتر1!F10</f>
        <v>0</v>
      </c>
      <c r="G12" s="269"/>
      <c r="H12" s="270"/>
      <c r="I12" s="269"/>
    </row>
    <row r="13" spans="1:10" ht="27" customHeight="1" thickTop="1" thickBot="1" x14ac:dyDescent="0.25">
      <c r="A13" s="271"/>
      <c r="B13" s="268">
        <f>VLOOKUP(J7,ثلاثي1!A5:AG49,5,FALSE)</f>
        <v>0</v>
      </c>
      <c r="C13" s="408"/>
      <c r="D13" s="411"/>
      <c r="E13" s="268">
        <f>دفتر1!G11</f>
        <v>0</v>
      </c>
      <c r="F13" s="268">
        <f>دفتر1!F11</f>
        <v>0</v>
      </c>
      <c r="G13" s="412">
        <f>VLOOKUP(J7,ثلاثي1!A5:AG49,31,FALSE)</f>
        <v>0</v>
      </c>
      <c r="H13" s="413">
        <f>دفتر1!G35</f>
        <v>0</v>
      </c>
      <c r="I13" s="413">
        <f>دفتر1!F35</f>
        <v>0</v>
      </c>
    </row>
    <row r="14" spans="1:10" ht="26.25" customHeight="1" thickTop="1" thickBot="1" x14ac:dyDescent="0.25">
      <c r="A14" s="271"/>
      <c r="B14" s="268">
        <f>VLOOKUP(J7,ثلاثي1!A5:AG49,6,FALSE)</f>
        <v>0</v>
      </c>
      <c r="C14" s="408"/>
      <c r="D14" s="411"/>
      <c r="E14" s="268">
        <f>دفتر1!G12</f>
        <v>0</v>
      </c>
      <c r="F14" s="268">
        <f>دفتر1!F12</f>
        <v>0</v>
      </c>
      <c r="G14" s="412"/>
      <c r="H14" s="413"/>
      <c r="I14" s="413"/>
    </row>
    <row r="15" spans="1:10" ht="28.5" customHeight="1" thickTop="1" thickBot="1" x14ac:dyDescent="0.25">
      <c r="A15" s="271"/>
      <c r="B15" s="272">
        <f>VLOOKUP(J7,ثلاثي1!A5:AG49,7,FALSE)</f>
        <v>0</v>
      </c>
      <c r="C15" s="409"/>
      <c r="D15" s="411"/>
      <c r="E15" s="268">
        <f>دفتر1!G13</f>
        <v>0</v>
      </c>
      <c r="F15" s="268">
        <f>دفتر1!F13</f>
        <v>0</v>
      </c>
      <c r="G15" s="414"/>
      <c r="H15" s="414"/>
      <c r="I15" s="414"/>
    </row>
    <row r="16" spans="1:10" ht="40.5" customHeight="1" thickTop="1" thickBot="1" x14ac:dyDescent="0.25">
      <c r="A16" s="273"/>
      <c r="B16" s="274"/>
      <c r="C16" s="275"/>
      <c r="D16" s="276"/>
      <c r="E16" s="274"/>
      <c r="F16" s="277"/>
      <c r="G16" s="407"/>
      <c r="H16" s="407"/>
      <c r="I16" s="407"/>
    </row>
    <row r="17" spans="1:9" ht="30.75" customHeight="1" thickTop="1" thickBot="1" x14ac:dyDescent="0.25">
      <c r="A17" s="278"/>
      <c r="B17" s="268">
        <f>VLOOKUP(J7,ثلاثي1!A5:AG49,11,FALSE)</f>
        <v>0</v>
      </c>
      <c r="C17" s="408">
        <f>VLOOKUP(J7,ثلاثي1!A5:AG49,15,FALSE)</f>
        <v>0</v>
      </c>
      <c r="D17" s="407"/>
      <c r="E17" s="268">
        <f>دفتر1!G17</f>
        <v>0</v>
      </c>
      <c r="F17" s="268">
        <f>دفتر1!F17</f>
        <v>0</v>
      </c>
      <c r="G17" s="407"/>
      <c r="H17" s="407"/>
      <c r="I17" s="407"/>
    </row>
    <row r="18" spans="1:9" ht="24.75" customHeight="1" thickTop="1" thickBot="1" x14ac:dyDescent="0.25">
      <c r="A18" s="278"/>
      <c r="B18" s="268">
        <f>VLOOKUP(J7,ثلاثي1!A5:AG49,12,FALSE)</f>
        <v>0</v>
      </c>
      <c r="C18" s="408"/>
      <c r="D18" s="407"/>
      <c r="E18" s="268">
        <f>دفتر1!G18</f>
        <v>0</v>
      </c>
      <c r="F18" s="268">
        <f>دفتر1!F18</f>
        <v>0</v>
      </c>
      <c r="G18" s="407"/>
      <c r="H18" s="407"/>
      <c r="I18" s="407"/>
    </row>
    <row r="19" spans="1:9" ht="25.5" customHeight="1" thickTop="1" thickBot="1" x14ac:dyDescent="0.25">
      <c r="A19" s="278"/>
      <c r="B19" s="268">
        <f>VLOOKUP(J7,ثلاثي1!A5:AG49,13,FALSE)</f>
        <v>0</v>
      </c>
      <c r="C19" s="408"/>
      <c r="D19" s="407"/>
      <c r="E19" s="268">
        <f>دفتر1!G19</f>
        <v>0</v>
      </c>
      <c r="F19" s="268">
        <f>دفتر1!F19</f>
        <v>0</v>
      </c>
      <c r="G19" s="418" t="str">
        <f>VLOOKUP(J7,ثلاثي1!A5:AG49,33,FALSE)</f>
        <v/>
      </c>
      <c r="H19" s="418"/>
      <c r="I19" s="418"/>
    </row>
    <row r="20" spans="1:9" ht="14.25" thickTop="1" thickBot="1" x14ac:dyDescent="0.25">
      <c r="A20" s="261"/>
      <c r="B20" s="262"/>
      <c r="C20" s="279"/>
      <c r="D20" s="280"/>
      <c r="E20" s="281"/>
      <c r="F20" s="282"/>
      <c r="G20" s="418"/>
      <c r="H20" s="418"/>
      <c r="I20" s="418"/>
    </row>
    <row r="21" spans="1:9" ht="14.25" thickTop="1" thickBot="1" x14ac:dyDescent="0.25">
      <c r="A21" s="264"/>
      <c r="B21" s="283"/>
      <c r="C21" s="284"/>
      <c r="D21" s="285"/>
      <c r="E21" s="265"/>
      <c r="F21" s="286"/>
      <c r="G21" s="418"/>
      <c r="H21" s="418"/>
      <c r="I21" s="418"/>
    </row>
    <row r="22" spans="1:9" ht="15" customHeight="1" thickTop="1" thickBot="1" x14ac:dyDescent="0.25">
      <c r="A22" s="264"/>
      <c r="B22" s="265"/>
      <c r="C22" s="284"/>
      <c r="D22" s="285"/>
      <c r="E22" s="265"/>
      <c r="F22" s="286"/>
      <c r="G22" s="418"/>
      <c r="H22" s="418"/>
      <c r="I22" s="418"/>
    </row>
    <row r="23" spans="1:9" ht="15" customHeight="1" thickTop="1" thickBot="1" x14ac:dyDescent="0.25">
      <c r="A23" s="402" t="s">
        <v>137</v>
      </c>
      <c r="B23" s="402"/>
      <c r="C23" s="403"/>
      <c r="D23" s="404"/>
      <c r="E23" s="404"/>
      <c r="F23" s="405"/>
      <c r="G23" s="287"/>
      <c r="H23" s="288"/>
      <c r="I23" s="289"/>
    </row>
    <row r="24" spans="1:9" ht="24.75" customHeight="1" thickTop="1" thickBot="1" x14ac:dyDescent="0.25">
      <c r="A24" s="419"/>
      <c r="B24" s="268">
        <f>VLOOKUP(J7,ثلاثي1!A5:AG49,17,FALSE)</f>
        <v>0</v>
      </c>
      <c r="C24" s="409">
        <f>VLOOKUP(J7,ثلاثي1!A5:AG49,22,FALSE)</f>
        <v>0</v>
      </c>
      <c r="D24" s="410"/>
      <c r="E24" s="268">
        <f>دفتر1!G23</f>
        <v>0</v>
      </c>
      <c r="F24" s="268">
        <f>دفتر1!F23</f>
        <v>0</v>
      </c>
      <c r="G24" s="290"/>
      <c r="H24" s="291"/>
      <c r="I24" s="292"/>
    </row>
    <row r="25" spans="1:9" ht="15" customHeight="1" thickTop="1" thickBot="1" x14ac:dyDescent="0.25">
      <c r="A25" s="420"/>
      <c r="B25" s="293"/>
      <c r="C25" s="421"/>
      <c r="D25" s="411"/>
      <c r="E25" s="424"/>
      <c r="F25" s="425"/>
      <c r="G25" s="290"/>
      <c r="H25" s="291"/>
      <c r="I25" s="292"/>
    </row>
    <row r="26" spans="1:9" ht="26.25" customHeight="1" thickTop="1" thickBot="1" x14ac:dyDescent="0.25">
      <c r="A26" s="419"/>
      <c r="B26" s="268">
        <f>VLOOKUP(J7,ثلاثي1!A5:AG49,18,FALSE)</f>
        <v>0</v>
      </c>
      <c r="C26" s="421"/>
      <c r="D26" s="411"/>
      <c r="E26" s="268">
        <f>دفتر1!G24</f>
        <v>0</v>
      </c>
      <c r="F26" s="268">
        <f>دفتر1!F24</f>
        <v>0</v>
      </c>
      <c r="G26" s="290"/>
      <c r="H26" s="291"/>
      <c r="I26" s="292"/>
    </row>
    <row r="27" spans="1:9" ht="14.25" thickTop="1" thickBot="1" x14ac:dyDescent="0.25">
      <c r="A27" s="426"/>
      <c r="B27" s="427">
        <f>VLOOKUP(J7,ثلاثي1!A5:AG49,19,FALSE)</f>
        <v>0</v>
      </c>
      <c r="C27" s="421"/>
      <c r="D27" s="411"/>
      <c r="E27" s="428">
        <f>دفتر1!G25</f>
        <v>0</v>
      </c>
      <c r="F27" s="428">
        <f>دفتر1!F25</f>
        <v>0</v>
      </c>
      <c r="G27" s="290"/>
      <c r="H27" s="291"/>
      <c r="I27" s="292"/>
    </row>
    <row r="28" spans="1:9" ht="9.75" customHeight="1" thickTop="1" thickBot="1" x14ac:dyDescent="0.25">
      <c r="A28" s="426"/>
      <c r="B28" s="427"/>
      <c r="C28" s="421"/>
      <c r="D28" s="411"/>
      <c r="E28" s="429"/>
      <c r="F28" s="429"/>
      <c r="G28" s="290"/>
      <c r="H28" s="291"/>
      <c r="I28" s="292"/>
    </row>
    <row r="29" spans="1:9" ht="16.5" customHeight="1" thickTop="1" thickBot="1" x14ac:dyDescent="0.25">
      <c r="A29" s="426"/>
      <c r="B29" s="294"/>
      <c r="C29" s="421"/>
      <c r="D29" s="411"/>
      <c r="E29" s="424"/>
      <c r="F29" s="425"/>
      <c r="G29" s="290"/>
      <c r="H29" s="291"/>
      <c r="I29" s="292"/>
    </row>
    <row r="30" spans="1:9" ht="14.25" thickTop="1" thickBot="1" x14ac:dyDescent="0.25">
      <c r="A30" s="426"/>
      <c r="B30" s="427">
        <f>IF(VLOOKUP(J7,ثلاثي1!A5:AG49,20,FALSE)=7.77,"معفى",VLOOKUP(J7,ثلاثي1!A5:AG49,20,FALSE))</f>
        <v>0</v>
      </c>
      <c r="C30" s="421"/>
      <c r="D30" s="411"/>
      <c r="E30" s="427">
        <f>دفتر1!G26</f>
        <v>0</v>
      </c>
      <c r="F30" s="427">
        <f>دفتر1!F26</f>
        <v>0</v>
      </c>
      <c r="G30" s="290"/>
      <c r="H30" s="291"/>
      <c r="I30" s="292"/>
    </row>
    <row r="31" spans="1:9" ht="13.5" customHeight="1" thickTop="1" thickBot="1" x14ac:dyDescent="0.3">
      <c r="A31" s="420"/>
      <c r="B31" s="427"/>
      <c r="C31" s="422"/>
      <c r="D31" s="423"/>
      <c r="E31" s="427"/>
      <c r="F31" s="427"/>
      <c r="G31" s="415"/>
      <c r="H31" s="416"/>
      <c r="I31" s="417"/>
    </row>
    <row r="32" spans="1:9" ht="16.5" thickTop="1" x14ac:dyDescent="0.25">
      <c r="A32" s="430"/>
      <c r="B32" s="431"/>
      <c r="C32" s="431"/>
      <c r="D32" s="431"/>
      <c r="E32" s="431"/>
      <c r="F32" s="432"/>
      <c r="G32" s="415"/>
      <c r="H32" s="416"/>
      <c r="I32" s="417"/>
    </row>
    <row r="33" spans="1:9" x14ac:dyDescent="0.2">
      <c r="A33" s="433"/>
      <c r="B33" s="434"/>
      <c r="C33" s="434"/>
      <c r="D33" s="434"/>
      <c r="E33" s="434"/>
      <c r="F33" s="435"/>
      <c r="G33" s="290"/>
      <c r="H33" s="291"/>
      <c r="I33" s="292"/>
    </row>
    <row r="34" spans="1:9" ht="13.5" thickBot="1" x14ac:dyDescent="0.25">
      <c r="A34" s="433"/>
      <c r="B34" s="434"/>
      <c r="C34" s="434"/>
      <c r="D34" s="434"/>
      <c r="E34" s="434"/>
      <c r="F34" s="435"/>
      <c r="G34" s="295"/>
      <c r="H34" s="296"/>
      <c r="I34" s="297"/>
    </row>
    <row r="35" spans="1:9" ht="27" customHeight="1" thickTop="1" thickBot="1" x14ac:dyDescent="0.25">
      <c r="A35" s="278"/>
      <c r="B35" s="272">
        <f>VLOOKUP(J7,ثلاثي1!A5:AG49,24,FALSE)</f>
        <v>0</v>
      </c>
      <c r="C35" s="409">
        <f>VLOOKUP(J7,ثلاثي1!A5:AG49,28,FALSE)</f>
        <v>0</v>
      </c>
      <c r="D35" s="436"/>
      <c r="E35" s="268">
        <f>دفتر1!G30</f>
        <v>0</v>
      </c>
      <c r="F35" s="268">
        <f>دفتر1!F30</f>
        <v>0</v>
      </c>
      <c r="G35" s="407"/>
      <c r="H35" s="407"/>
      <c r="I35" s="407"/>
    </row>
    <row r="36" spans="1:9" ht="22.5" customHeight="1" thickTop="1" thickBot="1" x14ac:dyDescent="0.25">
      <c r="A36" s="278"/>
      <c r="B36" s="268">
        <f>VLOOKUP(J7,ثلاثي1!A5:AG49,25,FALSE)</f>
        <v>0</v>
      </c>
      <c r="C36" s="421"/>
      <c r="D36" s="437"/>
      <c r="E36" s="268">
        <f>دفتر1!G31</f>
        <v>0</v>
      </c>
      <c r="F36" s="268">
        <f>دفتر1!F31</f>
        <v>0</v>
      </c>
      <c r="G36" s="407"/>
      <c r="H36" s="407"/>
      <c r="I36" s="407"/>
    </row>
    <row r="37" spans="1:9" ht="23.25" customHeight="1" thickTop="1" thickBot="1" x14ac:dyDescent="0.25">
      <c r="A37" s="278"/>
      <c r="B37" s="268">
        <f>VLOOKUP(J7,ثلاثي1!A5:AG49,26,FALSE)</f>
        <v>0</v>
      </c>
      <c r="C37" s="422"/>
      <c r="D37" s="438"/>
      <c r="E37" s="268">
        <f>دفتر1!G32</f>
        <v>0</v>
      </c>
      <c r="F37" s="268">
        <f>دفتر1!F32</f>
        <v>0</v>
      </c>
      <c r="G37" s="407"/>
      <c r="H37" s="407"/>
      <c r="I37" s="407"/>
    </row>
    <row r="38" spans="1:9" ht="31.5" customHeight="1" thickTop="1" x14ac:dyDescent="0.2">
      <c r="A38" s="298"/>
      <c r="B38" s="262"/>
      <c r="C38" s="299"/>
      <c r="D38" s="299"/>
      <c r="E38" s="262"/>
      <c r="F38" s="262"/>
      <c r="G38" s="262"/>
      <c r="H38" s="262"/>
      <c r="I38" s="262"/>
    </row>
    <row r="39" spans="1:9" x14ac:dyDescent="0.2">
      <c r="A39" s="300"/>
      <c r="B39" s="265"/>
      <c r="C39" s="301"/>
      <c r="D39" s="301"/>
      <c r="E39" s="265"/>
      <c r="F39" s="265"/>
      <c r="G39" s="265"/>
      <c r="H39" s="265"/>
      <c r="I39" s="265"/>
    </row>
    <row r="40" spans="1:9" ht="21" customHeight="1" x14ac:dyDescent="0.2">
      <c r="A40" s="300"/>
      <c r="B40" s="265"/>
      <c r="C40" s="301"/>
      <c r="D40" s="301"/>
      <c r="E40" s="265"/>
      <c r="F40" s="265"/>
      <c r="G40" s="265"/>
      <c r="H40" s="265"/>
      <c r="I40" s="265"/>
    </row>
  </sheetData>
  <sheetProtection deleteRows="0" selectLockedCells="1"/>
  <mergeCells count="32">
    <mergeCell ref="A32:F34"/>
    <mergeCell ref="G32:I32"/>
    <mergeCell ref="C35:C37"/>
    <mergeCell ref="D35:D37"/>
    <mergeCell ref="G35:I37"/>
    <mergeCell ref="A24:A25"/>
    <mergeCell ref="C24:C31"/>
    <mergeCell ref="D24:D31"/>
    <mergeCell ref="E25:F25"/>
    <mergeCell ref="A26:A31"/>
    <mergeCell ref="B27:B28"/>
    <mergeCell ref="E27:E28"/>
    <mergeCell ref="F27:F28"/>
    <mergeCell ref="E29:F29"/>
    <mergeCell ref="B30:B31"/>
    <mergeCell ref="E30:E31"/>
    <mergeCell ref="F30:F31"/>
    <mergeCell ref="G31:I31"/>
    <mergeCell ref="G16:I18"/>
    <mergeCell ref="C17:C19"/>
    <mergeCell ref="D17:D19"/>
    <mergeCell ref="G19:I22"/>
    <mergeCell ref="A23:B23"/>
    <mergeCell ref="C23:F23"/>
    <mergeCell ref="D6:F7"/>
    <mergeCell ref="G9:I11"/>
    <mergeCell ref="C12:C15"/>
    <mergeCell ref="D12:D15"/>
    <mergeCell ref="G13:G14"/>
    <mergeCell ref="H13:H14"/>
    <mergeCell ref="I13:I14"/>
    <mergeCell ref="G15:I15"/>
  </mergeCells>
  <dataValidations count="1">
    <dataValidation type="whole" allowBlank="1" showInputMessage="1" showErrorMessage="1" sqref="J7">
      <formula1>1</formula1>
      <formula2>45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pinner 1">
              <controlPr defaultSize="0" autoFill="0" autoLine="0" autoPict="0">
                <anchor moveWithCells="1">
                  <from>
                    <xdr:col>9</xdr:col>
                    <xdr:colOff>180975</xdr:colOff>
                    <xdr:row>3</xdr:row>
                    <xdr:rowOff>123825</xdr:rowOff>
                  </from>
                  <to>
                    <xdr:col>9</xdr:col>
                    <xdr:colOff>771525</xdr:colOff>
                    <xdr:row>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P174"/>
  <sheetViews>
    <sheetView rightToLeft="1" showWhiteSpace="0" topLeftCell="A187" zoomScaleNormal="100" zoomScaleSheetLayoutView="85" workbookViewId="0">
      <selection activeCell="A54" sqref="A54:XFD210"/>
    </sheetView>
  </sheetViews>
  <sheetFormatPr baseColWidth="10" defaultRowHeight="12.75" x14ac:dyDescent="0.2"/>
  <cols>
    <col min="1" max="1" width="3.42578125" style="17" customWidth="1"/>
    <col min="2" max="2" width="11.42578125" style="16" customWidth="1"/>
    <col min="3" max="3" width="5" style="16" customWidth="1"/>
    <col min="4" max="4" width="5.140625" style="16" customWidth="1"/>
    <col min="5" max="5" width="5.7109375" style="16" bestFit="1" customWidth="1"/>
    <col min="6" max="6" width="5.7109375" style="16" customWidth="1"/>
    <col min="7" max="7" width="5.5703125" style="16" bestFit="1" customWidth="1"/>
    <col min="8" max="8" width="5.7109375" style="16" customWidth="1"/>
    <col min="9" max="9" width="5.42578125" style="16" customWidth="1"/>
    <col min="10" max="10" width="5.28515625" style="16" customWidth="1"/>
    <col min="11" max="11" width="5.5703125" style="16" bestFit="1"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2" width="5.42578125" style="16" bestFit="1" customWidth="1"/>
    <col min="23" max="23" width="6.85546875" style="16" customWidth="1"/>
    <col min="24" max="24" width="6.42578125" style="16" customWidth="1"/>
    <col min="25" max="26" width="5.42578125" style="16" customWidth="1"/>
    <col min="27" max="27" width="5.140625" style="16" customWidth="1"/>
    <col min="28" max="28" width="5.7109375" style="16" customWidth="1"/>
    <col min="29" max="29" width="5.28515625" style="16" customWidth="1"/>
    <col min="30" max="30" width="6.140625" style="16" customWidth="1"/>
    <col min="31" max="31" width="5.140625" style="16" customWidth="1"/>
    <col min="32" max="32" width="3.85546875" style="16" customWidth="1"/>
    <col min="33" max="33" width="6.140625" style="16" customWidth="1"/>
    <col min="34" max="34" width="5.42578125" style="16" bestFit="1" customWidth="1"/>
    <col min="35" max="35" width="4.28515625" style="16" customWidth="1"/>
    <col min="36" max="36" width="4.42578125" style="16" customWidth="1"/>
    <col min="37" max="255" width="11.42578125" style="16"/>
    <col min="256" max="256" width="4.28515625" style="16" bestFit="1" customWidth="1"/>
    <col min="257" max="257" width="11.42578125" style="16" customWidth="1"/>
    <col min="258" max="258" width="5" style="16" customWidth="1"/>
    <col min="259" max="259" width="5.140625" style="16" customWidth="1"/>
    <col min="260" max="260" width="5.7109375" style="16" bestFit="1" customWidth="1"/>
    <col min="261" max="261" width="5.7109375" style="16" customWidth="1"/>
    <col min="262" max="262" width="5.5703125" style="16" bestFit="1" customWidth="1"/>
    <col min="263" max="263" width="5.7109375" style="16" customWidth="1"/>
    <col min="264" max="264" width="5.42578125" style="16" customWidth="1"/>
    <col min="265" max="265" width="5.28515625" style="16" customWidth="1"/>
    <col min="266" max="266" width="5.5703125" style="16" bestFit="1" customWidth="1"/>
    <col min="267" max="267" width="5.28515625" style="16" customWidth="1"/>
    <col min="268" max="270" width="5.42578125" style="16" bestFit="1" customWidth="1"/>
    <col min="271" max="271" width="3.7109375" style="16" customWidth="1"/>
    <col min="272" max="275" width="5.28515625" style="16" customWidth="1"/>
    <col min="276" max="278" width="5.42578125" style="16" bestFit="1" customWidth="1"/>
    <col min="279" max="279" width="6.42578125" style="16" bestFit="1" customWidth="1"/>
    <col min="280" max="280" width="5.42578125" style="16" customWidth="1"/>
    <col min="281" max="281" width="3.28515625" style="16" customWidth="1"/>
    <col min="282" max="282" width="5.140625" style="16" customWidth="1"/>
    <col min="283" max="283" width="5.7109375" style="16" customWidth="1"/>
    <col min="284" max="285" width="5.28515625" style="16" customWidth="1"/>
    <col min="286" max="286" width="5.5703125" style="16" customWidth="1"/>
    <col min="287" max="287" width="5.140625" style="16" customWidth="1"/>
    <col min="288" max="288" width="3.85546875" style="16" customWidth="1"/>
    <col min="289" max="289" width="6.140625" style="16" customWidth="1"/>
    <col min="290" max="290" width="5.42578125" style="16" bestFit="1" customWidth="1"/>
    <col min="291" max="291" width="4.28515625" style="16" customWidth="1"/>
    <col min="292" max="292" width="3.85546875" style="16" customWidth="1"/>
    <col min="293" max="511" width="11.42578125" style="16"/>
    <col min="512" max="512" width="4.28515625" style="16" bestFit="1" customWidth="1"/>
    <col min="513" max="513" width="11.42578125" style="16" customWidth="1"/>
    <col min="514" max="514" width="5" style="16" customWidth="1"/>
    <col min="515" max="515" width="5.140625" style="16" customWidth="1"/>
    <col min="516" max="516" width="5.7109375" style="16" bestFit="1" customWidth="1"/>
    <col min="517" max="517" width="5.7109375" style="16" customWidth="1"/>
    <col min="518" max="518" width="5.5703125" style="16" bestFit="1" customWidth="1"/>
    <col min="519" max="519" width="5.7109375" style="16" customWidth="1"/>
    <col min="520" max="520" width="5.42578125" style="16" customWidth="1"/>
    <col min="521" max="521" width="5.28515625" style="16" customWidth="1"/>
    <col min="522" max="522" width="5.5703125" style="16" bestFit="1" customWidth="1"/>
    <col min="523" max="523" width="5.28515625" style="16" customWidth="1"/>
    <col min="524" max="526" width="5.42578125" style="16" bestFit="1" customWidth="1"/>
    <col min="527" max="527" width="3.7109375" style="16" customWidth="1"/>
    <col min="528" max="531" width="5.28515625" style="16" customWidth="1"/>
    <col min="532" max="534" width="5.42578125" style="16" bestFit="1" customWidth="1"/>
    <col min="535" max="535" width="6.42578125" style="16" bestFit="1" customWidth="1"/>
    <col min="536" max="536" width="5.42578125" style="16" customWidth="1"/>
    <col min="537" max="537" width="3.28515625" style="16" customWidth="1"/>
    <col min="538" max="538" width="5.140625" style="16" customWidth="1"/>
    <col min="539" max="539" width="5.7109375" style="16" customWidth="1"/>
    <col min="540" max="541" width="5.28515625" style="16" customWidth="1"/>
    <col min="542" max="542" width="5.5703125" style="16" customWidth="1"/>
    <col min="543" max="543" width="5.140625" style="16" customWidth="1"/>
    <col min="544" max="544" width="3.85546875" style="16" customWidth="1"/>
    <col min="545" max="545" width="6.140625" style="16" customWidth="1"/>
    <col min="546" max="546" width="5.42578125" style="16" bestFit="1" customWidth="1"/>
    <col min="547" max="547" width="4.28515625" style="16" customWidth="1"/>
    <col min="548" max="548" width="3.85546875" style="16" customWidth="1"/>
    <col min="549" max="767" width="11.42578125" style="16"/>
    <col min="768" max="768" width="4.28515625" style="16" bestFit="1" customWidth="1"/>
    <col min="769" max="769" width="11.42578125" style="16" customWidth="1"/>
    <col min="770" max="770" width="5" style="16" customWidth="1"/>
    <col min="771" max="771" width="5.140625" style="16" customWidth="1"/>
    <col min="772" max="772" width="5.7109375" style="16" bestFit="1" customWidth="1"/>
    <col min="773" max="773" width="5.7109375" style="16" customWidth="1"/>
    <col min="774" max="774" width="5.5703125" style="16" bestFit="1" customWidth="1"/>
    <col min="775" max="775" width="5.7109375" style="16" customWidth="1"/>
    <col min="776" max="776" width="5.42578125" style="16" customWidth="1"/>
    <col min="777" max="777" width="5.28515625" style="16" customWidth="1"/>
    <col min="778" max="778" width="5.5703125" style="16" bestFit="1" customWidth="1"/>
    <col min="779" max="779" width="5.28515625" style="16" customWidth="1"/>
    <col min="780" max="782" width="5.42578125" style="16" bestFit="1" customWidth="1"/>
    <col min="783" max="783" width="3.7109375" style="16" customWidth="1"/>
    <col min="784" max="787" width="5.28515625" style="16" customWidth="1"/>
    <col min="788" max="790" width="5.42578125" style="16" bestFit="1" customWidth="1"/>
    <col min="791" max="791" width="6.42578125" style="16" bestFit="1" customWidth="1"/>
    <col min="792" max="792" width="5.42578125" style="16" customWidth="1"/>
    <col min="793" max="793" width="3.28515625" style="16" customWidth="1"/>
    <col min="794" max="794" width="5.140625" style="16" customWidth="1"/>
    <col min="795" max="795" width="5.7109375" style="16" customWidth="1"/>
    <col min="796" max="797" width="5.28515625" style="16" customWidth="1"/>
    <col min="798" max="798" width="5.5703125" style="16" customWidth="1"/>
    <col min="799" max="799" width="5.140625" style="16" customWidth="1"/>
    <col min="800" max="800" width="3.85546875" style="16" customWidth="1"/>
    <col min="801" max="801" width="6.140625" style="16" customWidth="1"/>
    <col min="802" max="802" width="5.42578125" style="16" bestFit="1" customWidth="1"/>
    <col min="803" max="803" width="4.28515625" style="16" customWidth="1"/>
    <col min="804" max="804" width="3.85546875" style="16" customWidth="1"/>
    <col min="805" max="1023" width="11.42578125" style="16"/>
    <col min="1024" max="1024" width="4.28515625" style="16" bestFit="1" customWidth="1"/>
    <col min="1025" max="1025" width="11.42578125" style="16" customWidth="1"/>
    <col min="1026" max="1026" width="5" style="16" customWidth="1"/>
    <col min="1027" max="1027" width="5.140625" style="16" customWidth="1"/>
    <col min="1028" max="1028" width="5.7109375" style="16" bestFit="1" customWidth="1"/>
    <col min="1029" max="1029" width="5.7109375" style="16" customWidth="1"/>
    <col min="1030" max="1030" width="5.5703125" style="16" bestFit="1" customWidth="1"/>
    <col min="1031" max="1031" width="5.7109375" style="16" customWidth="1"/>
    <col min="1032" max="1032" width="5.42578125" style="16" customWidth="1"/>
    <col min="1033" max="1033" width="5.28515625" style="16" customWidth="1"/>
    <col min="1034" max="1034" width="5.5703125" style="16" bestFit="1" customWidth="1"/>
    <col min="1035" max="1035" width="5.28515625" style="16" customWidth="1"/>
    <col min="1036" max="1038" width="5.42578125" style="16" bestFit="1" customWidth="1"/>
    <col min="1039" max="1039" width="3.7109375" style="16" customWidth="1"/>
    <col min="1040" max="1043" width="5.28515625" style="16" customWidth="1"/>
    <col min="1044" max="1046" width="5.42578125" style="16" bestFit="1" customWidth="1"/>
    <col min="1047" max="1047" width="6.42578125" style="16" bestFit="1" customWidth="1"/>
    <col min="1048" max="1048" width="5.42578125" style="16" customWidth="1"/>
    <col min="1049" max="1049" width="3.28515625" style="16" customWidth="1"/>
    <col min="1050" max="1050" width="5.140625" style="16" customWidth="1"/>
    <col min="1051" max="1051" width="5.7109375" style="16" customWidth="1"/>
    <col min="1052" max="1053" width="5.28515625" style="16" customWidth="1"/>
    <col min="1054" max="1054" width="5.5703125" style="16" customWidth="1"/>
    <col min="1055" max="1055" width="5.140625" style="16" customWidth="1"/>
    <col min="1056" max="1056" width="3.85546875" style="16" customWidth="1"/>
    <col min="1057" max="1057" width="6.140625" style="16" customWidth="1"/>
    <col min="1058" max="1058" width="5.42578125" style="16" bestFit="1" customWidth="1"/>
    <col min="1059" max="1059" width="4.28515625" style="16" customWidth="1"/>
    <col min="1060" max="1060" width="3.85546875" style="16" customWidth="1"/>
    <col min="1061" max="1279" width="11.42578125" style="16"/>
    <col min="1280" max="1280" width="4.28515625" style="16" bestFit="1" customWidth="1"/>
    <col min="1281" max="1281" width="11.42578125" style="16" customWidth="1"/>
    <col min="1282" max="1282" width="5" style="16" customWidth="1"/>
    <col min="1283" max="1283" width="5.140625" style="16" customWidth="1"/>
    <col min="1284" max="1284" width="5.7109375" style="16" bestFit="1" customWidth="1"/>
    <col min="1285" max="1285" width="5.7109375" style="16" customWidth="1"/>
    <col min="1286" max="1286" width="5.5703125" style="16" bestFit="1" customWidth="1"/>
    <col min="1287" max="1287" width="5.7109375" style="16" customWidth="1"/>
    <col min="1288" max="1288" width="5.42578125" style="16" customWidth="1"/>
    <col min="1289" max="1289" width="5.28515625" style="16" customWidth="1"/>
    <col min="1290" max="1290" width="5.5703125" style="16" bestFit="1" customWidth="1"/>
    <col min="1291" max="1291" width="5.28515625" style="16" customWidth="1"/>
    <col min="1292" max="1294" width="5.42578125" style="16" bestFit="1" customWidth="1"/>
    <col min="1295" max="1295" width="3.7109375" style="16" customWidth="1"/>
    <col min="1296" max="1299" width="5.28515625" style="16" customWidth="1"/>
    <col min="1300" max="1302" width="5.42578125" style="16" bestFit="1" customWidth="1"/>
    <col min="1303" max="1303" width="6.42578125" style="16" bestFit="1" customWidth="1"/>
    <col min="1304" max="1304" width="5.42578125" style="16" customWidth="1"/>
    <col min="1305" max="1305" width="3.28515625" style="16" customWidth="1"/>
    <col min="1306" max="1306" width="5.140625" style="16" customWidth="1"/>
    <col min="1307" max="1307" width="5.7109375" style="16" customWidth="1"/>
    <col min="1308" max="1309" width="5.28515625" style="16" customWidth="1"/>
    <col min="1310" max="1310" width="5.5703125" style="16" customWidth="1"/>
    <col min="1311" max="1311" width="5.140625" style="16" customWidth="1"/>
    <col min="1312" max="1312" width="3.85546875" style="16" customWidth="1"/>
    <col min="1313" max="1313" width="6.140625" style="16" customWidth="1"/>
    <col min="1314" max="1314" width="5.42578125" style="16" bestFit="1" customWidth="1"/>
    <col min="1315" max="1315" width="4.28515625" style="16" customWidth="1"/>
    <col min="1316" max="1316" width="3.85546875" style="16" customWidth="1"/>
    <col min="1317" max="1535" width="11.42578125" style="16"/>
    <col min="1536" max="1536" width="4.28515625" style="16" bestFit="1" customWidth="1"/>
    <col min="1537" max="1537" width="11.42578125" style="16" customWidth="1"/>
    <col min="1538" max="1538" width="5" style="16" customWidth="1"/>
    <col min="1539" max="1539" width="5.140625" style="16" customWidth="1"/>
    <col min="1540" max="1540" width="5.7109375" style="16" bestFit="1" customWidth="1"/>
    <col min="1541" max="1541" width="5.7109375" style="16" customWidth="1"/>
    <col min="1542" max="1542" width="5.5703125" style="16" bestFit="1" customWidth="1"/>
    <col min="1543" max="1543" width="5.7109375" style="16" customWidth="1"/>
    <col min="1544" max="1544" width="5.42578125" style="16" customWidth="1"/>
    <col min="1545" max="1545" width="5.28515625" style="16" customWidth="1"/>
    <col min="1546" max="1546" width="5.5703125" style="16" bestFit="1" customWidth="1"/>
    <col min="1547" max="1547" width="5.28515625" style="16" customWidth="1"/>
    <col min="1548" max="1550" width="5.42578125" style="16" bestFit="1" customWidth="1"/>
    <col min="1551" max="1551" width="3.7109375" style="16" customWidth="1"/>
    <col min="1552" max="1555" width="5.28515625" style="16" customWidth="1"/>
    <col min="1556" max="1558" width="5.42578125" style="16" bestFit="1" customWidth="1"/>
    <col min="1559" max="1559" width="6.42578125" style="16" bestFit="1" customWidth="1"/>
    <col min="1560" max="1560" width="5.42578125" style="16" customWidth="1"/>
    <col min="1561" max="1561" width="3.28515625" style="16" customWidth="1"/>
    <col min="1562" max="1562" width="5.140625" style="16" customWidth="1"/>
    <col min="1563" max="1563" width="5.7109375" style="16" customWidth="1"/>
    <col min="1564" max="1565" width="5.28515625" style="16" customWidth="1"/>
    <col min="1566" max="1566" width="5.5703125" style="16" customWidth="1"/>
    <col min="1567" max="1567" width="5.140625" style="16" customWidth="1"/>
    <col min="1568" max="1568" width="3.85546875" style="16" customWidth="1"/>
    <col min="1569" max="1569" width="6.140625" style="16" customWidth="1"/>
    <col min="1570" max="1570" width="5.42578125" style="16" bestFit="1" customWidth="1"/>
    <col min="1571" max="1571" width="4.28515625" style="16" customWidth="1"/>
    <col min="1572" max="1572" width="3.85546875" style="16" customWidth="1"/>
    <col min="1573" max="1791" width="11.42578125" style="16"/>
    <col min="1792" max="1792" width="4.28515625" style="16" bestFit="1" customWidth="1"/>
    <col min="1793" max="1793" width="11.42578125" style="16" customWidth="1"/>
    <col min="1794" max="1794" width="5" style="16" customWidth="1"/>
    <col min="1795" max="1795" width="5.140625" style="16" customWidth="1"/>
    <col min="1796" max="1796" width="5.7109375" style="16" bestFit="1" customWidth="1"/>
    <col min="1797" max="1797" width="5.7109375" style="16" customWidth="1"/>
    <col min="1798" max="1798" width="5.5703125" style="16" bestFit="1" customWidth="1"/>
    <col min="1799" max="1799" width="5.7109375" style="16" customWidth="1"/>
    <col min="1800" max="1800" width="5.42578125" style="16" customWidth="1"/>
    <col min="1801" max="1801" width="5.28515625" style="16" customWidth="1"/>
    <col min="1802" max="1802" width="5.5703125" style="16" bestFit="1" customWidth="1"/>
    <col min="1803" max="1803" width="5.28515625" style="16" customWidth="1"/>
    <col min="1804" max="1806" width="5.42578125" style="16" bestFit="1" customWidth="1"/>
    <col min="1807" max="1807" width="3.7109375" style="16" customWidth="1"/>
    <col min="1808" max="1811" width="5.28515625" style="16" customWidth="1"/>
    <col min="1812" max="1814" width="5.42578125" style="16" bestFit="1" customWidth="1"/>
    <col min="1815" max="1815" width="6.42578125" style="16" bestFit="1" customWidth="1"/>
    <col min="1816" max="1816" width="5.42578125" style="16" customWidth="1"/>
    <col min="1817" max="1817" width="3.28515625" style="16" customWidth="1"/>
    <col min="1818" max="1818" width="5.140625" style="16" customWidth="1"/>
    <col min="1819" max="1819" width="5.7109375" style="16" customWidth="1"/>
    <col min="1820" max="1821" width="5.28515625" style="16" customWidth="1"/>
    <col min="1822" max="1822" width="5.5703125" style="16" customWidth="1"/>
    <col min="1823" max="1823" width="5.140625" style="16" customWidth="1"/>
    <col min="1824" max="1824" width="3.85546875" style="16" customWidth="1"/>
    <col min="1825" max="1825" width="6.140625" style="16" customWidth="1"/>
    <col min="1826" max="1826" width="5.42578125" style="16" bestFit="1" customWidth="1"/>
    <col min="1827" max="1827" width="4.28515625" style="16" customWidth="1"/>
    <col min="1828" max="1828" width="3.85546875" style="16" customWidth="1"/>
    <col min="1829" max="2047" width="11.42578125" style="16"/>
    <col min="2048" max="2048" width="4.28515625" style="16" bestFit="1" customWidth="1"/>
    <col min="2049" max="2049" width="11.42578125" style="16" customWidth="1"/>
    <col min="2050" max="2050" width="5" style="16" customWidth="1"/>
    <col min="2051" max="2051" width="5.140625" style="16" customWidth="1"/>
    <col min="2052" max="2052" width="5.7109375" style="16" bestFit="1" customWidth="1"/>
    <col min="2053" max="2053" width="5.7109375" style="16" customWidth="1"/>
    <col min="2054" max="2054" width="5.5703125" style="16" bestFit="1" customWidth="1"/>
    <col min="2055" max="2055" width="5.7109375" style="16" customWidth="1"/>
    <col min="2056" max="2056" width="5.42578125" style="16" customWidth="1"/>
    <col min="2057" max="2057" width="5.28515625" style="16" customWidth="1"/>
    <col min="2058" max="2058" width="5.5703125" style="16" bestFit="1" customWidth="1"/>
    <col min="2059" max="2059" width="5.28515625" style="16" customWidth="1"/>
    <col min="2060" max="2062" width="5.42578125" style="16" bestFit="1" customWidth="1"/>
    <col min="2063" max="2063" width="3.7109375" style="16" customWidth="1"/>
    <col min="2064" max="2067" width="5.28515625" style="16" customWidth="1"/>
    <col min="2068" max="2070" width="5.42578125" style="16" bestFit="1" customWidth="1"/>
    <col min="2071" max="2071" width="6.42578125" style="16" bestFit="1" customWidth="1"/>
    <col min="2072" max="2072" width="5.42578125" style="16" customWidth="1"/>
    <col min="2073" max="2073" width="3.28515625" style="16" customWidth="1"/>
    <col min="2074" max="2074" width="5.140625" style="16" customWidth="1"/>
    <col min="2075" max="2075" width="5.7109375" style="16" customWidth="1"/>
    <col min="2076" max="2077" width="5.28515625" style="16" customWidth="1"/>
    <col min="2078" max="2078" width="5.5703125" style="16" customWidth="1"/>
    <col min="2079" max="2079" width="5.140625" style="16" customWidth="1"/>
    <col min="2080" max="2080" width="3.85546875" style="16" customWidth="1"/>
    <col min="2081" max="2081" width="6.140625" style="16" customWidth="1"/>
    <col min="2082" max="2082" width="5.42578125" style="16" bestFit="1" customWidth="1"/>
    <col min="2083" max="2083" width="4.28515625" style="16" customWidth="1"/>
    <col min="2084" max="2084" width="3.85546875" style="16" customWidth="1"/>
    <col min="2085" max="2303" width="11.42578125" style="16"/>
    <col min="2304" max="2304" width="4.28515625" style="16" bestFit="1" customWidth="1"/>
    <col min="2305" max="2305" width="11.42578125" style="16" customWidth="1"/>
    <col min="2306" max="2306" width="5" style="16" customWidth="1"/>
    <col min="2307" max="2307" width="5.140625" style="16" customWidth="1"/>
    <col min="2308" max="2308" width="5.7109375" style="16" bestFit="1" customWidth="1"/>
    <col min="2309" max="2309" width="5.7109375" style="16" customWidth="1"/>
    <col min="2310" max="2310" width="5.5703125" style="16" bestFit="1" customWidth="1"/>
    <col min="2311" max="2311" width="5.7109375" style="16" customWidth="1"/>
    <col min="2312" max="2312" width="5.42578125" style="16" customWidth="1"/>
    <col min="2313" max="2313" width="5.28515625" style="16" customWidth="1"/>
    <col min="2314" max="2314" width="5.5703125" style="16" bestFit="1" customWidth="1"/>
    <col min="2315" max="2315" width="5.28515625" style="16" customWidth="1"/>
    <col min="2316" max="2318" width="5.42578125" style="16" bestFit="1" customWidth="1"/>
    <col min="2319" max="2319" width="3.7109375" style="16" customWidth="1"/>
    <col min="2320" max="2323" width="5.28515625" style="16" customWidth="1"/>
    <col min="2324" max="2326" width="5.42578125" style="16" bestFit="1" customWidth="1"/>
    <col min="2327" max="2327" width="6.42578125" style="16" bestFit="1" customWidth="1"/>
    <col min="2328" max="2328" width="5.42578125" style="16" customWidth="1"/>
    <col min="2329" max="2329" width="3.28515625" style="16" customWidth="1"/>
    <col min="2330" max="2330" width="5.140625" style="16" customWidth="1"/>
    <col min="2331" max="2331" width="5.7109375" style="16" customWidth="1"/>
    <col min="2332" max="2333" width="5.28515625" style="16" customWidth="1"/>
    <col min="2334" max="2334" width="5.5703125" style="16" customWidth="1"/>
    <col min="2335" max="2335" width="5.140625" style="16" customWidth="1"/>
    <col min="2336" max="2336" width="3.85546875" style="16" customWidth="1"/>
    <col min="2337" max="2337" width="6.140625" style="16" customWidth="1"/>
    <col min="2338" max="2338" width="5.42578125" style="16" bestFit="1" customWidth="1"/>
    <col min="2339" max="2339" width="4.28515625" style="16" customWidth="1"/>
    <col min="2340" max="2340" width="3.85546875" style="16" customWidth="1"/>
    <col min="2341" max="2559" width="11.42578125" style="16"/>
    <col min="2560" max="2560" width="4.28515625" style="16" bestFit="1" customWidth="1"/>
    <col min="2561" max="2561" width="11.42578125" style="16" customWidth="1"/>
    <col min="2562" max="2562" width="5" style="16" customWidth="1"/>
    <col min="2563" max="2563" width="5.140625" style="16" customWidth="1"/>
    <col min="2564" max="2564" width="5.7109375" style="16" bestFit="1" customWidth="1"/>
    <col min="2565" max="2565" width="5.7109375" style="16" customWidth="1"/>
    <col min="2566" max="2566" width="5.5703125" style="16" bestFit="1" customWidth="1"/>
    <col min="2567" max="2567" width="5.7109375" style="16" customWidth="1"/>
    <col min="2568" max="2568" width="5.42578125" style="16" customWidth="1"/>
    <col min="2569" max="2569" width="5.28515625" style="16" customWidth="1"/>
    <col min="2570" max="2570" width="5.5703125" style="16" bestFit="1" customWidth="1"/>
    <col min="2571" max="2571" width="5.28515625" style="16" customWidth="1"/>
    <col min="2572" max="2574" width="5.42578125" style="16" bestFit="1" customWidth="1"/>
    <col min="2575" max="2575" width="3.7109375" style="16" customWidth="1"/>
    <col min="2576" max="2579" width="5.28515625" style="16" customWidth="1"/>
    <col min="2580" max="2582" width="5.42578125" style="16" bestFit="1" customWidth="1"/>
    <col min="2583" max="2583" width="6.42578125" style="16" bestFit="1" customWidth="1"/>
    <col min="2584" max="2584" width="5.42578125" style="16" customWidth="1"/>
    <col min="2585" max="2585" width="3.28515625" style="16" customWidth="1"/>
    <col min="2586" max="2586" width="5.140625" style="16" customWidth="1"/>
    <col min="2587" max="2587" width="5.7109375" style="16" customWidth="1"/>
    <col min="2588" max="2589" width="5.28515625" style="16" customWidth="1"/>
    <col min="2590" max="2590" width="5.5703125" style="16" customWidth="1"/>
    <col min="2591" max="2591" width="5.140625" style="16" customWidth="1"/>
    <col min="2592" max="2592" width="3.85546875" style="16" customWidth="1"/>
    <col min="2593" max="2593" width="6.140625" style="16" customWidth="1"/>
    <col min="2594" max="2594" width="5.42578125" style="16" bestFit="1" customWidth="1"/>
    <col min="2595" max="2595" width="4.28515625" style="16" customWidth="1"/>
    <col min="2596" max="2596" width="3.85546875" style="16" customWidth="1"/>
    <col min="2597" max="2815" width="11.42578125" style="16"/>
    <col min="2816" max="2816" width="4.28515625" style="16" bestFit="1" customWidth="1"/>
    <col min="2817" max="2817" width="11.42578125" style="16" customWidth="1"/>
    <col min="2818" max="2818" width="5" style="16" customWidth="1"/>
    <col min="2819" max="2819" width="5.140625" style="16" customWidth="1"/>
    <col min="2820" max="2820" width="5.7109375" style="16" bestFit="1" customWidth="1"/>
    <col min="2821" max="2821" width="5.7109375" style="16" customWidth="1"/>
    <col min="2822" max="2822" width="5.5703125" style="16" bestFit="1" customWidth="1"/>
    <col min="2823" max="2823" width="5.7109375" style="16" customWidth="1"/>
    <col min="2824" max="2824" width="5.42578125" style="16" customWidth="1"/>
    <col min="2825" max="2825" width="5.28515625" style="16" customWidth="1"/>
    <col min="2826" max="2826" width="5.5703125" style="16" bestFit="1" customWidth="1"/>
    <col min="2827" max="2827" width="5.28515625" style="16" customWidth="1"/>
    <col min="2828" max="2830" width="5.42578125" style="16" bestFit="1" customWidth="1"/>
    <col min="2831" max="2831" width="3.7109375" style="16" customWidth="1"/>
    <col min="2832" max="2835" width="5.28515625" style="16" customWidth="1"/>
    <col min="2836" max="2838" width="5.42578125" style="16" bestFit="1" customWidth="1"/>
    <col min="2839" max="2839" width="6.42578125" style="16" bestFit="1" customWidth="1"/>
    <col min="2840" max="2840" width="5.42578125" style="16" customWidth="1"/>
    <col min="2841" max="2841" width="3.28515625" style="16" customWidth="1"/>
    <col min="2842" max="2842" width="5.140625" style="16" customWidth="1"/>
    <col min="2843" max="2843" width="5.7109375" style="16" customWidth="1"/>
    <col min="2844" max="2845" width="5.28515625" style="16" customWidth="1"/>
    <col min="2846" max="2846" width="5.5703125" style="16" customWidth="1"/>
    <col min="2847" max="2847" width="5.140625" style="16" customWidth="1"/>
    <col min="2848" max="2848" width="3.85546875" style="16" customWidth="1"/>
    <col min="2849" max="2849" width="6.140625" style="16" customWidth="1"/>
    <col min="2850" max="2850" width="5.42578125" style="16" bestFit="1" customWidth="1"/>
    <col min="2851" max="2851" width="4.28515625" style="16" customWidth="1"/>
    <col min="2852" max="2852" width="3.85546875" style="16" customWidth="1"/>
    <col min="2853" max="3071" width="11.42578125" style="16"/>
    <col min="3072" max="3072" width="4.28515625" style="16" bestFit="1" customWidth="1"/>
    <col min="3073" max="3073" width="11.42578125" style="16" customWidth="1"/>
    <col min="3074" max="3074" width="5" style="16" customWidth="1"/>
    <col min="3075" max="3075" width="5.140625" style="16" customWidth="1"/>
    <col min="3076" max="3076" width="5.7109375" style="16" bestFit="1" customWidth="1"/>
    <col min="3077" max="3077" width="5.7109375" style="16" customWidth="1"/>
    <col min="3078" max="3078" width="5.5703125" style="16" bestFit="1" customWidth="1"/>
    <col min="3079" max="3079" width="5.7109375" style="16" customWidth="1"/>
    <col min="3080" max="3080" width="5.42578125" style="16" customWidth="1"/>
    <col min="3081" max="3081" width="5.28515625" style="16" customWidth="1"/>
    <col min="3082" max="3082" width="5.5703125" style="16" bestFit="1" customWidth="1"/>
    <col min="3083" max="3083" width="5.28515625" style="16" customWidth="1"/>
    <col min="3084" max="3086" width="5.42578125" style="16" bestFit="1" customWidth="1"/>
    <col min="3087" max="3087" width="3.7109375" style="16" customWidth="1"/>
    <col min="3088" max="3091" width="5.28515625" style="16" customWidth="1"/>
    <col min="3092" max="3094" width="5.42578125" style="16" bestFit="1" customWidth="1"/>
    <col min="3095" max="3095" width="6.42578125" style="16" bestFit="1" customWidth="1"/>
    <col min="3096" max="3096" width="5.42578125" style="16" customWidth="1"/>
    <col min="3097" max="3097" width="3.28515625" style="16" customWidth="1"/>
    <col min="3098" max="3098" width="5.140625" style="16" customWidth="1"/>
    <col min="3099" max="3099" width="5.7109375" style="16" customWidth="1"/>
    <col min="3100" max="3101" width="5.28515625" style="16" customWidth="1"/>
    <col min="3102" max="3102" width="5.5703125" style="16" customWidth="1"/>
    <col min="3103" max="3103" width="5.140625" style="16" customWidth="1"/>
    <col min="3104" max="3104" width="3.85546875" style="16" customWidth="1"/>
    <col min="3105" max="3105" width="6.140625" style="16" customWidth="1"/>
    <col min="3106" max="3106" width="5.42578125" style="16" bestFit="1" customWidth="1"/>
    <col min="3107" max="3107" width="4.28515625" style="16" customWidth="1"/>
    <col min="3108" max="3108" width="3.85546875" style="16" customWidth="1"/>
    <col min="3109" max="3327" width="11.42578125" style="16"/>
    <col min="3328" max="3328" width="4.28515625" style="16" bestFit="1" customWidth="1"/>
    <col min="3329" max="3329" width="11.42578125" style="16" customWidth="1"/>
    <col min="3330" max="3330" width="5" style="16" customWidth="1"/>
    <col min="3331" max="3331" width="5.140625" style="16" customWidth="1"/>
    <col min="3332" max="3332" width="5.7109375" style="16" bestFit="1" customWidth="1"/>
    <col min="3333" max="3333" width="5.7109375" style="16" customWidth="1"/>
    <col min="3334" max="3334" width="5.5703125" style="16" bestFit="1" customWidth="1"/>
    <col min="3335" max="3335" width="5.7109375" style="16" customWidth="1"/>
    <col min="3336" max="3336" width="5.42578125" style="16" customWidth="1"/>
    <col min="3337" max="3337" width="5.28515625" style="16" customWidth="1"/>
    <col min="3338" max="3338" width="5.5703125" style="16" bestFit="1" customWidth="1"/>
    <col min="3339" max="3339" width="5.28515625" style="16" customWidth="1"/>
    <col min="3340" max="3342" width="5.42578125" style="16" bestFit="1" customWidth="1"/>
    <col min="3343" max="3343" width="3.7109375" style="16" customWidth="1"/>
    <col min="3344" max="3347" width="5.28515625" style="16" customWidth="1"/>
    <col min="3348" max="3350" width="5.42578125" style="16" bestFit="1" customWidth="1"/>
    <col min="3351" max="3351" width="6.42578125" style="16" bestFit="1" customWidth="1"/>
    <col min="3352" max="3352" width="5.42578125" style="16" customWidth="1"/>
    <col min="3353" max="3353" width="3.28515625" style="16" customWidth="1"/>
    <col min="3354" max="3354" width="5.140625" style="16" customWidth="1"/>
    <col min="3355" max="3355" width="5.7109375" style="16" customWidth="1"/>
    <col min="3356" max="3357" width="5.28515625" style="16" customWidth="1"/>
    <col min="3358" max="3358" width="5.5703125" style="16" customWidth="1"/>
    <col min="3359" max="3359" width="5.140625" style="16" customWidth="1"/>
    <col min="3360" max="3360" width="3.85546875" style="16" customWidth="1"/>
    <col min="3361" max="3361" width="6.140625" style="16" customWidth="1"/>
    <col min="3362" max="3362" width="5.42578125" style="16" bestFit="1" customWidth="1"/>
    <col min="3363" max="3363" width="4.28515625" style="16" customWidth="1"/>
    <col min="3364" max="3364" width="3.85546875" style="16" customWidth="1"/>
    <col min="3365" max="3583" width="11.42578125" style="16"/>
    <col min="3584" max="3584" width="4.28515625" style="16" bestFit="1" customWidth="1"/>
    <col min="3585" max="3585" width="11.42578125" style="16" customWidth="1"/>
    <col min="3586" max="3586" width="5" style="16" customWidth="1"/>
    <col min="3587" max="3587" width="5.140625" style="16" customWidth="1"/>
    <col min="3588" max="3588" width="5.7109375" style="16" bestFit="1" customWidth="1"/>
    <col min="3589" max="3589" width="5.7109375" style="16" customWidth="1"/>
    <col min="3590" max="3590" width="5.5703125" style="16" bestFit="1" customWidth="1"/>
    <col min="3591" max="3591" width="5.7109375" style="16" customWidth="1"/>
    <col min="3592" max="3592" width="5.42578125" style="16" customWidth="1"/>
    <col min="3593" max="3593" width="5.28515625" style="16" customWidth="1"/>
    <col min="3594" max="3594" width="5.5703125" style="16" bestFit="1" customWidth="1"/>
    <col min="3595" max="3595" width="5.28515625" style="16" customWidth="1"/>
    <col min="3596" max="3598" width="5.42578125" style="16" bestFit="1" customWidth="1"/>
    <col min="3599" max="3599" width="3.7109375" style="16" customWidth="1"/>
    <col min="3600" max="3603" width="5.28515625" style="16" customWidth="1"/>
    <col min="3604" max="3606" width="5.42578125" style="16" bestFit="1" customWidth="1"/>
    <col min="3607" max="3607" width="6.42578125" style="16" bestFit="1" customWidth="1"/>
    <col min="3608" max="3608" width="5.42578125" style="16" customWidth="1"/>
    <col min="3609" max="3609" width="3.28515625" style="16" customWidth="1"/>
    <col min="3610" max="3610" width="5.140625" style="16" customWidth="1"/>
    <col min="3611" max="3611" width="5.7109375" style="16" customWidth="1"/>
    <col min="3612" max="3613" width="5.28515625" style="16" customWidth="1"/>
    <col min="3614" max="3614" width="5.5703125" style="16" customWidth="1"/>
    <col min="3615" max="3615" width="5.140625" style="16" customWidth="1"/>
    <col min="3616" max="3616" width="3.85546875" style="16" customWidth="1"/>
    <col min="3617" max="3617" width="6.140625" style="16" customWidth="1"/>
    <col min="3618" max="3618" width="5.42578125" style="16" bestFit="1" customWidth="1"/>
    <col min="3619" max="3619" width="4.28515625" style="16" customWidth="1"/>
    <col min="3620" max="3620" width="3.85546875" style="16" customWidth="1"/>
    <col min="3621" max="3839" width="11.42578125" style="16"/>
    <col min="3840" max="3840" width="4.28515625" style="16" bestFit="1" customWidth="1"/>
    <col min="3841" max="3841" width="11.42578125" style="16" customWidth="1"/>
    <col min="3842" max="3842" width="5" style="16" customWidth="1"/>
    <col min="3843" max="3843" width="5.140625" style="16" customWidth="1"/>
    <col min="3844" max="3844" width="5.7109375" style="16" bestFit="1" customWidth="1"/>
    <col min="3845" max="3845" width="5.7109375" style="16" customWidth="1"/>
    <col min="3846" max="3846" width="5.5703125" style="16" bestFit="1" customWidth="1"/>
    <col min="3847" max="3847" width="5.7109375" style="16" customWidth="1"/>
    <col min="3848" max="3848" width="5.42578125" style="16" customWidth="1"/>
    <col min="3849" max="3849" width="5.28515625" style="16" customWidth="1"/>
    <col min="3850" max="3850" width="5.5703125" style="16" bestFit="1" customWidth="1"/>
    <col min="3851" max="3851" width="5.28515625" style="16" customWidth="1"/>
    <col min="3852" max="3854" width="5.42578125" style="16" bestFit="1" customWidth="1"/>
    <col min="3855" max="3855" width="3.7109375" style="16" customWidth="1"/>
    <col min="3856" max="3859" width="5.28515625" style="16" customWidth="1"/>
    <col min="3860" max="3862" width="5.42578125" style="16" bestFit="1" customWidth="1"/>
    <col min="3863" max="3863" width="6.42578125" style="16" bestFit="1" customWidth="1"/>
    <col min="3864" max="3864" width="5.42578125" style="16" customWidth="1"/>
    <col min="3865" max="3865" width="3.28515625" style="16" customWidth="1"/>
    <col min="3866" max="3866" width="5.140625" style="16" customWidth="1"/>
    <col min="3867" max="3867" width="5.7109375" style="16" customWidth="1"/>
    <col min="3868" max="3869" width="5.28515625" style="16" customWidth="1"/>
    <col min="3870" max="3870" width="5.5703125" style="16" customWidth="1"/>
    <col min="3871" max="3871" width="5.140625" style="16" customWidth="1"/>
    <col min="3872" max="3872" width="3.85546875" style="16" customWidth="1"/>
    <col min="3873" max="3873" width="6.140625" style="16" customWidth="1"/>
    <col min="3874" max="3874" width="5.42578125" style="16" bestFit="1" customWidth="1"/>
    <col min="3875" max="3875" width="4.28515625" style="16" customWidth="1"/>
    <col min="3876" max="3876" width="3.85546875" style="16" customWidth="1"/>
    <col min="3877" max="4095" width="11.42578125" style="16"/>
    <col min="4096" max="4096" width="4.28515625" style="16" bestFit="1" customWidth="1"/>
    <col min="4097" max="4097" width="11.42578125" style="16" customWidth="1"/>
    <col min="4098" max="4098" width="5" style="16" customWidth="1"/>
    <col min="4099" max="4099" width="5.140625" style="16" customWidth="1"/>
    <col min="4100" max="4100" width="5.7109375" style="16" bestFit="1" customWidth="1"/>
    <col min="4101" max="4101" width="5.7109375" style="16" customWidth="1"/>
    <col min="4102" max="4102" width="5.5703125" style="16" bestFit="1" customWidth="1"/>
    <col min="4103" max="4103" width="5.7109375" style="16" customWidth="1"/>
    <col min="4104" max="4104" width="5.42578125" style="16" customWidth="1"/>
    <col min="4105" max="4105" width="5.28515625" style="16" customWidth="1"/>
    <col min="4106" max="4106" width="5.5703125" style="16" bestFit="1" customWidth="1"/>
    <col min="4107" max="4107" width="5.28515625" style="16" customWidth="1"/>
    <col min="4108" max="4110" width="5.42578125" style="16" bestFit="1" customWidth="1"/>
    <col min="4111" max="4111" width="3.7109375" style="16" customWidth="1"/>
    <col min="4112" max="4115" width="5.28515625" style="16" customWidth="1"/>
    <col min="4116" max="4118" width="5.42578125" style="16" bestFit="1" customWidth="1"/>
    <col min="4119" max="4119" width="6.42578125" style="16" bestFit="1" customWidth="1"/>
    <col min="4120" max="4120" width="5.42578125" style="16" customWidth="1"/>
    <col min="4121" max="4121" width="3.28515625" style="16" customWidth="1"/>
    <col min="4122" max="4122" width="5.140625" style="16" customWidth="1"/>
    <col min="4123" max="4123" width="5.7109375" style="16" customWidth="1"/>
    <col min="4124" max="4125" width="5.28515625" style="16" customWidth="1"/>
    <col min="4126" max="4126" width="5.5703125" style="16" customWidth="1"/>
    <col min="4127" max="4127" width="5.140625" style="16" customWidth="1"/>
    <col min="4128" max="4128" width="3.85546875" style="16" customWidth="1"/>
    <col min="4129" max="4129" width="6.140625" style="16" customWidth="1"/>
    <col min="4130" max="4130" width="5.42578125" style="16" bestFit="1" customWidth="1"/>
    <col min="4131" max="4131" width="4.28515625" style="16" customWidth="1"/>
    <col min="4132" max="4132" width="3.85546875" style="16" customWidth="1"/>
    <col min="4133" max="4351" width="11.42578125" style="16"/>
    <col min="4352" max="4352" width="4.28515625" style="16" bestFit="1" customWidth="1"/>
    <col min="4353" max="4353" width="11.42578125" style="16" customWidth="1"/>
    <col min="4354" max="4354" width="5" style="16" customWidth="1"/>
    <col min="4355" max="4355" width="5.140625" style="16" customWidth="1"/>
    <col min="4356" max="4356" width="5.7109375" style="16" bestFit="1" customWidth="1"/>
    <col min="4357" max="4357" width="5.7109375" style="16" customWidth="1"/>
    <col min="4358" max="4358" width="5.5703125" style="16" bestFit="1" customWidth="1"/>
    <col min="4359" max="4359" width="5.7109375" style="16" customWidth="1"/>
    <col min="4360" max="4360" width="5.42578125" style="16" customWidth="1"/>
    <col min="4361" max="4361" width="5.28515625" style="16" customWidth="1"/>
    <col min="4362" max="4362" width="5.5703125" style="16" bestFit="1" customWidth="1"/>
    <col min="4363" max="4363" width="5.28515625" style="16" customWidth="1"/>
    <col min="4364" max="4366" width="5.42578125" style="16" bestFit="1" customWidth="1"/>
    <col min="4367" max="4367" width="3.7109375" style="16" customWidth="1"/>
    <col min="4368" max="4371" width="5.28515625" style="16" customWidth="1"/>
    <col min="4372" max="4374" width="5.42578125" style="16" bestFit="1" customWidth="1"/>
    <col min="4375" max="4375" width="6.42578125" style="16" bestFit="1" customWidth="1"/>
    <col min="4376" max="4376" width="5.42578125" style="16" customWidth="1"/>
    <col min="4377" max="4377" width="3.28515625" style="16" customWidth="1"/>
    <col min="4378" max="4378" width="5.140625" style="16" customWidth="1"/>
    <col min="4379" max="4379" width="5.7109375" style="16" customWidth="1"/>
    <col min="4380" max="4381" width="5.28515625" style="16" customWidth="1"/>
    <col min="4382" max="4382" width="5.5703125" style="16" customWidth="1"/>
    <col min="4383" max="4383" width="5.140625" style="16" customWidth="1"/>
    <col min="4384" max="4384" width="3.85546875" style="16" customWidth="1"/>
    <col min="4385" max="4385" width="6.140625" style="16" customWidth="1"/>
    <col min="4386" max="4386" width="5.42578125" style="16" bestFit="1" customWidth="1"/>
    <col min="4387" max="4387" width="4.28515625" style="16" customWidth="1"/>
    <col min="4388" max="4388" width="3.85546875" style="16" customWidth="1"/>
    <col min="4389" max="4607" width="11.42578125" style="16"/>
    <col min="4608" max="4608" width="4.28515625" style="16" bestFit="1" customWidth="1"/>
    <col min="4609" max="4609" width="11.42578125" style="16" customWidth="1"/>
    <col min="4610" max="4610" width="5" style="16" customWidth="1"/>
    <col min="4611" max="4611" width="5.140625" style="16" customWidth="1"/>
    <col min="4612" max="4612" width="5.7109375" style="16" bestFit="1" customWidth="1"/>
    <col min="4613" max="4613" width="5.7109375" style="16" customWidth="1"/>
    <col min="4614" max="4614" width="5.5703125" style="16" bestFit="1" customWidth="1"/>
    <col min="4615" max="4615" width="5.7109375" style="16" customWidth="1"/>
    <col min="4616" max="4616" width="5.42578125" style="16" customWidth="1"/>
    <col min="4617" max="4617" width="5.28515625" style="16" customWidth="1"/>
    <col min="4618" max="4618" width="5.5703125" style="16" bestFit="1" customWidth="1"/>
    <col min="4619" max="4619" width="5.28515625" style="16" customWidth="1"/>
    <col min="4620" max="4622" width="5.42578125" style="16" bestFit="1" customWidth="1"/>
    <col min="4623" max="4623" width="3.7109375" style="16" customWidth="1"/>
    <col min="4624" max="4627" width="5.28515625" style="16" customWidth="1"/>
    <col min="4628" max="4630" width="5.42578125" style="16" bestFit="1" customWidth="1"/>
    <col min="4631" max="4631" width="6.42578125" style="16" bestFit="1" customWidth="1"/>
    <col min="4632" max="4632" width="5.42578125" style="16" customWidth="1"/>
    <col min="4633" max="4633" width="3.28515625" style="16" customWidth="1"/>
    <col min="4634" max="4634" width="5.140625" style="16" customWidth="1"/>
    <col min="4635" max="4635" width="5.7109375" style="16" customWidth="1"/>
    <col min="4636" max="4637" width="5.28515625" style="16" customWidth="1"/>
    <col min="4638" max="4638" width="5.5703125" style="16" customWidth="1"/>
    <col min="4639" max="4639" width="5.140625" style="16" customWidth="1"/>
    <col min="4640" max="4640" width="3.85546875" style="16" customWidth="1"/>
    <col min="4641" max="4641" width="6.140625" style="16" customWidth="1"/>
    <col min="4642" max="4642" width="5.42578125" style="16" bestFit="1" customWidth="1"/>
    <col min="4643" max="4643" width="4.28515625" style="16" customWidth="1"/>
    <col min="4644" max="4644" width="3.85546875" style="16" customWidth="1"/>
    <col min="4645" max="4863" width="11.42578125" style="16"/>
    <col min="4864" max="4864" width="4.28515625" style="16" bestFit="1" customWidth="1"/>
    <col min="4865" max="4865" width="11.42578125" style="16" customWidth="1"/>
    <col min="4866" max="4866" width="5" style="16" customWidth="1"/>
    <col min="4867" max="4867" width="5.140625" style="16" customWidth="1"/>
    <col min="4868" max="4868" width="5.7109375" style="16" bestFit="1" customWidth="1"/>
    <col min="4869" max="4869" width="5.7109375" style="16" customWidth="1"/>
    <col min="4870" max="4870" width="5.5703125" style="16" bestFit="1" customWidth="1"/>
    <col min="4871" max="4871" width="5.7109375" style="16" customWidth="1"/>
    <col min="4872" max="4872" width="5.42578125" style="16" customWidth="1"/>
    <col min="4873" max="4873" width="5.28515625" style="16" customWidth="1"/>
    <col min="4874" max="4874" width="5.5703125" style="16" bestFit="1" customWidth="1"/>
    <col min="4875" max="4875" width="5.28515625" style="16" customWidth="1"/>
    <col min="4876" max="4878" width="5.42578125" style="16" bestFit="1" customWidth="1"/>
    <col min="4879" max="4879" width="3.7109375" style="16" customWidth="1"/>
    <col min="4880" max="4883" width="5.28515625" style="16" customWidth="1"/>
    <col min="4884" max="4886" width="5.42578125" style="16" bestFit="1" customWidth="1"/>
    <col min="4887" max="4887" width="6.42578125" style="16" bestFit="1" customWidth="1"/>
    <col min="4888" max="4888" width="5.42578125" style="16" customWidth="1"/>
    <col min="4889" max="4889" width="3.28515625" style="16" customWidth="1"/>
    <col min="4890" max="4890" width="5.140625" style="16" customWidth="1"/>
    <col min="4891" max="4891" width="5.7109375" style="16" customWidth="1"/>
    <col min="4892" max="4893" width="5.28515625" style="16" customWidth="1"/>
    <col min="4894" max="4894" width="5.5703125" style="16" customWidth="1"/>
    <col min="4895" max="4895" width="5.140625" style="16" customWidth="1"/>
    <col min="4896" max="4896" width="3.85546875" style="16" customWidth="1"/>
    <col min="4897" max="4897" width="6.140625" style="16" customWidth="1"/>
    <col min="4898" max="4898" width="5.42578125" style="16" bestFit="1" customWidth="1"/>
    <col min="4899" max="4899" width="4.28515625" style="16" customWidth="1"/>
    <col min="4900" max="4900" width="3.85546875" style="16" customWidth="1"/>
    <col min="4901" max="5119" width="11.42578125" style="16"/>
    <col min="5120" max="5120" width="4.28515625" style="16" bestFit="1" customWidth="1"/>
    <col min="5121" max="5121" width="11.42578125" style="16" customWidth="1"/>
    <col min="5122" max="5122" width="5" style="16" customWidth="1"/>
    <col min="5123" max="5123" width="5.140625" style="16" customWidth="1"/>
    <col min="5124" max="5124" width="5.7109375" style="16" bestFit="1" customWidth="1"/>
    <col min="5125" max="5125" width="5.7109375" style="16" customWidth="1"/>
    <col min="5126" max="5126" width="5.5703125" style="16" bestFit="1" customWidth="1"/>
    <col min="5127" max="5127" width="5.7109375" style="16" customWidth="1"/>
    <col min="5128" max="5128" width="5.42578125" style="16" customWidth="1"/>
    <col min="5129" max="5129" width="5.28515625" style="16" customWidth="1"/>
    <col min="5130" max="5130" width="5.5703125" style="16" bestFit="1" customWidth="1"/>
    <col min="5131" max="5131" width="5.28515625" style="16" customWidth="1"/>
    <col min="5132" max="5134" width="5.42578125" style="16" bestFit="1" customWidth="1"/>
    <col min="5135" max="5135" width="3.7109375" style="16" customWidth="1"/>
    <col min="5136" max="5139" width="5.28515625" style="16" customWidth="1"/>
    <col min="5140" max="5142" width="5.42578125" style="16" bestFit="1" customWidth="1"/>
    <col min="5143" max="5143" width="6.42578125" style="16" bestFit="1" customWidth="1"/>
    <col min="5144" max="5144" width="5.42578125" style="16" customWidth="1"/>
    <col min="5145" max="5145" width="3.28515625" style="16" customWidth="1"/>
    <col min="5146" max="5146" width="5.140625" style="16" customWidth="1"/>
    <col min="5147" max="5147" width="5.7109375" style="16" customWidth="1"/>
    <col min="5148" max="5149" width="5.28515625" style="16" customWidth="1"/>
    <col min="5150" max="5150" width="5.5703125" style="16" customWidth="1"/>
    <col min="5151" max="5151" width="5.140625" style="16" customWidth="1"/>
    <col min="5152" max="5152" width="3.85546875" style="16" customWidth="1"/>
    <col min="5153" max="5153" width="6.140625" style="16" customWidth="1"/>
    <col min="5154" max="5154" width="5.42578125" style="16" bestFit="1" customWidth="1"/>
    <col min="5155" max="5155" width="4.28515625" style="16" customWidth="1"/>
    <col min="5156" max="5156" width="3.85546875" style="16" customWidth="1"/>
    <col min="5157" max="5375" width="11.42578125" style="16"/>
    <col min="5376" max="5376" width="4.28515625" style="16" bestFit="1" customWidth="1"/>
    <col min="5377" max="5377" width="11.42578125" style="16" customWidth="1"/>
    <col min="5378" max="5378" width="5" style="16" customWidth="1"/>
    <col min="5379" max="5379" width="5.140625" style="16" customWidth="1"/>
    <col min="5380" max="5380" width="5.7109375" style="16" bestFit="1" customWidth="1"/>
    <col min="5381" max="5381" width="5.7109375" style="16" customWidth="1"/>
    <col min="5382" max="5382" width="5.5703125" style="16" bestFit="1" customWidth="1"/>
    <col min="5383" max="5383" width="5.7109375" style="16" customWidth="1"/>
    <col min="5384" max="5384" width="5.42578125" style="16" customWidth="1"/>
    <col min="5385" max="5385" width="5.28515625" style="16" customWidth="1"/>
    <col min="5386" max="5386" width="5.5703125" style="16" bestFit="1" customWidth="1"/>
    <col min="5387" max="5387" width="5.28515625" style="16" customWidth="1"/>
    <col min="5388" max="5390" width="5.42578125" style="16" bestFit="1" customWidth="1"/>
    <col min="5391" max="5391" width="3.7109375" style="16" customWidth="1"/>
    <col min="5392" max="5395" width="5.28515625" style="16" customWidth="1"/>
    <col min="5396" max="5398" width="5.42578125" style="16" bestFit="1" customWidth="1"/>
    <col min="5399" max="5399" width="6.42578125" style="16" bestFit="1" customWidth="1"/>
    <col min="5400" max="5400" width="5.42578125" style="16" customWidth="1"/>
    <col min="5401" max="5401" width="3.28515625" style="16" customWidth="1"/>
    <col min="5402" max="5402" width="5.140625" style="16" customWidth="1"/>
    <col min="5403" max="5403" width="5.7109375" style="16" customWidth="1"/>
    <col min="5404" max="5405" width="5.28515625" style="16" customWidth="1"/>
    <col min="5406" max="5406" width="5.5703125" style="16" customWidth="1"/>
    <col min="5407" max="5407" width="5.140625" style="16" customWidth="1"/>
    <col min="5408" max="5408" width="3.85546875" style="16" customWidth="1"/>
    <col min="5409" max="5409" width="6.140625" style="16" customWidth="1"/>
    <col min="5410" max="5410" width="5.42578125" style="16" bestFit="1" customWidth="1"/>
    <col min="5411" max="5411" width="4.28515625" style="16" customWidth="1"/>
    <col min="5412" max="5412" width="3.85546875" style="16" customWidth="1"/>
    <col min="5413" max="5631" width="11.42578125" style="16"/>
    <col min="5632" max="5632" width="4.28515625" style="16" bestFit="1" customWidth="1"/>
    <col min="5633" max="5633" width="11.42578125" style="16" customWidth="1"/>
    <col min="5634" max="5634" width="5" style="16" customWidth="1"/>
    <col min="5635" max="5635" width="5.140625" style="16" customWidth="1"/>
    <col min="5636" max="5636" width="5.7109375" style="16" bestFit="1" customWidth="1"/>
    <col min="5637" max="5637" width="5.7109375" style="16" customWidth="1"/>
    <col min="5638" max="5638" width="5.5703125" style="16" bestFit="1" customWidth="1"/>
    <col min="5639" max="5639" width="5.7109375" style="16" customWidth="1"/>
    <col min="5640" max="5640" width="5.42578125" style="16" customWidth="1"/>
    <col min="5641" max="5641" width="5.28515625" style="16" customWidth="1"/>
    <col min="5642" max="5642" width="5.5703125" style="16" bestFit="1" customWidth="1"/>
    <col min="5643" max="5643" width="5.28515625" style="16" customWidth="1"/>
    <col min="5644" max="5646" width="5.42578125" style="16" bestFit="1" customWidth="1"/>
    <col min="5647" max="5647" width="3.7109375" style="16" customWidth="1"/>
    <col min="5648" max="5651" width="5.28515625" style="16" customWidth="1"/>
    <col min="5652" max="5654" width="5.42578125" style="16" bestFit="1" customWidth="1"/>
    <col min="5655" max="5655" width="6.42578125" style="16" bestFit="1" customWidth="1"/>
    <col min="5656" max="5656" width="5.42578125" style="16" customWidth="1"/>
    <col min="5657" max="5657" width="3.28515625" style="16" customWidth="1"/>
    <col min="5658" max="5658" width="5.140625" style="16" customWidth="1"/>
    <col min="5659" max="5659" width="5.7109375" style="16" customWidth="1"/>
    <col min="5660" max="5661" width="5.28515625" style="16" customWidth="1"/>
    <col min="5662" max="5662" width="5.5703125" style="16" customWidth="1"/>
    <col min="5663" max="5663" width="5.140625" style="16" customWidth="1"/>
    <col min="5664" max="5664" width="3.85546875" style="16" customWidth="1"/>
    <col min="5665" max="5665" width="6.140625" style="16" customWidth="1"/>
    <col min="5666" max="5666" width="5.42578125" style="16" bestFit="1" customWidth="1"/>
    <col min="5667" max="5667" width="4.28515625" style="16" customWidth="1"/>
    <col min="5668" max="5668" width="3.85546875" style="16" customWidth="1"/>
    <col min="5669" max="5887" width="11.42578125" style="16"/>
    <col min="5888" max="5888" width="4.28515625" style="16" bestFit="1" customWidth="1"/>
    <col min="5889" max="5889" width="11.42578125" style="16" customWidth="1"/>
    <col min="5890" max="5890" width="5" style="16" customWidth="1"/>
    <col min="5891" max="5891" width="5.140625" style="16" customWidth="1"/>
    <col min="5892" max="5892" width="5.7109375" style="16" bestFit="1" customWidth="1"/>
    <col min="5893" max="5893" width="5.7109375" style="16" customWidth="1"/>
    <col min="5894" max="5894" width="5.5703125" style="16" bestFit="1" customWidth="1"/>
    <col min="5895" max="5895" width="5.7109375" style="16" customWidth="1"/>
    <col min="5896" max="5896" width="5.42578125" style="16" customWidth="1"/>
    <col min="5897" max="5897" width="5.28515625" style="16" customWidth="1"/>
    <col min="5898" max="5898" width="5.5703125" style="16" bestFit="1" customWidth="1"/>
    <col min="5899" max="5899" width="5.28515625" style="16" customWidth="1"/>
    <col min="5900" max="5902" width="5.42578125" style="16" bestFit="1" customWidth="1"/>
    <col min="5903" max="5903" width="3.7109375" style="16" customWidth="1"/>
    <col min="5904" max="5907" width="5.28515625" style="16" customWidth="1"/>
    <col min="5908" max="5910" width="5.42578125" style="16" bestFit="1" customWidth="1"/>
    <col min="5911" max="5911" width="6.42578125" style="16" bestFit="1" customWidth="1"/>
    <col min="5912" max="5912" width="5.42578125" style="16" customWidth="1"/>
    <col min="5913" max="5913" width="3.28515625" style="16" customWidth="1"/>
    <col min="5914" max="5914" width="5.140625" style="16" customWidth="1"/>
    <col min="5915" max="5915" width="5.7109375" style="16" customWidth="1"/>
    <col min="5916" max="5917" width="5.28515625" style="16" customWidth="1"/>
    <col min="5918" max="5918" width="5.5703125" style="16" customWidth="1"/>
    <col min="5919" max="5919" width="5.140625" style="16" customWidth="1"/>
    <col min="5920" max="5920" width="3.85546875" style="16" customWidth="1"/>
    <col min="5921" max="5921" width="6.140625" style="16" customWidth="1"/>
    <col min="5922" max="5922" width="5.42578125" style="16" bestFit="1" customWidth="1"/>
    <col min="5923" max="5923" width="4.28515625" style="16" customWidth="1"/>
    <col min="5924" max="5924" width="3.85546875" style="16" customWidth="1"/>
    <col min="5925" max="6143" width="11.42578125" style="16"/>
    <col min="6144" max="6144" width="4.28515625" style="16" bestFit="1" customWidth="1"/>
    <col min="6145" max="6145" width="11.42578125" style="16" customWidth="1"/>
    <col min="6146" max="6146" width="5" style="16" customWidth="1"/>
    <col min="6147" max="6147" width="5.140625" style="16" customWidth="1"/>
    <col min="6148" max="6148" width="5.7109375" style="16" bestFit="1" customWidth="1"/>
    <col min="6149" max="6149" width="5.7109375" style="16" customWidth="1"/>
    <col min="6150" max="6150" width="5.5703125" style="16" bestFit="1" customWidth="1"/>
    <col min="6151" max="6151" width="5.7109375" style="16" customWidth="1"/>
    <col min="6152" max="6152" width="5.42578125" style="16" customWidth="1"/>
    <col min="6153" max="6153" width="5.28515625" style="16" customWidth="1"/>
    <col min="6154" max="6154" width="5.5703125" style="16" bestFit="1" customWidth="1"/>
    <col min="6155" max="6155" width="5.28515625" style="16" customWidth="1"/>
    <col min="6156" max="6158" width="5.42578125" style="16" bestFit="1" customWidth="1"/>
    <col min="6159" max="6159" width="3.7109375" style="16" customWidth="1"/>
    <col min="6160" max="6163" width="5.28515625" style="16" customWidth="1"/>
    <col min="6164" max="6166" width="5.42578125" style="16" bestFit="1" customWidth="1"/>
    <col min="6167" max="6167" width="6.42578125" style="16" bestFit="1" customWidth="1"/>
    <col min="6168" max="6168" width="5.42578125" style="16" customWidth="1"/>
    <col min="6169" max="6169" width="3.28515625" style="16" customWidth="1"/>
    <col min="6170" max="6170" width="5.140625" style="16" customWidth="1"/>
    <col min="6171" max="6171" width="5.7109375" style="16" customWidth="1"/>
    <col min="6172" max="6173" width="5.28515625" style="16" customWidth="1"/>
    <col min="6174" max="6174" width="5.5703125" style="16" customWidth="1"/>
    <col min="6175" max="6175" width="5.140625" style="16" customWidth="1"/>
    <col min="6176" max="6176" width="3.85546875" style="16" customWidth="1"/>
    <col min="6177" max="6177" width="6.140625" style="16" customWidth="1"/>
    <col min="6178" max="6178" width="5.42578125" style="16" bestFit="1" customWidth="1"/>
    <col min="6179" max="6179" width="4.28515625" style="16" customWidth="1"/>
    <col min="6180" max="6180" width="3.85546875" style="16" customWidth="1"/>
    <col min="6181" max="6399" width="11.42578125" style="16"/>
    <col min="6400" max="6400" width="4.28515625" style="16" bestFit="1" customWidth="1"/>
    <col min="6401" max="6401" width="11.42578125" style="16" customWidth="1"/>
    <col min="6402" max="6402" width="5" style="16" customWidth="1"/>
    <col min="6403" max="6403" width="5.140625" style="16" customWidth="1"/>
    <col min="6404" max="6404" width="5.7109375" style="16" bestFit="1" customWidth="1"/>
    <col min="6405" max="6405" width="5.7109375" style="16" customWidth="1"/>
    <col min="6406" max="6406" width="5.5703125" style="16" bestFit="1" customWidth="1"/>
    <col min="6407" max="6407" width="5.7109375" style="16" customWidth="1"/>
    <col min="6408" max="6408" width="5.42578125" style="16" customWidth="1"/>
    <col min="6409" max="6409" width="5.28515625" style="16" customWidth="1"/>
    <col min="6410" max="6410" width="5.5703125" style="16" bestFit="1" customWidth="1"/>
    <col min="6411" max="6411" width="5.28515625" style="16" customWidth="1"/>
    <col min="6412" max="6414" width="5.42578125" style="16" bestFit="1" customWidth="1"/>
    <col min="6415" max="6415" width="3.7109375" style="16" customWidth="1"/>
    <col min="6416" max="6419" width="5.28515625" style="16" customWidth="1"/>
    <col min="6420" max="6422" width="5.42578125" style="16" bestFit="1" customWidth="1"/>
    <col min="6423" max="6423" width="6.42578125" style="16" bestFit="1" customWidth="1"/>
    <col min="6424" max="6424" width="5.42578125" style="16" customWidth="1"/>
    <col min="6425" max="6425" width="3.28515625" style="16" customWidth="1"/>
    <col min="6426" max="6426" width="5.140625" style="16" customWidth="1"/>
    <col min="6427" max="6427" width="5.7109375" style="16" customWidth="1"/>
    <col min="6428" max="6429" width="5.28515625" style="16" customWidth="1"/>
    <col min="6430" max="6430" width="5.5703125" style="16" customWidth="1"/>
    <col min="6431" max="6431" width="5.140625" style="16" customWidth="1"/>
    <col min="6432" max="6432" width="3.85546875" style="16" customWidth="1"/>
    <col min="6433" max="6433" width="6.140625" style="16" customWidth="1"/>
    <col min="6434" max="6434" width="5.42578125" style="16" bestFit="1" customWidth="1"/>
    <col min="6435" max="6435" width="4.28515625" style="16" customWidth="1"/>
    <col min="6436" max="6436" width="3.85546875" style="16" customWidth="1"/>
    <col min="6437" max="6655" width="11.42578125" style="16"/>
    <col min="6656" max="6656" width="4.28515625" style="16" bestFit="1" customWidth="1"/>
    <col min="6657" max="6657" width="11.42578125" style="16" customWidth="1"/>
    <col min="6658" max="6658" width="5" style="16" customWidth="1"/>
    <col min="6659" max="6659" width="5.140625" style="16" customWidth="1"/>
    <col min="6660" max="6660" width="5.7109375" style="16" bestFit="1" customWidth="1"/>
    <col min="6661" max="6661" width="5.7109375" style="16" customWidth="1"/>
    <col min="6662" max="6662" width="5.5703125" style="16" bestFit="1" customWidth="1"/>
    <col min="6663" max="6663" width="5.7109375" style="16" customWidth="1"/>
    <col min="6664" max="6664" width="5.42578125" style="16" customWidth="1"/>
    <col min="6665" max="6665" width="5.28515625" style="16" customWidth="1"/>
    <col min="6666" max="6666" width="5.5703125" style="16" bestFit="1" customWidth="1"/>
    <col min="6667" max="6667" width="5.28515625" style="16" customWidth="1"/>
    <col min="6668" max="6670" width="5.42578125" style="16" bestFit="1" customWidth="1"/>
    <col min="6671" max="6671" width="3.7109375" style="16" customWidth="1"/>
    <col min="6672" max="6675" width="5.28515625" style="16" customWidth="1"/>
    <col min="6676" max="6678" width="5.42578125" style="16" bestFit="1" customWidth="1"/>
    <col min="6679" max="6679" width="6.42578125" style="16" bestFit="1" customWidth="1"/>
    <col min="6680" max="6680" width="5.42578125" style="16" customWidth="1"/>
    <col min="6681" max="6681" width="3.28515625" style="16" customWidth="1"/>
    <col min="6682" max="6682" width="5.140625" style="16" customWidth="1"/>
    <col min="6683" max="6683" width="5.7109375" style="16" customWidth="1"/>
    <col min="6684" max="6685" width="5.28515625" style="16" customWidth="1"/>
    <col min="6686" max="6686" width="5.5703125" style="16" customWidth="1"/>
    <col min="6687" max="6687" width="5.140625" style="16" customWidth="1"/>
    <col min="6688" max="6688" width="3.85546875" style="16" customWidth="1"/>
    <col min="6689" max="6689" width="6.140625" style="16" customWidth="1"/>
    <col min="6690" max="6690" width="5.42578125" style="16" bestFit="1" customWidth="1"/>
    <col min="6691" max="6691" width="4.28515625" style="16" customWidth="1"/>
    <col min="6692" max="6692" width="3.85546875" style="16" customWidth="1"/>
    <col min="6693" max="6911" width="11.42578125" style="16"/>
    <col min="6912" max="6912" width="4.28515625" style="16" bestFit="1" customWidth="1"/>
    <col min="6913" max="6913" width="11.42578125" style="16" customWidth="1"/>
    <col min="6914" max="6914" width="5" style="16" customWidth="1"/>
    <col min="6915" max="6915" width="5.140625" style="16" customWidth="1"/>
    <col min="6916" max="6916" width="5.7109375" style="16" bestFit="1" customWidth="1"/>
    <col min="6917" max="6917" width="5.7109375" style="16" customWidth="1"/>
    <col min="6918" max="6918" width="5.5703125" style="16" bestFit="1" customWidth="1"/>
    <col min="6919" max="6919" width="5.7109375" style="16" customWidth="1"/>
    <col min="6920" max="6920" width="5.42578125" style="16" customWidth="1"/>
    <col min="6921" max="6921" width="5.28515625" style="16" customWidth="1"/>
    <col min="6922" max="6922" width="5.5703125" style="16" bestFit="1" customWidth="1"/>
    <col min="6923" max="6923" width="5.28515625" style="16" customWidth="1"/>
    <col min="6924" max="6926" width="5.42578125" style="16" bestFit="1" customWidth="1"/>
    <col min="6927" max="6927" width="3.7109375" style="16" customWidth="1"/>
    <col min="6928" max="6931" width="5.28515625" style="16" customWidth="1"/>
    <col min="6932" max="6934" width="5.42578125" style="16" bestFit="1" customWidth="1"/>
    <col min="6935" max="6935" width="6.42578125" style="16" bestFit="1" customWidth="1"/>
    <col min="6936" max="6936" width="5.42578125" style="16" customWidth="1"/>
    <col min="6937" max="6937" width="3.28515625" style="16" customWidth="1"/>
    <col min="6938" max="6938" width="5.140625" style="16" customWidth="1"/>
    <col min="6939" max="6939" width="5.7109375" style="16" customWidth="1"/>
    <col min="6940" max="6941" width="5.28515625" style="16" customWidth="1"/>
    <col min="6942" max="6942" width="5.5703125" style="16" customWidth="1"/>
    <col min="6943" max="6943" width="5.140625" style="16" customWidth="1"/>
    <col min="6944" max="6944" width="3.85546875" style="16" customWidth="1"/>
    <col min="6945" max="6945" width="6.140625" style="16" customWidth="1"/>
    <col min="6946" max="6946" width="5.42578125" style="16" bestFit="1" customWidth="1"/>
    <col min="6947" max="6947" width="4.28515625" style="16" customWidth="1"/>
    <col min="6948" max="6948" width="3.85546875" style="16" customWidth="1"/>
    <col min="6949" max="7167" width="11.42578125" style="16"/>
    <col min="7168" max="7168" width="4.28515625" style="16" bestFit="1" customWidth="1"/>
    <col min="7169" max="7169" width="11.42578125" style="16" customWidth="1"/>
    <col min="7170" max="7170" width="5" style="16" customWidth="1"/>
    <col min="7171" max="7171" width="5.140625" style="16" customWidth="1"/>
    <col min="7172" max="7172" width="5.7109375" style="16" bestFit="1" customWidth="1"/>
    <col min="7173" max="7173" width="5.7109375" style="16" customWidth="1"/>
    <col min="7174" max="7174" width="5.5703125" style="16" bestFit="1" customWidth="1"/>
    <col min="7175" max="7175" width="5.7109375" style="16" customWidth="1"/>
    <col min="7176" max="7176" width="5.42578125" style="16" customWidth="1"/>
    <col min="7177" max="7177" width="5.28515625" style="16" customWidth="1"/>
    <col min="7178" max="7178" width="5.5703125" style="16" bestFit="1" customWidth="1"/>
    <col min="7179" max="7179" width="5.28515625" style="16" customWidth="1"/>
    <col min="7180" max="7182" width="5.42578125" style="16" bestFit="1" customWidth="1"/>
    <col min="7183" max="7183" width="3.7109375" style="16" customWidth="1"/>
    <col min="7184" max="7187" width="5.28515625" style="16" customWidth="1"/>
    <col min="7188" max="7190" width="5.42578125" style="16" bestFit="1" customWidth="1"/>
    <col min="7191" max="7191" width="6.42578125" style="16" bestFit="1" customWidth="1"/>
    <col min="7192" max="7192" width="5.42578125" style="16" customWidth="1"/>
    <col min="7193" max="7193" width="3.28515625" style="16" customWidth="1"/>
    <col min="7194" max="7194" width="5.140625" style="16" customWidth="1"/>
    <col min="7195" max="7195" width="5.7109375" style="16" customWidth="1"/>
    <col min="7196" max="7197" width="5.28515625" style="16" customWidth="1"/>
    <col min="7198" max="7198" width="5.5703125" style="16" customWidth="1"/>
    <col min="7199" max="7199" width="5.140625" style="16" customWidth="1"/>
    <col min="7200" max="7200" width="3.85546875" style="16" customWidth="1"/>
    <col min="7201" max="7201" width="6.140625" style="16" customWidth="1"/>
    <col min="7202" max="7202" width="5.42578125" style="16" bestFit="1" customWidth="1"/>
    <col min="7203" max="7203" width="4.28515625" style="16" customWidth="1"/>
    <col min="7204" max="7204" width="3.85546875" style="16" customWidth="1"/>
    <col min="7205" max="7423" width="11.42578125" style="16"/>
    <col min="7424" max="7424" width="4.28515625" style="16" bestFit="1" customWidth="1"/>
    <col min="7425" max="7425" width="11.42578125" style="16" customWidth="1"/>
    <col min="7426" max="7426" width="5" style="16" customWidth="1"/>
    <col min="7427" max="7427" width="5.140625" style="16" customWidth="1"/>
    <col min="7428" max="7428" width="5.7109375" style="16" bestFit="1" customWidth="1"/>
    <col min="7429" max="7429" width="5.7109375" style="16" customWidth="1"/>
    <col min="7430" max="7430" width="5.5703125" style="16" bestFit="1" customWidth="1"/>
    <col min="7431" max="7431" width="5.7109375" style="16" customWidth="1"/>
    <col min="7432" max="7432" width="5.42578125" style="16" customWidth="1"/>
    <col min="7433" max="7433" width="5.28515625" style="16" customWidth="1"/>
    <col min="7434" max="7434" width="5.5703125" style="16" bestFit="1" customWidth="1"/>
    <col min="7435" max="7435" width="5.28515625" style="16" customWidth="1"/>
    <col min="7436" max="7438" width="5.42578125" style="16" bestFit="1" customWidth="1"/>
    <col min="7439" max="7439" width="3.7109375" style="16" customWidth="1"/>
    <col min="7440" max="7443" width="5.28515625" style="16" customWidth="1"/>
    <col min="7444" max="7446" width="5.42578125" style="16" bestFit="1" customWidth="1"/>
    <col min="7447" max="7447" width="6.42578125" style="16" bestFit="1" customWidth="1"/>
    <col min="7448" max="7448" width="5.42578125" style="16" customWidth="1"/>
    <col min="7449" max="7449" width="3.28515625" style="16" customWidth="1"/>
    <col min="7450" max="7450" width="5.140625" style="16" customWidth="1"/>
    <col min="7451" max="7451" width="5.7109375" style="16" customWidth="1"/>
    <col min="7452" max="7453" width="5.28515625" style="16" customWidth="1"/>
    <col min="7454" max="7454" width="5.5703125" style="16" customWidth="1"/>
    <col min="7455" max="7455" width="5.140625" style="16" customWidth="1"/>
    <col min="7456" max="7456" width="3.85546875" style="16" customWidth="1"/>
    <col min="7457" max="7457" width="6.140625" style="16" customWidth="1"/>
    <col min="7458" max="7458" width="5.42578125" style="16" bestFit="1" customWidth="1"/>
    <col min="7459" max="7459" width="4.28515625" style="16" customWidth="1"/>
    <col min="7460" max="7460" width="3.85546875" style="16" customWidth="1"/>
    <col min="7461" max="7679" width="11.42578125" style="16"/>
    <col min="7680" max="7680" width="4.28515625" style="16" bestFit="1" customWidth="1"/>
    <col min="7681" max="7681" width="11.42578125" style="16" customWidth="1"/>
    <col min="7682" max="7682" width="5" style="16" customWidth="1"/>
    <col min="7683" max="7683" width="5.140625" style="16" customWidth="1"/>
    <col min="7684" max="7684" width="5.7109375" style="16" bestFit="1" customWidth="1"/>
    <col min="7685" max="7685" width="5.7109375" style="16" customWidth="1"/>
    <col min="7686" max="7686" width="5.5703125" style="16" bestFit="1" customWidth="1"/>
    <col min="7687" max="7687" width="5.7109375" style="16" customWidth="1"/>
    <col min="7688" max="7688" width="5.42578125" style="16" customWidth="1"/>
    <col min="7689" max="7689" width="5.28515625" style="16" customWidth="1"/>
    <col min="7690" max="7690" width="5.5703125" style="16" bestFit="1" customWidth="1"/>
    <col min="7691" max="7691" width="5.28515625" style="16" customWidth="1"/>
    <col min="7692" max="7694" width="5.42578125" style="16" bestFit="1" customWidth="1"/>
    <col min="7695" max="7695" width="3.7109375" style="16" customWidth="1"/>
    <col min="7696" max="7699" width="5.28515625" style="16" customWidth="1"/>
    <col min="7700" max="7702" width="5.42578125" style="16" bestFit="1" customWidth="1"/>
    <col min="7703" max="7703" width="6.42578125" style="16" bestFit="1" customWidth="1"/>
    <col min="7704" max="7704" width="5.42578125" style="16" customWidth="1"/>
    <col min="7705" max="7705" width="3.28515625" style="16" customWidth="1"/>
    <col min="7706" max="7706" width="5.140625" style="16" customWidth="1"/>
    <col min="7707" max="7707" width="5.7109375" style="16" customWidth="1"/>
    <col min="7708" max="7709" width="5.28515625" style="16" customWidth="1"/>
    <col min="7710" max="7710" width="5.5703125" style="16" customWidth="1"/>
    <col min="7711" max="7711" width="5.140625" style="16" customWidth="1"/>
    <col min="7712" max="7712" width="3.85546875" style="16" customWidth="1"/>
    <col min="7713" max="7713" width="6.140625" style="16" customWidth="1"/>
    <col min="7714" max="7714" width="5.42578125" style="16" bestFit="1" customWidth="1"/>
    <col min="7715" max="7715" width="4.28515625" style="16" customWidth="1"/>
    <col min="7716" max="7716" width="3.85546875" style="16" customWidth="1"/>
    <col min="7717" max="7935" width="11.42578125" style="16"/>
    <col min="7936" max="7936" width="4.28515625" style="16" bestFit="1" customWidth="1"/>
    <col min="7937" max="7937" width="11.42578125" style="16" customWidth="1"/>
    <col min="7938" max="7938" width="5" style="16" customWidth="1"/>
    <col min="7939" max="7939" width="5.140625" style="16" customWidth="1"/>
    <col min="7940" max="7940" width="5.7109375" style="16" bestFit="1" customWidth="1"/>
    <col min="7941" max="7941" width="5.7109375" style="16" customWidth="1"/>
    <col min="7942" max="7942" width="5.5703125" style="16" bestFit="1" customWidth="1"/>
    <col min="7943" max="7943" width="5.7109375" style="16" customWidth="1"/>
    <col min="7944" max="7944" width="5.42578125" style="16" customWidth="1"/>
    <col min="7945" max="7945" width="5.28515625" style="16" customWidth="1"/>
    <col min="7946" max="7946" width="5.5703125" style="16" bestFit="1" customWidth="1"/>
    <col min="7947" max="7947" width="5.28515625" style="16" customWidth="1"/>
    <col min="7948" max="7950" width="5.42578125" style="16" bestFit="1" customWidth="1"/>
    <col min="7951" max="7951" width="3.7109375" style="16" customWidth="1"/>
    <col min="7952" max="7955" width="5.28515625" style="16" customWidth="1"/>
    <col min="7956" max="7958" width="5.42578125" style="16" bestFit="1" customWidth="1"/>
    <col min="7959" max="7959" width="6.42578125" style="16" bestFit="1" customWidth="1"/>
    <col min="7960" max="7960" width="5.42578125" style="16" customWidth="1"/>
    <col min="7961" max="7961" width="3.28515625" style="16" customWidth="1"/>
    <col min="7962" max="7962" width="5.140625" style="16" customWidth="1"/>
    <col min="7963" max="7963" width="5.7109375" style="16" customWidth="1"/>
    <col min="7964" max="7965" width="5.28515625" style="16" customWidth="1"/>
    <col min="7966" max="7966" width="5.5703125" style="16" customWidth="1"/>
    <col min="7967" max="7967" width="5.140625" style="16" customWidth="1"/>
    <col min="7968" max="7968" width="3.85546875" style="16" customWidth="1"/>
    <col min="7969" max="7969" width="6.140625" style="16" customWidth="1"/>
    <col min="7970" max="7970" width="5.42578125" style="16" bestFit="1" customWidth="1"/>
    <col min="7971" max="7971" width="4.28515625" style="16" customWidth="1"/>
    <col min="7972" max="7972" width="3.85546875" style="16" customWidth="1"/>
    <col min="7973" max="8191" width="11.42578125" style="16"/>
    <col min="8192" max="8192" width="4.28515625" style="16" bestFit="1" customWidth="1"/>
    <col min="8193" max="8193" width="11.42578125" style="16" customWidth="1"/>
    <col min="8194" max="8194" width="5" style="16" customWidth="1"/>
    <col min="8195" max="8195" width="5.140625" style="16" customWidth="1"/>
    <col min="8196" max="8196" width="5.7109375" style="16" bestFit="1" customWidth="1"/>
    <col min="8197" max="8197" width="5.7109375" style="16" customWidth="1"/>
    <col min="8198" max="8198" width="5.5703125" style="16" bestFit="1" customWidth="1"/>
    <col min="8199" max="8199" width="5.7109375" style="16" customWidth="1"/>
    <col min="8200" max="8200" width="5.42578125" style="16" customWidth="1"/>
    <col min="8201" max="8201" width="5.28515625" style="16" customWidth="1"/>
    <col min="8202" max="8202" width="5.5703125" style="16" bestFit="1" customWidth="1"/>
    <col min="8203" max="8203" width="5.28515625" style="16" customWidth="1"/>
    <col min="8204" max="8206" width="5.42578125" style="16" bestFit="1" customWidth="1"/>
    <col min="8207" max="8207" width="3.7109375" style="16" customWidth="1"/>
    <col min="8208" max="8211" width="5.28515625" style="16" customWidth="1"/>
    <col min="8212" max="8214" width="5.42578125" style="16" bestFit="1" customWidth="1"/>
    <col min="8215" max="8215" width="6.42578125" style="16" bestFit="1" customWidth="1"/>
    <col min="8216" max="8216" width="5.42578125" style="16" customWidth="1"/>
    <col min="8217" max="8217" width="3.28515625" style="16" customWidth="1"/>
    <col min="8218" max="8218" width="5.140625" style="16" customWidth="1"/>
    <col min="8219" max="8219" width="5.7109375" style="16" customWidth="1"/>
    <col min="8220" max="8221" width="5.28515625" style="16" customWidth="1"/>
    <col min="8222" max="8222" width="5.5703125" style="16" customWidth="1"/>
    <col min="8223" max="8223" width="5.140625" style="16" customWidth="1"/>
    <col min="8224" max="8224" width="3.85546875" style="16" customWidth="1"/>
    <col min="8225" max="8225" width="6.140625" style="16" customWidth="1"/>
    <col min="8226" max="8226" width="5.42578125" style="16" bestFit="1" customWidth="1"/>
    <col min="8227" max="8227" width="4.28515625" style="16" customWidth="1"/>
    <col min="8228" max="8228" width="3.85546875" style="16" customWidth="1"/>
    <col min="8229" max="8447" width="11.42578125" style="16"/>
    <col min="8448" max="8448" width="4.28515625" style="16" bestFit="1" customWidth="1"/>
    <col min="8449" max="8449" width="11.42578125" style="16" customWidth="1"/>
    <col min="8450" max="8450" width="5" style="16" customWidth="1"/>
    <col min="8451" max="8451" width="5.140625" style="16" customWidth="1"/>
    <col min="8452" max="8452" width="5.7109375" style="16" bestFit="1" customWidth="1"/>
    <col min="8453" max="8453" width="5.7109375" style="16" customWidth="1"/>
    <col min="8454" max="8454" width="5.5703125" style="16" bestFit="1" customWidth="1"/>
    <col min="8455" max="8455" width="5.7109375" style="16" customWidth="1"/>
    <col min="8456" max="8456" width="5.42578125" style="16" customWidth="1"/>
    <col min="8457" max="8457" width="5.28515625" style="16" customWidth="1"/>
    <col min="8458" max="8458" width="5.5703125" style="16" bestFit="1" customWidth="1"/>
    <col min="8459" max="8459" width="5.28515625" style="16" customWidth="1"/>
    <col min="8460" max="8462" width="5.42578125" style="16" bestFit="1" customWidth="1"/>
    <col min="8463" max="8463" width="3.7109375" style="16" customWidth="1"/>
    <col min="8464" max="8467" width="5.28515625" style="16" customWidth="1"/>
    <col min="8468" max="8470" width="5.42578125" style="16" bestFit="1" customWidth="1"/>
    <col min="8471" max="8471" width="6.42578125" style="16" bestFit="1" customWidth="1"/>
    <col min="8472" max="8472" width="5.42578125" style="16" customWidth="1"/>
    <col min="8473" max="8473" width="3.28515625" style="16" customWidth="1"/>
    <col min="8474" max="8474" width="5.140625" style="16" customWidth="1"/>
    <col min="8475" max="8475" width="5.7109375" style="16" customWidth="1"/>
    <col min="8476" max="8477" width="5.28515625" style="16" customWidth="1"/>
    <col min="8478" max="8478" width="5.5703125" style="16" customWidth="1"/>
    <col min="8479" max="8479" width="5.140625" style="16" customWidth="1"/>
    <col min="8480" max="8480" width="3.85546875" style="16" customWidth="1"/>
    <col min="8481" max="8481" width="6.140625" style="16" customWidth="1"/>
    <col min="8482" max="8482" width="5.42578125" style="16" bestFit="1" customWidth="1"/>
    <col min="8483" max="8483" width="4.28515625" style="16" customWidth="1"/>
    <col min="8484" max="8484" width="3.85546875" style="16" customWidth="1"/>
    <col min="8485" max="8703" width="11.42578125" style="16"/>
    <col min="8704" max="8704" width="4.28515625" style="16" bestFit="1" customWidth="1"/>
    <col min="8705" max="8705" width="11.42578125" style="16" customWidth="1"/>
    <col min="8706" max="8706" width="5" style="16" customWidth="1"/>
    <col min="8707" max="8707" width="5.140625" style="16" customWidth="1"/>
    <col min="8708" max="8708" width="5.7109375" style="16" bestFit="1" customWidth="1"/>
    <col min="8709" max="8709" width="5.7109375" style="16" customWidth="1"/>
    <col min="8710" max="8710" width="5.5703125" style="16" bestFit="1" customWidth="1"/>
    <col min="8711" max="8711" width="5.7109375" style="16" customWidth="1"/>
    <col min="8712" max="8712" width="5.42578125" style="16" customWidth="1"/>
    <col min="8713" max="8713" width="5.28515625" style="16" customWidth="1"/>
    <col min="8714" max="8714" width="5.5703125" style="16" bestFit="1" customWidth="1"/>
    <col min="8715" max="8715" width="5.28515625" style="16" customWidth="1"/>
    <col min="8716" max="8718" width="5.42578125" style="16" bestFit="1" customWidth="1"/>
    <col min="8719" max="8719" width="3.7109375" style="16" customWidth="1"/>
    <col min="8720" max="8723" width="5.28515625" style="16" customWidth="1"/>
    <col min="8724" max="8726" width="5.42578125" style="16" bestFit="1" customWidth="1"/>
    <col min="8727" max="8727" width="6.42578125" style="16" bestFit="1" customWidth="1"/>
    <col min="8728" max="8728" width="5.42578125" style="16" customWidth="1"/>
    <col min="8729" max="8729" width="3.28515625" style="16" customWidth="1"/>
    <col min="8730" max="8730" width="5.140625" style="16" customWidth="1"/>
    <col min="8731" max="8731" width="5.7109375" style="16" customWidth="1"/>
    <col min="8732" max="8733" width="5.28515625" style="16" customWidth="1"/>
    <col min="8734" max="8734" width="5.5703125" style="16" customWidth="1"/>
    <col min="8735" max="8735" width="5.140625" style="16" customWidth="1"/>
    <col min="8736" max="8736" width="3.85546875" style="16" customWidth="1"/>
    <col min="8737" max="8737" width="6.140625" style="16" customWidth="1"/>
    <col min="8738" max="8738" width="5.42578125" style="16" bestFit="1" customWidth="1"/>
    <col min="8739" max="8739" width="4.28515625" style="16" customWidth="1"/>
    <col min="8740" max="8740" width="3.85546875" style="16" customWidth="1"/>
    <col min="8741" max="8959" width="11.42578125" style="16"/>
    <col min="8960" max="8960" width="4.28515625" style="16" bestFit="1" customWidth="1"/>
    <col min="8961" max="8961" width="11.42578125" style="16" customWidth="1"/>
    <col min="8962" max="8962" width="5" style="16" customWidth="1"/>
    <col min="8963" max="8963" width="5.140625" style="16" customWidth="1"/>
    <col min="8964" max="8964" width="5.7109375" style="16" bestFit="1" customWidth="1"/>
    <col min="8965" max="8965" width="5.7109375" style="16" customWidth="1"/>
    <col min="8966" max="8966" width="5.5703125" style="16" bestFit="1" customWidth="1"/>
    <col min="8967" max="8967" width="5.7109375" style="16" customWidth="1"/>
    <col min="8968" max="8968" width="5.42578125" style="16" customWidth="1"/>
    <col min="8969" max="8969" width="5.28515625" style="16" customWidth="1"/>
    <col min="8970" max="8970" width="5.5703125" style="16" bestFit="1" customWidth="1"/>
    <col min="8971" max="8971" width="5.28515625" style="16" customWidth="1"/>
    <col min="8972" max="8974" width="5.42578125" style="16" bestFit="1" customWidth="1"/>
    <col min="8975" max="8975" width="3.7109375" style="16" customWidth="1"/>
    <col min="8976" max="8979" width="5.28515625" style="16" customWidth="1"/>
    <col min="8980" max="8982" width="5.42578125" style="16" bestFit="1" customWidth="1"/>
    <col min="8983" max="8983" width="6.42578125" style="16" bestFit="1" customWidth="1"/>
    <col min="8984" max="8984" width="5.42578125" style="16" customWidth="1"/>
    <col min="8985" max="8985" width="3.28515625" style="16" customWidth="1"/>
    <col min="8986" max="8986" width="5.140625" style="16" customWidth="1"/>
    <col min="8987" max="8987" width="5.7109375" style="16" customWidth="1"/>
    <col min="8988" max="8989" width="5.28515625" style="16" customWidth="1"/>
    <col min="8990" max="8990" width="5.5703125" style="16" customWidth="1"/>
    <col min="8991" max="8991" width="5.140625" style="16" customWidth="1"/>
    <col min="8992" max="8992" width="3.85546875" style="16" customWidth="1"/>
    <col min="8993" max="8993" width="6.140625" style="16" customWidth="1"/>
    <col min="8994" max="8994" width="5.42578125" style="16" bestFit="1" customWidth="1"/>
    <col min="8995" max="8995" width="4.28515625" style="16" customWidth="1"/>
    <col min="8996" max="8996" width="3.85546875" style="16" customWidth="1"/>
    <col min="8997" max="9215" width="11.42578125" style="16"/>
    <col min="9216" max="9216" width="4.28515625" style="16" bestFit="1" customWidth="1"/>
    <col min="9217" max="9217" width="11.42578125" style="16" customWidth="1"/>
    <col min="9218" max="9218" width="5" style="16" customWidth="1"/>
    <col min="9219" max="9219" width="5.140625" style="16" customWidth="1"/>
    <col min="9220" max="9220" width="5.7109375" style="16" bestFit="1" customWidth="1"/>
    <col min="9221" max="9221" width="5.7109375" style="16" customWidth="1"/>
    <col min="9222" max="9222" width="5.5703125" style="16" bestFit="1" customWidth="1"/>
    <col min="9223" max="9223" width="5.7109375" style="16" customWidth="1"/>
    <col min="9224" max="9224" width="5.42578125" style="16" customWidth="1"/>
    <col min="9225" max="9225" width="5.28515625" style="16" customWidth="1"/>
    <col min="9226" max="9226" width="5.5703125" style="16" bestFit="1" customWidth="1"/>
    <col min="9227" max="9227" width="5.28515625" style="16" customWidth="1"/>
    <col min="9228" max="9230" width="5.42578125" style="16" bestFit="1" customWidth="1"/>
    <col min="9231" max="9231" width="3.7109375" style="16" customWidth="1"/>
    <col min="9232" max="9235" width="5.28515625" style="16" customWidth="1"/>
    <col min="9236" max="9238" width="5.42578125" style="16" bestFit="1" customWidth="1"/>
    <col min="9239" max="9239" width="6.42578125" style="16" bestFit="1" customWidth="1"/>
    <col min="9240" max="9240" width="5.42578125" style="16" customWidth="1"/>
    <col min="9241" max="9241" width="3.28515625" style="16" customWidth="1"/>
    <col min="9242" max="9242" width="5.140625" style="16" customWidth="1"/>
    <col min="9243" max="9243" width="5.7109375" style="16" customWidth="1"/>
    <col min="9244" max="9245" width="5.28515625" style="16" customWidth="1"/>
    <col min="9246" max="9246" width="5.5703125" style="16" customWidth="1"/>
    <col min="9247" max="9247" width="5.140625" style="16" customWidth="1"/>
    <col min="9248" max="9248" width="3.85546875" style="16" customWidth="1"/>
    <col min="9249" max="9249" width="6.140625" style="16" customWidth="1"/>
    <col min="9250" max="9250" width="5.42578125" style="16" bestFit="1" customWidth="1"/>
    <col min="9251" max="9251" width="4.28515625" style="16" customWidth="1"/>
    <col min="9252" max="9252" width="3.85546875" style="16" customWidth="1"/>
    <col min="9253" max="9471" width="11.42578125" style="16"/>
    <col min="9472" max="9472" width="4.28515625" style="16" bestFit="1" customWidth="1"/>
    <col min="9473" max="9473" width="11.42578125" style="16" customWidth="1"/>
    <col min="9474" max="9474" width="5" style="16" customWidth="1"/>
    <col min="9475" max="9475" width="5.140625" style="16" customWidth="1"/>
    <col min="9476" max="9476" width="5.7109375" style="16" bestFit="1" customWidth="1"/>
    <col min="9477" max="9477" width="5.7109375" style="16" customWidth="1"/>
    <col min="9478" max="9478" width="5.5703125" style="16" bestFit="1" customWidth="1"/>
    <col min="9479" max="9479" width="5.7109375" style="16" customWidth="1"/>
    <col min="9480" max="9480" width="5.42578125" style="16" customWidth="1"/>
    <col min="9481" max="9481" width="5.28515625" style="16" customWidth="1"/>
    <col min="9482" max="9482" width="5.5703125" style="16" bestFit="1" customWidth="1"/>
    <col min="9483" max="9483" width="5.28515625" style="16" customWidth="1"/>
    <col min="9484" max="9486" width="5.42578125" style="16" bestFit="1" customWidth="1"/>
    <col min="9487" max="9487" width="3.7109375" style="16" customWidth="1"/>
    <col min="9488" max="9491" width="5.28515625" style="16" customWidth="1"/>
    <col min="9492" max="9494" width="5.42578125" style="16" bestFit="1" customWidth="1"/>
    <col min="9495" max="9495" width="6.42578125" style="16" bestFit="1" customWidth="1"/>
    <col min="9496" max="9496" width="5.42578125" style="16" customWidth="1"/>
    <col min="9497" max="9497" width="3.28515625" style="16" customWidth="1"/>
    <col min="9498" max="9498" width="5.140625" style="16" customWidth="1"/>
    <col min="9499" max="9499" width="5.7109375" style="16" customWidth="1"/>
    <col min="9500" max="9501" width="5.28515625" style="16" customWidth="1"/>
    <col min="9502" max="9502" width="5.5703125" style="16" customWidth="1"/>
    <col min="9503" max="9503" width="5.140625" style="16" customWidth="1"/>
    <col min="9504" max="9504" width="3.85546875" style="16" customWidth="1"/>
    <col min="9505" max="9505" width="6.140625" style="16" customWidth="1"/>
    <col min="9506" max="9506" width="5.42578125" style="16" bestFit="1" customWidth="1"/>
    <col min="9507" max="9507" width="4.28515625" style="16" customWidth="1"/>
    <col min="9508" max="9508" width="3.85546875" style="16" customWidth="1"/>
    <col min="9509" max="9727" width="11.42578125" style="16"/>
    <col min="9728" max="9728" width="4.28515625" style="16" bestFit="1" customWidth="1"/>
    <col min="9729" max="9729" width="11.42578125" style="16" customWidth="1"/>
    <col min="9730" max="9730" width="5" style="16" customWidth="1"/>
    <col min="9731" max="9731" width="5.140625" style="16" customWidth="1"/>
    <col min="9732" max="9732" width="5.7109375" style="16" bestFit="1" customWidth="1"/>
    <col min="9733" max="9733" width="5.7109375" style="16" customWidth="1"/>
    <col min="9734" max="9734" width="5.5703125" style="16" bestFit="1" customWidth="1"/>
    <col min="9735" max="9735" width="5.7109375" style="16" customWidth="1"/>
    <col min="9736" max="9736" width="5.42578125" style="16" customWidth="1"/>
    <col min="9737" max="9737" width="5.28515625" style="16" customWidth="1"/>
    <col min="9738" max="9738" width="5.5703125" style="16" bestFit="1" customWidth="1"/>
    <col min="9739" max="9739" width="5.28515625" style="16" customWidth="1"/>
    <col min="9740" max="9742" width="5.42578125" style="16" bestFit="1" customWidth="1"/>
    <col min="9743" max="9743" width="3.7109375" style="16" customWidth="1"/>
    <col min="9744" max="9747" width="5.28515625" style="16" customWidth="1"/>
    <col min="9748" max="9750" width="5.42578125" style="16" bestFit="1" customWidth="1"/>
    <col min="9751" max="9751" width="6.42578125" style="16" bestFit="1" customWidth="1"/>
    <col min="9752" max="9752" width="5.42578125" style="16" customWidth="1"/>
    <col min="9753" max="9753" width="3.28515625" style="16" customWidth="1"/>
    <col min="9754" max="9754" width="5.140625" style="16" customWidth="1"/>
    <col min="9755" max="9755" width="5.7109375" style="16" customWidth="1"/>
    <col min="9756" max="9757" width="5.28515625" style="16" customWidth="1"/>
    <col min="9758" max="9758" width="5.5703125" style="16" customWidth="1"/>
    <col min="9759" max="9759" width="5.140625" style="16" customWidth="1"/>
    <col min="9760" max="9760" width="3.85546875" style="16" customWidth="1"/>
    <col min="9761" max="9761" width="6.140625" style="16" customWidth="1"/>
    <col min="9762" max="9762" width="5.42578125" style="16" bestFit="1" customWidth="1"/>
    <col min="9763" max="9763" width="4.28515625" style="16" customWidth="1"/>
    <col min="9764" max="9764" width="3.85546875" style="16" customWidth="1"/>
    <col min="9765" max="9983" width="11.42578125" style="16"/>
    <col min="9984" max="9984" width="4.28515625" style="16" bestFit="1" customWidth="1"/>
    <col min="9985" max="9985" width="11.42578125" style="16" customWidth="1"/>
    <col min="9986" max="9986" width="5" style="16" customWidth="1"/>
    <col min="9987" max="9987" width="5.140625" style="16" customWidth="1"/>
    <col min="9988" max="9988" width="5.7109375" style="16" bestFit="1" customWidth="1"/>
    <col min="9989" max="9989" width="5.7109375" style="16" customWidth="1"/>
    <col min="9990" max="9990" width="5.5703125" style="16" bestFit="1" customWidth="1"/>
    <col min="9991" max="9991" width="5.7109375" style="16" customWidth="1"/>
    <col min="9992" max="9992" width="5.42578125" style="16" customWidth="1"/>
    <col min="9993" max="9993" width="5.28515625" style="16" customWidth="1"/>
    <col min="9994" max="9994" width="5.5703125" style="16" bestFit="1" customWidth="1"/>
    <col min="9995" max="9995" width="5.28515625" style="16" customWidth="1"/>
    <col min="9996" max="9998" width="5.42578125" style="16" bestFit="1" customWidth="1"/>
    <col min="9999" max="9999" width="3.7109375" style="16" customWidth="1"/>
    <col min="10000" max="10003" width="5.28515625" style="16" customWidth="1"/>
    <col min="10004" max="10006" width="5.42578125" style="16" bestFit="1" customWidth="1"/>
    <col min="10007" max="10007" width="6.42578125" style="16" bestFit="1" customWidth="1"/>
    <col min="10008" max="10008" width="5.42578125" style="16" customWidth="1"/>
    <col min="10009" max="10009" width="3.28515625" style="16" customWidth="1"/>
    <col min="10010" max="10010" width="5.140625" style="16" customWidth="1"/>
    <col min="10011" max="10011" width="5.7109375" style="16" customWidth="1"/>
    <col min="10012" max="10013" width="5.28515625" style="16" customWidth="1"/>
    <col min="10014" max="10014" width="5.5703125" style="16" customWidth="1"/>
    <col min="10015" max="10015" width="5.140625" style="16" customWidth="1"/>
    <col min="10016" max="10016" width="3.85546875" style="16" customWidth="1"/>
    <col min="10017" max="10017" width="6.140625" style="16" customWidth="1"/>
    <col min="10018" max="10018" width="5.42578125" style="16" bestFit="1" customWidth="1"/>
    <col min="10019" max="10019" width="4.28515625" style="16" customWidth="1"/>
    <col min="10020" max="10020" width="3.85546875" style="16" customWidth="1"/>
    <col min="10021" max="10239" width="11.42578125" style="16"/>
    <col min="10240" max="10240" width="4.28515625" style="16" bestFit="1" customWidth="1"/>
    <col min="10241" max="10241" width="11.42578125" style="16" customWidth="1"/>
    <col min="10242" max="10242" width="5" style="16" customWidth="1"/>
    <col min="10243" max="10243" width="5.140625" style="16" customWidth="1"/>
    <col min="10244" max="10244" width="5.7109375" style="16" bestFit="1" customWidth="1"/>
    <col min="10245" max="10245" width="5.7109375" style="16" customWidth="1"/>
    <col min="10246" max="10246" width="5.5703125" style="16" bestFit="1" customWidth="1"/>
    <col min="10247" max="10247" width="5.7109375" style="16" customWidth="1"/>
    <col min="10248" max="10248" width="5.42578125" style="16" customWidth="1"/>
    <col min="10249" max="10249" width="5.28515625" style="16" customWidth="1"/>
    <col min="10250" max="10250" width="5.5703125" style="16" bestFit="1" customWidth="1"/>
    <col min="10251" max="10251" width="5.28515625" style="16" customWidth="1"/>
    <col min="10252" max="10254" width="5.42578125" style="16" bestFit="1" customWidth="1"/>
    <col min="10255" max="10255" width="3.7109375" style="16" customWidth="1"/>
    <col min="10256" max="10259" width="5.28515625" style="16" customWidth="1"/>
    <col min="10260" max="10262" width="5.42578125" style="16" bestFit="1" customWidth="1"/>
    <col min="10263" max="10263" width="6.42578125" style="16" bestFit="1" customWidth="1"/>
    <col min="10264" max="10264" width="5.42578125" style="16" customWidth="1"/>
    <col min="10265" max="10265" width="3.28515625" style="16" customWidth="1"/>
    <col min="10266" max="10266" width="5.140625" style="16" customWidth="1"/>
    <col min="10267" max="10267" width="5.7109375" style="16" customWidth="1"/>
    <col min="10268" max="10269" width="5.28515625" style="16" customWidth="1"/>
    <col min="10270" max="10270" width="5.5703125" style="16" customWidth="1"/>
    <col min="10271" max="10271" width="5.140625" style="16" customWidth="1"/>
    <col min="10272" max="10272" width="3.85546875" style="16" customWidth="1"/>
    <col min="10273" max="10273" width="6.140625" style="16" customWidth="1"/>
    <col min="10274" max="10274" width="5.42578125" style="16" bestFit="1" customWidth="1"/>
    <col min="10275" max="10275" width="4.28515625" style="16" customWidth="1"/>
    <col min="10276" max="10276" width="3.85546875" style="16" customWidth="1"/>
    <col min="10277" max="10495" width="11.42578125" style="16"/>
    <col min="10496" max="10496" width="4.28515625" style="16" bestFit="1" customWidth="1"/>
    <col min="10497" max="10497" width="11.42578125" style="16" customWidth="1"/>
    <col min="10498" max="10498" width="5" style="16" customWidth="1"/>
    <col min="10499" max="10499" width="5.140625" style="16" customWidth="1"/>
    <col min="10500" max="10500" width="5.7109375" style="16" bestFit="1" customWidth="1"/>
    <col min="10501" max="10501" width="5.7109375" style="16" customWidth="1"/>
    <col min="10502" max="10502" width="5.5703125" style="16" bestFit="1" customWidth="1"/>
    <col min="10503" max="10503" width="5.7109375" style="16" customWidth="1"/>
    <col min="10504" max="10504" width="5.42578125" style="16" customWidth="1"/>
    <col min="10505" max="10505" width="5.28515625" style="16" customWidth="1"/>
    <col min="10506" max="10506" width="5.5703125" style="16" bestFit="1" customWidth="1"/>
    <col min="10507" max="10507" width="5.28515625" style="16" customWidth="1"/>
    <col min="10508" max="10510" width="5.42578125" style="16" bestFit="1" customWidth="1"/>
    <col min="10511" max="10511" width="3.7109375" style="16" customWidth="1"/>
    <col min="10512" max="10515" width="5.28515625" style="16" customWidth="1"/>
    <col min="10516" max="10518" width="5.42578125" style="16" bestFit="1" customWidth="1"/>
    <col min="10519" max="10519" width="6.42578125" style="16" bestFit="1" customWidth="1"/>
    <col min="10520" max="10520" width="5.42578125" style="16" customWidth="1"/>
    <col min="10521" max="10521" width="3.28515625" style="16" customWidth="1"/>
    <col min="10522" max="10522" width="5.140625" style="16" customWidth="1"/>
    <col min="10523" max="10523" width="5.7109375" style="16" customWidth="1"/>
    <col min="10524" max="10525" width="5.28515625" style="16" customWidth="1"/>
    <col min="10526" max="10526" width="5.5703125" style="16" customWidth="1"/>
    <col min="10527" max="10527" width="5.140625" style="16" customWidth="1"/>
    <col min="10528" max="10528" width="3.85546875" style="16" customWidth="1"/>
    <col min="10529" max="10529" width="6.140625" style="16" customWidth="1"/>
    <col min="10530" max="10530" width="5.42578125" style="16" bestFit="1" customWidth="1"/>
    <col min="10531" max="10531" width="4.28515625" style="16" customWidth="1"/>
    <col min="10532" max="10532" width="3.85546875" style="16" customWidth="1"/>
    <col min="10533" max="10751" width="11.42578125" style="16"/>
    <col min="10752" max="10752" width="4.28515625" style="16" bestFit="1" customWidth="1"/>
    <col min="10753" max="10753" width="11.42578125" style="16" customWidth="1"/>
    <col min="10754" max="10754" width="5" style="16" customWidth="1"/>
    <col min="10755" max="10755" width="5.140625" style="16" customWidth="1"/>
    <col min="10756" max="10756" width="5.7109375" style="16" bestFit="1" customWidth="1"/>
    <col min="10757" max="10757" width="5.7109375" style="16" customWidth="1"/>
    <col min="10758" max="10758" width="5.5703125" style="16" bestFit="1" customWidth="1"/>
    <col min="10759" max="10759" width="5.7109375" style="16" customWidth="1"/>
    <col min="10760" max="10760" width="5.42578125" style="16" customWidth="1"/>
    <col min="10761" max="10761" width="5.28515625" style="16" customWidth="1"/>
    <col min="10762" max="10762" width="5.5703125" style="16" bestFit="1" customWidth="1"/>
    <col min="10763" max="10763" width="5.28515625" style="16" customWidth="1"/>
    <col min="10764" max="10766" width="5.42578125" style="16" bestFit="1" customWidth="1"/>
    <col min="10767" max="10767" width="3.7109375" style="16" customWidth="1"/>
    <col min="10768" max="10771" width="5.28515625" style="16" customWidth="1"/>
    <col min="10772" max="10774" width="5.42578125" style="16" bestFit="1" customWidth="1"/>
    <col min="10775" max="10775" width="6.42578125" style="16" bestFit="1" customWidth="1"/>
    <col min="10776" max="10776" width="5.42578125" style="16" customWidth="1"/>
    <col min="10777" max="10777" width="3.28515625" style="16" customWidth="1"/>
    <col min="10778" max="10778" width="5.140625" style="16" customWidth="1"/>
    <col min="10779" max="10779" width="5.7109375" style="16" customWidth="1"/>
    <col min="10780" max="10781" width="5.28515625" style="16" customWidth="1"/>
    <col min="10782" max="10782" width="5.5703125" style="16" customWidth="1"/>
    <col min="10783" max="10783" width="5.140625" style="16" customWidth="1"/>
    <col min="10784" max="10784" width="3.85546875" style="16" customWidth="1"/>
    <col min="10785" max="10785" width="6.140625" style="16" customWidth="1"/>
    <col min="10786" max="10786" width="5.42578125" style="16" bestFit="1" customWidth="1"/>
    <col min="10787" max="10787" width="4.28515625" style="16" customWidth="1"/>
    <col min="10788" max="10788" width="3.85546875" style="16" customWidth="1"/>
    <col min="10789" max="11007" width="11.42578125" style="16"/>
    <col min="11008" max="11008" width="4.28515625" style="16" bestFit="1" customWidth="1"/>
    <col min="11009" max="11009" width="11.42578125" style="16" customWidth="1"/>
    <col min="11010" max="11010" width="5" style="16" customWidth="1"/>
    <col min="11011" max="11011" width="5.140625" style="16" customWidth="1"/>
    <col min="11012" max="11012" width="5.7109375" style="16" bestFit="1" customWidth="1"/>
    <col min="11013" max="11013" width="5.7109375" style="16" customWidth="1"/>
    <col min="11014" max="11014" width="5.5703125" style="16" bestFit="1" customWidth="1"/>
    <col min="11015" max="11015" width="5.7109375" style="16" customWidth="1"/>
    <col min="11016" max="11016" width="5.42578125" style="16" customWidth="1"/>
    <col min="11017" max="11017" width="5.28515625" style="16" customWidth="1"/>
    <col min="11018" max="11018" width="5.5703125" style="16" bestFit="1" customWidth="1"/>
    <col min="11019" max="11019" width="5.28515625" style="16" customWidth="1"/>
    <col min="11020" max="11022" width="5.42578125" style="16" bestFit="1" customWidth="1"/>
    <col min="11023" max="11023" width="3.7109375" style="16" customWidth="1"/>
    <col min="11024" max="11027" width="5.28515625" style="16" customWidth="1"/>
    <col min="11028" max="11030" width="5.42578125" style="16" bestFit="1" customWidth="1"/>
    <col min="11031" max="11031" width="6.42578125" style="16" bestFit="1" customWidth="1"/>
    <col min="11032" max="11032" width="5.42578125" style="16" customWidth="1"/>
    <col min="11033" max="11033" width="3.28515625" style="16" customWidth="1"/>
    <col min="11034" max="11034" width="5.140625" style="16" customWidth="1"/>
    <col min="11035" max="11035" width="5.7109375" style="16" customWidth="1"/>
    <col min="11036" max="11037" width="5.28515625" style="16" customWidth="1"/>
    <col min="11038" max="11038" width="5.5703125" style="16" customWidth="1"/>
    <col min="11039" max="11039" width="5.140625" style="16" customWidth="1"/>
    <col min="11040" max="11040" width="3.85546875" style="16" customWidth="1"/>
    <col min="11041" max="11041" width="6.140625" style="16" customWidth="1"/>
    <col min="11042" max="11042" width="5.42578125" style="16" bestFit="1" customWidth="1"/>
    <col min="11043" max="11043" width="4.28515625" style="16" customWidth="1"/>
    <col min="11044" max="11044" width="3.85546875" style="16" customWidth="1"/>
    <col min="11045" max="11263" width="11.42578125" style="16"/>
    <col min="11264" max="11264" width="4.28515625" style="16" bestFit="1" customWidth="1"/>
    <col min="11265" max="11265" width="11.42578125" style="16" customWidth="1"/>
    <col min="11266" max="11266" width="5" style="16" customWidth="1"/>
    <col min="11267" max="11267" width="5.140625" style="16" customWidth="1"/>
    <col min="11268" max="11268" width="5.7109375" style="16" bestFit="1" customWidth="1"/>
    <col min="11269" max="11269" width="5.7109375" style="16" customWidth="1"/>
    <col min="11270" max="11270" width="5.5703125" style="16" bestFit="1" customWidth="1"/>
    <col min="11271" max="11271" width="5.7109375" style="16" customWidth="1"/>
    <col min="11272" max="11272" width="5.42578125" style="16" customWidth="1"/>
    <col min="11273" max="11273" width="5.28515625" style="16" customWidth="1"/>
    <col min="11274" max="11274" width="5.5703125" style="16" bestFit="1" customWidth="1"/>
    <col min="11275" max="11275" width="5.28515625" style="16" customWidth="1"/>
    <col min="11276" max="11278" width="5.42578125" style="16" bestFit="1" customWidth="1"/>
    <col min="11279" max="11279" width="3.7109375" style="16" customWidth="1"/>
    <col min="11280" max="11283" width="5.28515625" style="16" customWidth="1"/>
    <col min="11284" max="11286" width="5.42578125" style="16" bestFit="1" customWidth="1"/>
    <col min="11287" max="11287" width="6.42578125" style="16" bestFit="1" customWidth="1"/>
    <col min="11288" max="11288" width="5.42578125" style="16" customWidth="1"/>
    <col min="11289" max="11289" width="3.28515625" style="16" customWidth="1"/>
    <col min="11290" max="11290" width="5.140625" style="16" customWidth="1"/>
    <col min="11291" max="11291" width="5.7109375" style="16" customWidth="1"/>
    <col min="11292" max="11293" width="5.28515625" style="16" customWidth="1"/>
    <col min="11294" max="11294" width="5.5703125" style="16" customWidth="1"/>
    <col min="11295" max="11295" width="5.140625" style="16" customWidth="1"/>
    <col min="11296" max="11296" width="3.85546875" style="16" customWidth="1"/>
    <col min="11297" max="11297" width="6.140625" style="16" customWidth="1"/>
    <col min="11298" max="11298" width="5.42578125" style="16" bestFit="1" customWidth="1"/>
    <col min="11299" max="11299" width="4.28515625" style="16" customWidth="1"/>
    <col min="11300" max="11300" width="3.85546875" style="16" customWidth="1"/>
    <col min="11301" max="11519" width="11.42578125" style="16"/>
    <col min="11520" max="11520" width="4.28515625" style="16" bestFit="1" customWidth="1"/>
    <col min="11521" max="11521" width="11.42578125" style="16" customWidth="1"/>
    <col min="11522" max="11522" width="5" style="16" customWidth="1"/>
    <col min="11523" max="11523" width="5.140625" style="16" customWidth="1"/>
    <col min="11524" max="11524" width="5.7109375" style="16" bestFit="1" customWidth="1"/>
    <col min="11525" max="11525" width="5.7109375" style="16" customWidth="1"/>
    <col min="11526" max="11526" width="5.5703125" style="16" bestFit="1" customWidth="1"/>
    <col min="11527" max="11527" width="5.7109375" style="16" customWidth="1"/>
    <col min="11528" max="11528" width="5.42578125" style="16" customWidth="1"/>
    <col min="11529" max="11529" width="5.28515625" style="16" customWidth="1"/>
    <col min="11530" max="11530" width="5.5703125" style="16" bestFit="1" customWidth="1"/>
    <col min="11531" max="11531" width="5.28515625" style="16" customWidth="1"/>
    <col min="11532" max="11534" width="5.42578125" style="16" bestFit="1" customWidth="1"/>
    <col min="11535" max="11535" width="3.7109375" style="16" customWidth="1"/>
    <col min="11536" max="11539" width="5.28515625" style="16" customWidth="1"/>
    <col min="11540" max="11542" width="5.42578125" style="16" bestFit="1" customWidth="1"/>
    <col min="11543" max="11543" width="6.42578125" style="16" bestFit="1" customWidth="1"/>
    <col min="11544" max="11544" width="5.42578125" style="16" customWidth="1"/>
    <col min="11545" max="11545" width="3.28515625" style="16" customWidth="1"/>
    <col min="11546" max="11546" width="5.140625" style="16" customWidth="1"/>
    <col min="11547" max="11547" width="5.7109375" style="16" customWidth="1"/>
    <col min="11548" max="11549" width="5.28515625" style="16" customWidth="1"/>
    <col min="11550" max="11550" width="5.5703125" style="16" customWidth="1"/>
    <col min="11551" max="11551" width="5.140625" style="16" customWidth="1"/>
    <col min="11552" max="11552" width="3.85546875" style="16" customWidth="1"/>
    <col min="11553" max="11553" width="6.140625" style="16" customWidth="1"/>
    <col min="11554" max="11554" width="5.42578125" style="16" bestFit="1" customWidth="1"/>
    <col min="11555" max="11555" width="4.28515625" style="16" customWidth="1"/>
    <col min="11556" max="11556" width="3.85546875" style="16" customWidth="1"/>
    <col min="11557" max="11775" width="11.42578125" style="16"/>
    <col min="11776" max="11776" width="4.28515625" style="16" bestFit="1" customWidth="1"/>
    <col min="11777" max="11777" width="11.42578125" style="16" customWidth="1"/>
    <col min="11778" max="11778" width="5" style="16" customWidth="1"/>
    <col min="11779" max="11779" width="5.140625" style="16" customWidth="1"/>
    <col min="11780" max="11780" width="5.7109375" style="16" bestFit="1" customWidth="1"/>
    <col min="11781" max="11781" width="5.7109375" style="16" customWidth="1"/>
    <col min="11782" max="11782" width="5.5703125" style="16" bestFit="1" customWidth="1"/>
    <col min="11783" max="11783" width="5.7109375" style="16" customWidth="1"/>
    <col min="11784" max="11784" width="5.42578125" style="16" customWidth="1"/>
    <col min="11785" max="11785" width="5.28515625" style="16" customWidth="1"/>
    <col min="11786" max="11786" width="5.5703125" style="16" bestFit="1" customWidth="1"/>
    <col min="11787" max="11787" width="5.28515625" style="16" customWidth="1"/>
    <col min="11788" max="11790" width="5.42578125" style="16" bestFit="1" customWidth="1"/>
    <col min="11791" max="11791" width="3.7109375" style="16" customWidth="1"/>
    <col min="11792" max="11795" width="5.28515625" style="16" customWidth="1"/>
    <col min="11796" max="11798" width="5.42578125" style="16" bestFit="1" customWidth="1"/>
    <col min="11799" max="11799" width="6.42578125" style="16" bestFit="1" customWidth="1"/>
    <col min="11800" max="11800" width="5.42578125" style="16" customWidth="1"/>
    <col min="11801" max="11801" width="3.28515625" style="16" customWidth="1"/>
    <col min="11802" max="11802" width="5.140625" style="16" customWidth="1"/>
    <col min="11803" max="11803" width="5.7109375" style="16" customWidth="1"/>
    <col min="11804" max="11805" width="5.28515625" style="16" customWidth="1"/>
    <col min="11806" max="11806" width="5.5703125" style="16" customWidth="1"/>
    <col min="11807" max="11807" width="5.140625" style="16" customWidth="1"/>
    <col min="11808" max="11808" width="3.85546875" style="16" customWidth="1"/>
    <col min="11809" max="11809" width="6.140625" style="16" customWidth="1"/>
    <col min="11810" max="11810" width="5.42578125" style="16" bestFit="1" customWidth="1"/>
    <col min="11811" max="11811" width="4.28515625" style="16" customWidth="1"/>
    <col min="11812" max="11812" width="3.85546875" style="16" customWidth="1"/>
    <col min="11813" max="12031" width="11.42578125" style="16"/>
    <col min="12032" max="12032" width="4.28515625" style="16" bestFit="1" customWidth="1"/>
    <col min="12033" max="12033" width="11.42578125" style="16" customWidth="1"/>
    <col min="12034" max="12034" width="5" style="16" customWidth="1"/>
    <col min="12035" max="12035" width="5.140625" style="16" customWidth="1"/>
    <col min="12036" max="12036" width="5.7109375" style="16" bestFit="1" customWidth="1"/>
    <col min="12037" max="12037" width="5.7109375" style="16" customWidth="1"/>
    <col min="12038" max="12038" width="5.5703125" style="16" bestFit="1" customWidth="1"/>
    <col min="12039" max="12039" width="5.7109375" style="16" customWidth="1"/>
    <col min="12040" max="12040" width="5.42578125" style="16" customWidth="1"/>
    <col min="12041" max="12041" width="5.28515625" style="16" customWidth="1"/>
    <col min="12042" max="12042" width="5.5703125" style="16" bestFit="1" customWidth="1"/>
    <col min="12043" max="12043" width="5.28515625" style="16" customWidth="1"/>
    <col min="12044" max="12046" width="5.42578125" style="16" bestFit="1" customWidth="1"/>
    <col min="12047" max="12047" width="3.7109375" style="16" customWidth="1"/>
    <col min="12048" max="12051" width="5.28515625" style="16" customWidth="1"/>
    <col min="12052" max="12054" width="5.42578125" style="16" bestFit="1" customWidth="1"/>
    <col min="12055" max="12055" width="6.42578125" style="16" bestFit="1" customWidth="1"/>
    <col min="12056" max="12056" width="5.42578125" style="16" customWidth="1"/>
    <col min="12057" max="12057" width="3.28515625" style="16" customWidth="1"/>
    <col min="12058" max="12058" width="5.140625" style="16" customWidth="1"/>
    <col min="12059" max="12059" width="5.7109375" style="16" customWidth="1"/>
    <col min="12060" max="12061" width="5.28515625" style="16" customWidth="1"/>
    <col min="12062" max="12062" width="5.5703125" style="16" customWidth="1"/>
    <col min="12063" max="12063" width="5.140625" style="16" customWidth="1"/>
    <col min="12064" max="12064" width="3.85546875" style="16" customWidth="1"/>
    <col min="12065" max="12065" width="6.140625" style="16" customWidth="1"/>
    <col min="12066" max="12066" width="5.42578125" style="16" bestFit="1" customWidth="1"/>
    <col min="12067" max="12067" width="4.28515625" style="16" customWidth="1"/>
    <col min="12068" max="12068" width="3.85546875" style="16" customWidth="1"/>
    <col min="12069" max="12287" width="11.42578125" style="16"/>
    <col min="12288" max="12288" width="4.28515625" style="16" bestFit="1" customWidth="1"/>
    <col min="12289" max="12289" width="11.42578125" style="16" customWidth="1"/>
    <col min="12290" max="12290" width="5" style="16" customWidth="1"/>
    <col min="12291" max="12291" width="5.140625" style="16" customWidth="1"/>
    <col min="12292" max="12292" width="5.7109375" style="16" bestFit="1" customWidth="1"/>
    <col min="12293" max="12293" width="5.7109375" style="16" customWidth="1"/>
    <col min="12294" max="12294" width="5.5703125" style="16" bestFit="1" customWidth="1"/>
    <col min="12295" max="12295" width="5.7109375" style="16" customWidth="1"/>
    <col min="12296" max="12296" width="5.42578125" style="16" customWidth="1"/>
    <col min="12297" max="12297" width="5.28515625" style="16" customWidth="1"/>
    <col min="12298" max="12298" width="5.5703125" style="16" bestFit="1" customWidth="1"/>
    <col min="12299" max="12299" width="5.28515625" style="16" customWidth="1"/>
    <col min="12300" max="12302" width="5.42578125" style="16" bestFit="1" customWidth="1"/>
    <col min="12303" max="12303" width="3.7109375" style="16" customWidth="1"/>
    <col min="12304" max="12307" width="5.28515625" style="16" customWidth="1"/>
    <col min="12308" max="12310" width="5.42578125" style="16" bestFit="1" customWidth="1"/>
    <col min="12311" max="12311" width="6.42578125" style="16" bestFit="1" customWidth="1"/>
    <col min="12312" max="12312" width="5.42578125" style="16" customWidth="1"/>
    <col min="12313" max="12313" width="3.28515625" style="16" customWidth="1"/>
    <col min="12314" max="12314" width="5.140625" style="16" customWidth="1"/>
    <col min="12315" max="12315" width="5.7109375" style="16" customWidth="1"/>
    <col min="12316" max="12317" width="5.28515625" style="16" customWidth="1"/>
    <col min="12318" max="12318" width="5.5703125" style="16" customWidth="1"/>
    <col min="12319" max="12319" width="5.140625" style="16" customWidth="1"/>
    <col min="12320" max="12320" width="3.85546875" style="16" customWidth="1"/>
    <col min="12321" max="12321" width="6.140625" style="16" customWidth="1"/>
    <col min="12322" max="12322" width="5.42578125" style="16" bestFit="1" customWidth="1"/>
    <col min="12323" max="12323" width="4.28515625" style="16" customWidth="1"/>
    <col min="12324" max="12324" width="3.85546875" style="16" customWidth="1"/>
    <col min="12325" max="12543" width="11.42578125" style="16"/>
    <col min="12544" max="12544" width="4.28515625" style="16" bestFit="1" customWidth="1"/>
    <col min="12545" max="12545" width="11.42578125" style="16" customWidth="1"/>
    <col min="12546" max="12546" width="5" style="16" customWidth="1"/>
    <col min="12547" max="12547" width="5.140625" style="16" customWidth="1"/>
    <col min="12548" max="12548" width="5.7109375" style="16" bestFit="1" customWidth="1"/>
    <col min="12549" max="12549" width="5.7109375" style="16" customWidth="1"/>
    <col min="12550" max="12550" width="5.5703125" style="16" bestFit="1" customWidth="1"/>
    <col min="12551" max="12551" width="5.7109375" style="16" customWidth="1"/>
    <col min="12552" max="12552" width="5.42578125" style="16" customWidth="1"/>
    <col min="12553" max="12553" width="5.28515625" style="16" customWidth="1"/>
    <col min="12554" max="12554" width="5.5703125" style="16" bestFit="1" customWidth="1"/>
    <col min="12555" max="12555" width="5.28515625" style="16" customWidth="1"/>
    <col min="12556" max="12558" width="5.42578125" style="16" bestFit="1" customWidth="1"/>
    <col min="12559" max="12559" width="3.7109375" style="16" customWidth="1"/>
    <col min="12560" max="12563" width="5.28515625" style="16" customWidth="1"/>
    <col min="12564" max="12566" width="5.42578125" style="16" bestFit="1" customWidth="1"/>
    <col min="12567" max="12567" width="6.42578125" style="16" bestFit="1" customWidth="1"/>
    <col min="12568" max="12568" width="5.42578125" style="16" customWidth="1"/>
    <col min="12569" max="12569" width="3.28515625" style="16" customWidth="1"/>
    <col min="12570" max="12570" width="5.140625" style="16" customWidth="1"/>
    <col min="12571" max="12571" width="5.7109375" style="16" customWidth="1"/>
    <col min="12572" max="12573" width="5.28515625" style="16" customWidth="1"/>
    <col min="12574" max="12574" width="5.5703125" style="16" customWidth="1"/>
    <col min="12575" max="12575" width="5.140625" style="16" customWidth="1"/>
    <col min="12576" max="12576" width="3.85546875" style="16" customWidth="1"/>
    <col min="12577" max="12577" width="6.140625" style="16" customWidth="1"/>
    <col min="12578" max="12578" width="5.42578125" style="16" bestFit="1" customWidth="1"/>
    <col min="12579" max="12579" width="4.28515625" style="16" customWidth="1"/>
    <col min="12580" max="12580" width="3.85546875" style="16" customWidth="1"/>
    <col min="12581" max="12799" width="11.42578125" style="16"/>
    <col min="12800" max="12800" width="4.28515625" style="16" bestFit="1" customWidth="1"/>
    <col min="12801" max="12801" width="11.42578125" style="16" customWidth="1"/>
    <col min="12802" max="12802" width="5" style="16" customWidth="1"/>
    <col min="12803" max="12803" width="5.140625" style="16" customWidth="1"/>
    <col min="12804" max="12804" width="5.7109375" style="16" bestFit="1" customWidth="1"/>
    <col min="12805" max="12805" width="5.7109375" style="16" customWidth="1"/>
    <col min="12806" max="12806" width="5.5703125" style="16" bestFit="1" customWidth="1"/>
    <col min="12807" max="12807" width="5.7109375" style="16" customWidth="1"/>
    <col min="12808" max="12808" width="5.42578125" style="16" customWidth="1"/>
    <col min="12809" max="12809" width="5.28515625" style="16" customWidth="1"/>
    <col min="12810" max="12810" width="5.5703125" style="16" bestFit="1" customWidth="1"/>
    <col min="12811" max="12811" width="5.28515625" style="16" customWidth="1"/>
    <col min="12812" max="12814" width="5.42578125" style="16" bestFit="1" customWidth="1"/>
    <col min="12815" max="12815" width="3.7109375" style="16" customWidth="1"/>
    <col min="12816" max="12819" width="5.28515625" style="16" customWidth="1"/>
    <col min="12820" max="12822" width="5.42578125" style="16" bestFit="1" customWidth="1"/>
    <col min="12823" max="12823" width="6.42578125" style="16" bestFit="1" customWidth="1"/>
    <col min="12824" max="12824" width="5.42578125" style="16" customWidth="1"/>
    <col min="12825" max="12825" width="3.28515625" style="16" customWidth="1"/>
    <col min="12826" max="12826" width="5.140625" style="16" customWidth="1"/>
    <col min="12827" max="12827" width="5.7109375" style="16" customWidth="1"/>
    <col min="12828" max="12829" width="5.28515625" style="16" customWidth="1"/>
    <col min="12830" max="12830" width="5.5703125" style="16" customWidth="1"/>
    <col min="12831" max="12831" width="5.140625" style="16" customWidth="1"/>
    <col min="12832" max="12832" width="3.85546875" style="16" customWidth="1"/>
    <col min="12833" max="12833" width="6.140625" style="16" customWidth="1"/>
    <col min="12834" max="12834" width="5.42578125" style="16" bestFit="1" customWidth="1"/>
    <col min="12835" max="12835" width="4.28515625" style="16" customWidth="1"/>
    <col min="12836" max="12836" width="3.85546875" style="16" customWidth="1"/>
    <col min="12837" max="13055" width="11.42578125" style="16"/>
    <col min="13056" max="13056" width="4.28515625" style="16" bestFit="1" customWidth="1"/>
    <col min="13057" max="13057" width="11.42578125" style="16" customWidth="1"/>
    <col min="13058" max="13058" width="5" style="16" customWidth="1"/>
    <col min="13059" max="13059" width="5.140625" style="16" customWidth="1"/>
    <col min="13060" max="13060" width="5.7109375" style="16" bestFit="1" customWidth="1"/>
    <col min="13061" max="13061" width="5.7109375" style="16" customWidth="1"/>
    <col min="13062" max="13062" width="5.5703125" style="16" bestFit="1" customWidth="1"/>
    <col min="13063" max="13063" width="5.7109375" style="16" customWidth="1"/>
    <col min="13064" max="13064" width="5.42578125" style="16" customWidth="1"/>
    <col min="13065" max="13065" width="5.28515625" style="16" customWidth="1"/>
    <col min="13066" max="13066" width="5.5703125" style="16" bestFit="1" customWidth="1"/>
    <col min="13067" max="13067" width="5.28515625" style="16" customWidth="1"/>
    <col min="13068" max="13070" width="5.42578125" style="16" bestFit="1" customWidth="1"/>
    <col min="13071" max="13071" width="3.7109375" style="16" customWidth="1"/>
    <col min="13072" max="13075" width="5.28515625" style="16" customWidth="1"/>
    <col min="13076" max="13078" width="5.42578125" style="16" bestFit="1" customWidth="1"/>
    <col min="13079" max="13079" width="6.42578125" style="16" bestFit="1" customWidth="1"/>
    <col min="13080" max="13080" width="5.42578125" style="16" customWidth="1"/>
    <col min="13081" max="13081" width="3.28515625" style="16" customWidth="1"/>
    <col min="13082" max="13082" width="5.140625" style="16" customWidth="1"/>
    <col min="13083" max="13083" width="5.7109375" style="16" customWidth="1"/>
    <col min="13084" max="13085" width="5.28515625" style="16" customWidth="1"/>
    <col min="13086" max="13086" width="5.5703125" style="16" customWidth="1"/>
    <col min="13087" max="13087" width="5.140625" style="16" customWidth="1"/>
    <col min="13088" max="13088" width="3.85546875" style="16" customWidth="1"/>
    <col min="13089" max="13089" width="6.140625" style="16" customWidth="1"/>
    <col min="13090" max="13090" width="5.42578125" style="16" bestFit="1" customWidth="1"/>
    <col min="13091" max="13091" width="4.28515625" style="16" customWidth="1"/>
    <col min="13092" max="13092" width="3.85546875" style="16" customWidth="1"/>
    <col min="13093" max="13311" width="11.42578125" style="16"/>
    <col min="13312" max="13312" width="4.28515625" style="16" bestFit="1" customWidth="1"/>
    <col min="13313" max="13313" width="11.42578125" style="16" customWidth="1"/>
    <col min="13314" max="13314" width="5" style="16" customWidth="1"/>
    <col min="13315" max="13315" width="5.140625" style="16" customWidth="1"/>
    <col min="13316" max="13316" width="5.7109375" style="16" bestFit="1" customWidth="1"/>
    <col min="13317" max="13317" width="5.7109375" style="16" customWidth="1"/>
    <col min="13318" max="13318" width="5.5703125" style="16" bestFit="1" customWidth="1"/>
    <col min="13319" max="13319" width="5.7109375" style="16" customWidth="1"/>
    <col min="13320" max="13320" width="5.42578125" style="16" customWidth="1"/>
    <col min="13321" max="13321" width="5.28515625" style="16" customWidth="1"/>
    <col min="13322" max="13322" width="5.5703125" style="16" bestFit="1" customWidth="1"/>
    <col min="13323" max="13323" width="5.28515625" style="16" customWidth="1"/>
    <col min="13324" max="13326" width="5.42578125" style="16" bestFit="1" customWidth="1"/>
    <col min="13327" max="13327" width="3.7109375" style="16" customWidth="1"/>
    <col min="13328" max="13331" width="5.28515625" style="16" customWidth="1"/>
    <col min="13332" max="13334" width="5.42578125" style="16" bestFit="1" customWidth="1"/>
    <col min="13335" max="13335" width="6.42578125" style="16" bestFit="1" customWidth="1"/>
    <col min="13336" max="13336" width="5.42578125" style="16" customWidth="1"/>
    <col min="13337" max="13337" width="3.28515625" style="16" customWidth="1"/>
    <col min="13338" max="13338" width="5.140625" style="16" customWidth="1"/>
    <col min="13339" max="13339" width="5.7109375" style="16" customWidth="1"/>
    <col min="13340" max="13341" width="5.28515625" style="16" customWidth="1"/>
    <col min="13342" max="13342" width="5.5703125" style="16" customWidth="1"/>
    <col min="13343" max="13343" width="5.140625" style="16" customWidth="1"/>
    <col min="13344" max="13344" width="3.85546875" style="16" customWidth="1"/>
    <col min="13345" max="13345" width="6.140625" style="16" customWidth="1"/>
    <col min="13346" max="13346" width="5.42578125" style="16" bestFit="1" customWidth="1"/>
    <col min="13347" max="13347" width="4.28515625" style="16" customWidth="1"/>
    <col min="13348" max="13348" width="3.85546875" style="16" customWidth="1"/>
    <col min="13349" max="13567" width="11.42578125" style="16"/>
    <col min="13568" max="13568" width="4.28515625" style="16" bestFit="1" customWidth="1"/>
    <col min="13569" max="13569" width="11.42578125" style="16" customWidth="1"/>
    <col min="13570" max="13570" width="5" style="16" customWidth="1"/>
    <col min="13571" max="13571" width="5.140625" style="16" customWidth="1"/>
    <col min="13572" max="13572" width="5.7109375" style="16" bestFit="1" customWidth="1"/>
    <col min="13573" max="13573" width="5.7109375" style="16" customWidth="1"/>
    <col min="13574" max="13574" width="5.5703125" style="16" bestFit="1" customWidth="1"/>
    <col min="13575" max="13575" width="5.7109375" style="16" customWidth="1"/>
    <col min="13576" max="13576" width="5.42578125" style="16" customWidth="1"/>
    <col min="13577" max="13577" width="5.28515625" style="16" customWidth="1"/>
    <col min="13578" max="13578" width="5.5703125" style="16" bestFit="1" customWidth="1"/>
    <col min="13579" max="13579" width="5.28515625" style="16" customWidth="1"/>
    <col min="13580" max="13582" width="5.42578125" style="16" bestFit="1" customWidth="1"/>
    <col min="13583" max="13583" width="3.7109375" style="16" customWidth="1"/>
    <col min="13584" max="13587" width="5.28515625" style="16" customWidth="1"/>
    <col min="13588" max="13590" width="5.42578125" style="16" bestFit="1" customWidth="1"/>
    <col min="13591" max="13591" width="6.42578125" style="16" bestFit="1" customWidth="1"/>
    <col min="13592" max="13592" width="5.42578125" style="16" customWidth="1"/>
    <col min="13593" max="13593" width="3.28515625" style="16" customWidth="1"/>
    <col min="13594" max="13594" width="5.140625" style="16" customWidth="1"/>
    <col min="13595" max="13595" width="5.7109375" style="16" customWidth="1"/>
    <col min="13596" max="13597" width="5.28515625" style="16" customWidth="1"/>
    <col min="13598" max="13598" width="5.5703125" style="16" customWidth="1"/>
    <col min="13599" max="13599" width="5.140625" style="16" customWidth="1"/>
    <col min="13600" max="13600" width="3.85546875" style="16" customWidth="1"/>
    <col min="13601" max="13601" width="6.140625" style="16" customWidth="1"/>
    <col min="13602" max="13602" width="5.42578125" style="16" bestFit="1" customWidth="1"/>
    <col min="13603" max="13603" width="4.28515625" style="16" customWidth="1"/>
    <col min="13604" max="13604" width="3.85546875" style="16" customWidth="1"/>
    <col min="13605" max="13823" width="11.42578125" style="16"/>
    <col min="13824" max="13824" width="4.28515625" style="16" bestFit="1" customWidth="1"/>
    <col min="13825" max="13825" width="11.42578125" style="16" customWidth="1"/>
    <col min="13826" max="13826" width="5" style="16" customWidth="1"/>
    <col min="13827" max="13827" width="5.140625" style="16" customWidth="1"/>
    <col min="13828" max="13828" width="5.7109375" style="16" bestFit="1" customWidth="1"/>
    <col min="13829" max="13829" width="5.7109375" style="16" customWidth="1"/>
    <col min="13830" max="13830" width="5.5703125" style="16" bestFit="1" customWidth="1"/>
    <col min="13831" max="13831" width="5.7109375" style="16" customWidth="1"/>
    <col min="13832" max="13832" width="5.42578125" style="16" customWidth="1"/>
    <col min="13833" max="13833" width="5.28515625" style="16" customWidth="1"/>
    <col min="13834" max="13834" width="5.5703125" style="16" bestFit="1" customWidth="1"/>
    <col min="13835" max="13835" width="5.28515625" style="16" customWidth="1"/>
    <col min="13836" max="13838" width="5.42578125" style="16" bestFit="1" customWidth="1"/>
    <col min="13839" max="13839" width="3.7109375" style="16" customWidth="1"/>
    <col min="13840" max="13843" width="5.28515625" style="16" customWidth="1"/>
    <col min="13844" max="13846" width="5.42578125" style="16" bestFit="1" customWidth="1"/>
    <col min="13847" max="13847" width="6.42578125" style="16" bestFit="1" customWidth="1"/>
    <col min="13848" max="13848" width="5.42578125" style="16" customWidth="1"/>
    <col min="13849" max="13849" width="3.28515625" style="16" customWidth="1"/>
    <col min="13850" max="13850" width="5.140625" style="16" customWidth="1"/>
    <col min="13851" max="13851" width="5.7109375" style="16" customWidth="1"/>
    <col min="13852" max="13853" width="5.28515625" style="16" customWidth="1"/>
    <col min="13854" max="13854" width="5.5703125" style="16" customWidth="1"/>
    <col min="13855" max="13855" width="5.140625" style="16" customWidth="1"/>
    <col min="13856" max="13856" width="3.85546875" style="16" customWidth="1"/>
    <col min="13857" max="13857" width="6.140625" style="16" customWidth="1"/>
    <col min="13858" max="13858" width="5.42578125" style="16" bestFit="1" customWidth="1"/>
    <col min="13859" max="13859" width="4.28515625" style="16" customWidth="1"/>
    <col min="13860" max="13860" width="3.85546875" style="16" customWidth="1"/>
    <col min="13861" max="14079" width="11.42578125" style="16"/>
    <col min="14080" max="14080" width="4.28515625" style="16" bestFit="1" customWidth="1"/>
    <col min="14081" max="14081" width="11.42578125" style="16" customWidth="1"/>
    <col min="14082" max="14082" width="5" style="16" customWidth="1"/>
    <col min="14083" max="14083" width="5.140625" style="16" customWidth="1"/>
    <col min="14084" max="14084" width="5.7109375" style="16" bestFit="1" customWidth="1"/>
    <col min="14085" max="14085" width="5.7109375" style="16" customWidth="1"/>
    <col min="14086" max="14086" width="5.5703125" style="16" bestFit="1" customWidth="1"/>
    <col min="14087" max="14087" width="5.7109375" style="16" customWidth="1"/>
    <col min="14088" max="14088" width="5.42578125" style="16" customWidth="1"/>
    <col min="14089" max="14089" width="5.28515625" style="16" customWidth="1"/>
    <col min="14090" max="14090" width="5.5703125" style="16" bestFit="1" customWidth="1"/>
    <col min="14091" max="14091" width="5.28515625" style="16" customWidth="1"/>
    <col min="14092" max="14094" width="5.42578125" style="16" bestFit="1" customWidth="1"/>
    <col min="14095" max="14095" width="3.7109375" style="16" customWidth="1"/>
    <col min="14096" max="14099" width="5.28515625" style="16" customWidth="1"/>
    <col min="14100" max="14102" width="5.42578125" style="16" bestFit="1" customWidth="1"/>
    <col min="14103" max="14103" width="6.42578125" style="16" bestFit="1" customWidth="1"/>
    <col min="14104" max="14104" width="5.42578125" style="16" customWidth="1"/>
    <col min="14105" max="14105" width="3.28515625" style="16" customWidth="1"/>
    <col min="14106" max="14106" width="5.140625" style="16" customWidth="1"/>
    <col min="14107" max="14107" width="5.7109375" style="16" customWidth="1"/>
    <col min="14108" max="14109" width="5.28515625" style="16" customWidth="1"/>
    <col min="14110" max="14110" width="5.5703125" style="16" customWidth="1"/>
    <col min="14111" max="14111" width="5.140625" style="16" customWidth="1"/>
    <col min="14112" max="14112" width="3.85546875" style="16" customWidth="1"/>
    <col min="14113" max="14113" width="6.140625" style="16" customWidth="1"/>
    <col min="14114" max="14114" width="5.42578125" style="16" bestFit="1" customWidth="1"/>
    <col min="14115" max="14115" width="4.28515625" style="16" customWidth="1"/>
    <col min="14116" max="14116" width="3.85546875" style="16" customWidth="1"/>
    <col min="14117" max="14335" width="11.42578125" style="16"/>
    <col min="14336" max="14336" width="4.28515625" style="16" bestFit="1" customWidth="1"/>
    <col min="14337" max="14337" width="11.42578125" style="16" customWidth="1"/>
    <col min="14338" max="14338" width="5" style="16" customWidth="1"/>
    <col min="14339" max="14339" width="5.140625" style="16" customWidth="1"/>
    <col min="14340" max="14340" width="5.7109375" style="16" bestFit="1" customWidth="1"/>
    <col min="14341" max="14341" width="5.7109375" style="16" customWidth="1"/>
    <col min="14342" max="14342" width="5.5703125" style="16" bestFit="1" customWidth="1"/>
    <col min="14343" max="14343" width="5.7109375" style="16" customWidth="1"/>
    <col min="14344" max="14344" width="5.42578125" style="16" customWidth="1"/>
    <col min="14345" max="14345" width="5.28515625" style="16" customWidth="1"/>
    <col min="14346" max="14346" width="5.5703125" style="16" bestFit="1" customWidth="1"/>
    <col min="14347" max="14347" width="5.28515625" style="16" customWidth="1"/>
    <col min="14348" max="14350" width="5.42578125" style="16" bestFit="1" customWidth="1"/>
    <col min="14351" max="14351" width="3.7109375" style="16" customWidth="1"/>
    <col min="14352" max="14355" width="5.28515625" style="16" customWidth="1"/>
    <col min="14356" max="14358" width="5.42578125" style="16" bestFit="1" customWidth="1"/>
    <col min="14359" max="14359" width="6.42578125" style="16" bestFit="1" customWidth="1"/>
    <col min="14360" max="14360" width="5.42578125" style="16" customWidth="1"/>
    <col min="14361" max="14361" width="3.28515625" style="16" customWidth="1"/>
    <col min="14362" max="14362" width="5.140625" style="16" customWidth="1"/>
    <col min="14363" max="14363" width="5.7109375" style="16" customWidth="1"/>
    <col min="14364" max="14365" width="5.28515625" style="16" customWidth="1"/>
    <col min="14366" max="14366" width="5.5703125" style="16" customWidth="1"/>
    <col min="14367" max="14367" width="5.140625" style="16" customWidth="1"/>
    <col min="14368" max="14368" width="3.85546875" style="16" customWidth="1"/>
    <col min="14369" max="14369" width="6.140625" style="16" customWidth="1"/>
    <col min="14370" max="14370" width="5.42578125" style="16" bestFit="1" customWidth="1"/>
    <col min="14371" max="14371" width="4.28515625" style="16" customWidth="1"/>
    <col min="14372" max="14372" width="3.85546875" style="16" customWidth="1"/>
    <col min="14373" max="14591" width="11.42578125" style="16"/>
    <col min="14592" max="14592" width="4.28515625" style="16" bestFit="1" customWidth="1"/>
    <col min="14593" max="14593" width="11.42578125" style="16" customWidth="1"/>
    <col min="14594" max="14594" width="5" style="16" customWidth="1"/>
    <col min="14595" max="14595" width="5.140625" style="16" customWidth="1"/>
    <col min="14596" max="14596" width="5.7109375" style="16" bestFit="1" customWidth="1"/>
    <col min="14597" max="14597" width="5.7109375" style="16" customWidth="1"/>
    <col min="14598" max="14598" width="5.5703125" style="16" bestFit="1" customWidth="1"/>
    <col min="14599" max="14599" width="5.7109375" style="16" customWidth="1"/>
    <col min="14600" max="14600" width="5.42578125" style="16" customWidth="1"/>
    <col min="14601" max="14601" width="5.28515625" style="16" customWidth="1"/>
    <col min="14602" max="14602" width="5.5703125" style="16" bestFit="1" customWidth="1"/>
    <col min="14603" max="14603" width="5.28515625" style="16" customWidth="1"/>
    <col min="14604" max="14606" width="5.42578125" style="16" bestFit="1" customWidth="1"/>
    <col min="14607" max="14607" width="3.7109375" style="16" customWidth="1"/>
    <col min="14608" max="14611" width="5.28515625" style="16" customWidth="1"/>
    <col min="14612" max="14614" width="5.42578125" style="16" bestFit="1" customWidth="1"/>
    <col min="14615" max="14615" width="6.42578125" style="16" bestFit="1" customWidth="1"/>
    <col min="14616" max="14616" width="5.42578125" style="16" customWidth="1"/>
    <col min="14617" max="14617" width="3.28515625" style="16" customWidth="1"/>
    <col min="14618" max="14618" width="5.140625" style="16" customWidth="1"/>
    <col min="14619" max="14619" width="5.7109375" style="16" customWidth="1"/>
    <col min="14620" max="14621" width="5.28515625" style="16" customWidth="1"/>
    <col min="14622" max="14622" width="5.5703125" style="16" customWidth="1"/>
    <col min="14623" max="14623" width="5.140625" style="16" customWidth="1"/>
    <col min="14624" max="14624" width="3.85546875" style="16" customWidth="1"/>
    <col min="14625" max="14625" width="6.140625" style="16" customWidth="1"/>
    <col min="14626" max="14626" width="5.42578125" style="16" bestFit="1" customWidth="1"/>
    <col min="14627" max="14627" width="4.28515625" style="16" customWidth="1"/>
    <col min="14628" max="14628" width="3.85546875" style="16" customWidth="1"/>
    <col min="14629" max="14847" width="11.42578125" style="16"/>
    <col min="14848" max="14848" width="4.28515625" style="16" bestFit="1" customWidth="1"/>
    <col min="14849" max="14849" width="11.42578125" style="16" customWidth="1"/>
    <col min="14850" max="14850" width="5" style="16" customWidth="1"/>
    <col min="14851" max="14851" width="5.140625" style="16" customWidth="1"/>
    <col min="14852" max="14852" width="5.7109375" style="16" bestFit="1" customWidth="1"/>
    <col min="14853" max="14853" width="5.7109375" style="16" customWidth="1"/>
    <col min="14854" max="14854" width="5.5703125" style="16" bestFit="1" customWidth="1"/>
    <col min="14855" max="14855" width="5.7109375" style="16" customWidth="1"/>
    <col min="14856" max="14856" width="5.42578125" style="16" customWidth="1"/>
    <col min="14857" max="14857" width="5.28515625" style="16" customWidth="1"/>
    <col min="14858" max="14858" width="5.5703125" style="16" bestFit="1" customWidth="1"/>
    <col min="14859" max="14859" width="5.28515625" style="16" customWidth="1"/>
    <col min="14860" max="14862" width="5.42578125" style="16" bestFit="1" customWidth="1"/>
    <col min="14863" max="14863" width="3.7109375" style="16" customWidth="1"/>
    <col min="14864" max="14867" width="5.28515625" style="16" customWidth="1"/>
    <col min="14868" max="14870" width="5.42578125" style="16" bestFit="1" customWidth="1"/>
    <col min="14871" max="14871" width="6.42578125" style="16" bestFit="1" customWidth="1"/>
    <col min="14872" max="14872" width="5.42578125" style="16" customWidth="1"/>
    <col min="14873" max="14873" width="3.28515625" style="16" customWidth="1"/>
    <col min="14874" max="14874" width="5.140625" style="16" customWidth="1"/>
    <col min="14875" max="14875" width="5.7109375" style="16" customWidth="1"/>
    <col min="14876" max="14877" width="5.28515625" style="16" customWidth="1"/>
    <col min="14878" max="14878" width="5.5703125" style="16" customWidth="1"/>
    <col min="14879" max="14879" width="5.140625" style="16" customWidth="1"/>
    <col min="14880" max="14880" width="3.85546875" style="16" customWidth="1"/>
    <col min="14881" max="14881" width="6.140625" style="16" customWidth="1"/>
    <col min="14882" max="14882" width="5.42578125" style="16" bestFit="1" customWidth="1"/>
    <col min="14883" max="14883" width="4.28515625" style="16" customWidth="1"/>
    <col min="14884" max="14884" width="3.85546875" style="16" customWidth="1"/>
    <col min="14885" max="15103" width="11.42578125" style="16"/>
    <col min="15104" max="15104" width="4.28515625" style="16" bestFit="1" customWidth="1"/>
    <col min="15105" max="15105" width="11.42578125" style="16" customWidth="1"/>
    <col min="15106" max="15106" width="5" style="16" customWidth="1"/>
    <col min="15107" max="15107" width="5.140625" style="16" customWidth="1"/>
    <col min="15108" max="15108" width="5.7109375" style="16" bestFit="1" customWidth="1"/>
    <col min="15109" max="15109" width="5.7109375" style="16" customWidth="1"/>
    <col min="15110" max="15110" width="5.5703125" style="16" bestFit="1" customWidth="1"/>
    <col min="15111" max="15111" width="5.7109375" style="16" customWidth="1"/>
    <col min="15112" max="15112" width="5.42578125" style="16" customWidth="1"/>
    <col min="15113" max="15113" width="5.28515625" style="16" customWidth="1"/>
    <col min="15114" max="15114" width="5.5703125" style="16" bestFit="1" customWidth="1"/>
    <col min="15115" max="15115" width="5.28515625" style="16" customWidth="1"/>
    <col min="15116" max="15118" width="5.42578125" style="16" bestFit="1" customWidth="1"/>
    <col min="15119" max="15119" width="3.7109375" style="16" customWidth="1"/>
    <col min="15120" max="15123" width="5.28515625" style="16" customWidth="1"/>
    <col min="15124" max="15126" width="5.42578125" style="16" bestFit="1" customWidth="1"/>
    <col min="15127" max="15127" width="6.42578125" style="16" bestFit="1" customWidth="1"/>
    <col min="15128" max="15128" width="5.42578125" style="16" customWidth="1"/>
    <col min="15129" max="15129" width="3.28515625" style="16" customWidth="1"/>
    <col min="15130" max="15130" width="5.140625" style="16" customWidth="1"/>
    <col min="15131" max="15131" width="5.7109375" style="16" customWidth="1"/>
    <col min="15132" max="15133" width="5.28515625" style="16" customWidth="1"/>
    <col min="15134" max="15134" width="5.5703125" style="16" customWidth="1"/>
    <col min="15135" max="15135" width="5.140625" style="16" customWidth="1"/>
    <col min="15136" max="15136" width="3.85546875" style="16" customWidth="1"/>
    <col min="15137" max="15137" width="6.140625" style="16" customWidth="1"/>
    <col min="15138" max="15138" width="5.42578125" style="16" bestFit="1" customWidth="1"/>
    <col min="15139" max="15139" width="4.28515625" style="16" customWidth="1"/>
    <col min="15140" max="15140" width="3.85546875" style="16" customWidth="1"/>
    <col min="15141" max="15359" width="11.42578125" style="16"/>
    <col min="15360" max="15360" width="4.28515625" style="16" bestFit="1" customWidth="1"/>
    <col min="15361" max="15361" width="11.42578125" style="16" customWidth="1"/>
    <col min="15362" max="15362" width="5" style="16" customWidth="1"/>
    <col min="15363" max="15363" width="5.140625" style="16" customWidth="1"/>
    <col min="15364" max="15364" width="5.7109375" style="16" bestFit="1" customWidth="1"/>
    <col min="15365" max="15365" width="5.7109375" style="16" customWidth="1"/>
    <col min="15366" max="15366" width="5.5703125" style="16" bestFit="1" customWidth="1"/>
    <col min="15367" max="15367" width="5.7109375" style="16" customWidth="1"/>
    <col min="15368" max="15368" width="5.42578125" style="16" customWidth="1"/>
    <col min="15369" max="15369" width="5.28515625" style="16" customWidth="1"/>
    <col min="15370" max="15370" width="5.5703125" style="16" bestFit="1" customWidth="1"/>
    <col min="15371" max="15371" width="5.28515625" style="16" customWidth="1"/>
    <col min="15372" max="15374" width="5.42578125" style="16" bestFit="1" customWidth="1"/>
    <col min="15375" max="15375" width="3.7109375" style="16" customWidth="1"/>
    <col min="15376" max="15379" width="5.28515625" style="16" customWidth="1"/>
    <col min="15380" max="15382" width="5.42578125" style="16" bestFit="1" customWidth="1"/>
    <col min="15383" max="15383" width="6.42578125" style="16" bestFit="1" customWidth="1"/>
    <col min="15384" max="15384" width="5.42578125" style="16" customWidth="1"/>
    <col min="15385" max="15385" width="3.28515625" style="16" customWidth="1"/>
    <col min="15386" max="15386" width="5.140625" style="16" customWidth="1"/>
    <col min="15387" max="15387" width="5.7109375" style="16" customWidth="1"/>
    <col min="15388" max="15389" width="5.28515625" style="16" customWidth="1"/>
    <col min="15390" max="15390" width="5.5703125" style="16" customWidth="1"/>
    <col min="15391" max="15391" width="5.140625" style="16" customWidth="1"/>
    <col min="15392" max="15392" width="3.85546875" style="16" customWidth="1"/>
    <col min="15393" max="15393" width="6.140625" style="16" customWidth="1"/>
    <col min="15394" max="15394" width="5.42578125" style="16" bestFit="1" customWidth="1"/>
    <col min="15395" max="15395" width="4.28515625" style="16" customWidth="1"/>
    <col min="15396" max="15396" width="3.85546875" style="16" customWidth="1"/>
    <col min="15397" max="15615" width="11.42578125" style="16"/>
    <col min="15616" max="15616" width="4.28515625" style="16" bestFit="1" customWidth="1"/>
    <col min="15617" max="15617" width="11.42578125" style="16" customWidth="1"/>
    <col min="15618" max="15618" width="5" style="16" customWidth="1"/>
    <col min="15619" max="15619" width="5.140625" style="16" customWidth="1"/>
    <col min="15620" max="15620" width="5.7109375" style="16" bestFit="1" customWidth="1"/>
    <col min="15621" max="15621" width="5.7109375" style="16" customWidth="1"/>
    <col min="15622" max="15622" width="5.5703125" style="16" bestFit="1" customWidth="1"/>
    <col min="15623" max="15623" width="5.7109375" style="16" customWidth="1"/>
    <col min="15624" max="15624" width="5.42578125" style="16" customWidth="1"/>
    <col min="15625" max="15625" width="5.28515625" style="16" customWidth="1"/>
    <col min="15626" max="15626" width="5.5703125" style="16" bestFit="1" customWidth="1"/>
    <col min="15627" max="15627" width="5.28515625" style="16" customWidth="1"/>
    <col min="15628" max="15630" width="5.42578125" style="16" bestFit="1" customWidth="1"/>
    <col min="15631" max="15631" width="3.7109375" style="16" customWidth="1"/>
    <col min="15632" max="15635" width="5.28515625" style="16" customWidth="1"/>
    <col min="15636" max="15638" width="5.42578125" style="16" bestFit="1" customWidth="1"/>
    <col min="15639" max="15639" width="6.42578125" style="16" bestFit="1" customWidth="1"/>
    <col min="15640" max="15640" width="5.42578125" style="16" customWidth="1"/>
    <col min="15641" max="15641" width="3.28515625" style="16" customWidth="1"/>
    <col min="15642" max="15642" width="5.140625" style="16" customWidth="1"/>
    <col min="15643" max="15643" width="5.7109375" style="16" customWidth="1"/>
    <col min="15644" max="15645" width="5.28515625" style="16" customWidth="1"/>
    <col min="15646" max="15646" width="5.5703125" style="16" customWidth="1"/>
    <col min="15647" max="15647" width="5.140625" style="16" customWidth="1"/>
    <col min="15648" max="15648" width="3.85546875" style="16" customWidth="1"/>
    <col min="15649" max="15649" width="6.140625" style="16" customWidth="1"/>
    <col min="15650" max="15650" width="5.42578125" style="16" bestFit="1" customWidth="1"/>
    <col min="15651" max="15651" width="4.28515625" style="16" customWidth="1"/>
    <col min="15652" max="15652" width="3.85546875" style="16" customWidth="1"/>
    <col min="15653" max="15871" width="11.42578125" style="16"/>
    <col min="15872" max="15872" width="4.28515625" style="16" bestFit="1" customWidth="1"/>
    <col min="15873" max="15873" width="11.42578125" style="16" customWidth="1"/>
    <col min="15874" max="15874" width="5" style="16" customWidth="1"/>
    <col min="15875" max="15875" width="5.140625" style="16" customWidth="1"/>
    <col min="15876" max="15876" width="5.7109375" style="16" bestFit="1" customWidth="1"/>
    <col min="15877" max="15877" width="5.7109375" style="16" customWidth="1"/>
    <col min="15878" max="15878" width="5.5703125" style="16" bestFit="1" customWidth="1"/>
    <col min="15879" max="15879" width="5.7109375" style="16" customWidth="1"/>
    <col min="15880" max="15880" width="5.42578125" style="16" customWidth="1"/>
    <col min="15881" max="15881" width="5.28515625" style="16" customWidth="1"/>
    <col min="15882" max="15882" width="5.5703125" style="16" bestFit="1" customWidth="1"/>
    <col min="15883" max="15883" width="5.28515625" style="16" customWidth="1"/>
    <col min="15884" max="15886" width="5.42578125" style="16" bestFit="1" customWidth="1"/>
    <col min="15887" max="15887" width="3.7109375" style="16" customWidth="1"/>
    <col min="15888" max="15891" width="5.28515625" style="16" customWidth="1"/>
    <col min="15892" max="15894" width="5.42578125" style="16" bestFit="1" customWidth="1"/>
    <col min="15895" max="15895" width="6.42578125" style="16" bestFit="1" customWidth="1"/>
    <col min="15896" max="15896" width="5.42578125" style="16" customWidth="1"/>
    <col min="15897" max="15897" width="3.28515625" style="16" customWidth="1"/>
    <col min="15898" max="15898" width="5.140625" style="16" customWidth="1"/>
    <col min="15899" max="15899" width="5.7109375" style="16" customWidth="1"/>
    <col min="15900" max="15901" width="5.28515625" style="16" customWidth="1"/>
    <col min="15902" max="15902" width="5.5703125" style="16" customWidth="1"/>
    <col min="15903" max="15903" width="5.140625" style="16" customWidth="1"/>
    <col min="15904" max="15904" width="3.85546875" style="16" customWidth="1"/>
    <col min="15905" max="15905" width="6.140625" style="16" customWidth="1"/>
    <col min="15906" max="15906" width="5.42578125" style="16" bestFit="1" customWidth="1"/>
    <col min="15907" max="15907" width="4.28515625" style="16" customWidth="1"/>
    <col min="15908" max="15908" width="3.85546875" style="16" customWidth="1"/>
    <col min="15909" max="16127" width="11.42578125" style="16"/>
    <col min="16128" max="16128" width="4.28515625" style="16" bestFit="1" customWidth="1"/>
    <col min="16129" max="16129" width="11.42578125" style="16" customWidth="1"/>
    <col min="16130" max="16130" width="5" style="16" customWidth="1"/>
    <col min="16131" max="16131" width="5.140625" style="16" customWidth="1"/>
    <col min="16132" max="16132" width="5.7109375" style="16" bestFit="1" customWidth="1"/>
    <col min="16133" max="16133" width="5.7109375" style="16" customWidth="1"/>
    <col min="16134" max="16134" width="5.5703125" style="16" bestFit="1" customWidth="1"/>
    <col min="16135" max="16135" width="5.7109375" style="16" customWidth="1"/>
    <col min="16136" max="16136" width="5.42578125" style="16" customWidth="1"/>
    <col min="16137" max="16137" width="5.28515625" style="16" customWidth="1"/>
    <col min="16138" max="16138" width="5.5703125" style="16" bestFit="1" customWidth="1"/>
    <col min="16139" max="16139" width="5.28515625" style="16" customWidth="1"/>
    <col min="16140" max="16142" width="5.42578125" style="16" bestFit="1" customWidth="1"/>
    <col min="16143" max="16143" width="3.7109375" style="16" customWidth="1"/>
    <col min="16144" max="16147" width="5.28515625" style="16" customWidth="1"/>
    <col min="16148" max="16150" width="5.42578125" style="16" bestFit="1" customWidth="1"/>
    <col min="16151" max="16151" width="6.42578125" style="16" bestFit="1" customWidth="1"/>
    <col min="16152" max="16152" width="5.42578125" style="16" customWidth="1"/>
    <col min="16153" max="16153" width="3.28515625" style="16" customWidth="1"/>
    <col min="16154" max="16154" width="5.140625" style="16" customWidth="1"/>
    <col min="16155" max="16155" width="5.7109375" style="16" customWidth="1"/>
    <col min="16156" max="16157" width="5.28515625" style="16" customWidth="1"/>
    <col min="16158" max="16158" width="5.5703125" style="16" customWidth="1"/>
    <col min="16159" max="16159" width="5.140625" style="16" customWidth="1"/>
    <col min="16160" max="16160" width="3.85546875" style="16" customWidth="1"/>
    <col min="16161" max="16161" width="6.140625" style="16" customWidth="1"/>
    <col min="16162" max="16162" width="5.42578125" style="16" bestFit="1" customWidth="1"/>
    <col min="16163" max="16163" width="4.28515625" style="16" customWidth="1"/>
    <col min="16164" max="16164" width="3.85546875" style="16" customWidth="1"/>
    <col min="16165" max="16384" width="11.42578125" style="16"/>
  </cols>
  <sheetData>
    <row r="1" spans="1:36" s="17" customFormat="1" ht="12" x14ac:dyDescent="0.2">
      <c r="A1" s="440" t="s">
        <v>6</v>
      </c>
      <c r="B1" s="440"/>
      <c r="C1" s="375" t="str">
        <f>IF(المدخلات!I2&lt;&gt;"",المدخلات!I2,"")</f>
        <v/>
      </c>
      <c r="D1" s="375"/>
      <c r="E1" s="375"/>
      <c r="F1" s="375"/>
      <c r="G1" s="75"/>
      <c r="H1" s="440" t="s">
        <v>7</v>
      </c>
      <c r="I1" s="440"/>
      <c r="J1" s="375" t="str">
        <f>IF(المدخلات!I3&lt;&gt;"",المدخلات!I3,"")</f>
        <v/>
      </c>
      <c r="K1" s="375"/>
      <c r="L1" s="375"/>
      <c r="M1" s="375"/>
      <c r="N1" s="75"/>
      <c r="O1" s="440" t="s">
        <v>8</v>
      </c>
      <c r="P1" s="440"/>
      <c r="Q1" s="375" t="str">
        <f>IF(المدخلات!I4&lt;&gt;"",المدخلات!I4,"")</f>
        <v/>
      </c>
      <c r="R1" s="375"/>
      <c r="S1" s="375"/>
      <c r="T1" s="75"/>
      <c r="U1" s="440" t="s">
        <v>9</v>
      </c>
      <c r="V1" s="440"/>
      <c r="W1" s="375" t="str">
        <f>IF(المدخلات!I5&lt;&gt;"",المدخلات!I5,"")</f>
        <v>2019-2018</v>
      </c>
      <c r="X1" s="375"/>
      <c r="Y1" s="375"/>
      <c r="Z1" s="75"/>
      <c r="AA1" s="75"/>
      <c r="AB1" s="75"/>
    </row>
    <row r="2" spans="1:36" s="79" customFormat="1" ht="8.25" customHeight="1" x14ac:dyDescent="0.2">
      <c r="A2" s="76"/>
      <c r="B2" s="53"/>
      <c r="C2" s="53"/>
      <c r="D2" s="77"/>
      <c r="E2" s="77"/>
      <c r="F2" s="77"/>
      <c r="G2" s="77"/>
      <c r="H2" s="53"/>
      <c r="I2" s="77"/>
      <c r="J2" s="77"/>
      <c r="K2" s="77"/>
      <c r="L2" s="77"/>
      <c r="M2" s="77"/>
      <c r="N2" s="77"/>
      <c r="O2" s="53"/>
      <c r="P2" s="76"/>
      <c r="Q2" s="53"/>
      <c r="R2" s="53"/>
      <c r="S2" s="77"/>
      <c r="T2" s="77"/>
      <c r="U2" s="77"/>
      <c r="V2" s="53"/>
      <c r="W2" s="76"/>
      <c r="X2" s="53"/>
      <c r="Y2" s="77"/>
      <c r="Z2" s="77"/>
      <c r="AA2" s="78"/>
      <c r="AB2" s="77"/>
      <c r="AC2" s="77"/>
    </row>
    <row r="3" spans="1:36" s="17" customFormat="1" ht="12" x14ac:dyDescent="0.2">
      <c r="B3" s="74"/>
      <c r="C3" s="74"/>
      <c r="D3" s="376" t="s">
        <v>16</v>
      </c>
      <c r="E3" s="376"/>
      <c r="F3" s="376"/>
      <c r="G3" s="376"/>
      <c r="H3" s="376"/>
      <c r="I3" s="376"/>
      <c r="J3" s="376"/>
      <c r="K3" s="377" t="s">
        <v>66</v>
      </c>
      <c r="L3" s="377"/>
      <c r="M3" s="377"/>
      <c r="N3" s="377"/>
      <c r="O3" s="377"/>
      <c r="P3" s="377"/>
      <c r="Q3" s="381" t="s">
        <v>18</v>
      </c>
      <c r="R3" s="382"/>
      <c r="S3" s="382"/>
      <c r="T3" s="382"/>
      <c r="U3" s="382"/>
      <c r="V3" s="382"/>
      <c r="W3" s="383"/>
      <c r="X3" s="378" t="s">
        <v>120</v>
      </c>
      <c r="Y3" s="379"/>
      <c r="Z3" s="379"/>
      <c r="AA3" s="379"/>
      <c r="AB3" s="379"/>
      <c r="AC3" s="380"/>
      <c r="AD3" s="371" t="s">
        <v>19</v>
      </c>
      <c r="AE3" s="371"/>
      <c r="AF3" s="371"/>
      <c r="AG3" s="371"/>
    </row>
    <row r="4" spans="1:36" s="116" customFormat="1" ht="37.5" customHeight="1" x14ac:dyDescent="0.25">
      <c r="A4" s="102" t="s">
        <v>0</v>
      </c>
      <c r="B4" s="103" t="s">
        <v>105</v>
      </c>
      <c r="C4" s="102" t="s">
        <v>20</v>
      </c>
      <c r="D4" s="104" t="s">
        <v>21</v>
      </c>
      <c r="E4" s="105" t="s">
        <v>22</v>
      </c>
      <c r="F4" s="105" t="s">
        <v>23</v>
      </c>
      <c r="G4" s="105" t="s">
        <v>24</v>
      </c>
      <c r="H4" s="106" t="s">
        <v>25</v>
      </c>
      <c r="I4" s="106" t="s">
        <v>26</v>
      </c>
      <c r="J4" s="107" t="s">
        <v>27</v>
      </c>
      <c r="K4" s="108" t="s">
        <v>28</v>
      </c>
      <c r="L4" s="109" t="s">
        <v>29</v>
      </c>
      <c r="M4" s="109" t="s">
        <v>30</v>
      </c>
      <c r="N4" s="106" t="s">
        <v>25</v>
      </c>
      <c r="O4" s="106" t="s">
        <v>26</v>
      </c>
      <c r="P4" s="107" t="s">
        <v>27</v>
      </c>
      <c r="Q4" s="110" t="s">
        <v>31</v>
      </c>
      <c r="R4" s="111" t="s">
        <v>32</v>
      </c>
      <c r="S4" s="111" t="s">
        <v>33</v>
      </c>
      <c r="T4" s="111" t="s">
        <v>34</v>
      </c>
      <c r="U4" s="106" t="s">
        <v>25</v>
      </c>
      <c r="V4" s="106" t="s">
        <v>26</v>
      </c>
      <c r="W4" s="112" t="s">
        <v>27</v>
      </c>
      <c r="X4" s="114" t="s">
        <v>71</v>
      </c>
      <c r="Y4" s="114" t="s">
        <v>36</v>
      </c>
      <c r="Z4" s="115" t="s">
        <v>72</v>
      </c>
      <c r="AA4" s="106" t="s">
        <v>25</v>
      </c>
      <c r="AB4" s="106" t="s">
        <v>26</v>
      </c>
      <c r="AC4" s="106" t="s">
        <v>27</v>
      </c>
      <c r="AD4" s="106" t="s">
        <v>38</v>
      </c>
      <c r="AE4" s="106" t="s">
        <v>39</v>
      </c>
      <c r="AF4" s="106" t="s">
        <v>40</v>
      </c>
      <c r="AG4" s="113" t="s">
        <v>41</v>
      </c>
    </row>
    <row r="5" spans="1:36" s="81" customFormat="1" x14ac:dyDescent="0.2">
      <c r="A5" s="82">
        <f>IF(المدخلات!C2&lt;&gt;0,المدخلات!C2,"")</f>
        <v>1</v>
      </c>
      <c r="B5" s="26" t="str">
        <f>IF(المدخلات!D2&lt;&gt;"",المدخلات!D2,"")</f>
        <v/>
      </c>
      <c r="C5" s="27" t="str">
        <f>IF(المدخلات!E2&lt;&gt;"",المدخلات!E2,"")</f>
        <v/>
      </c>
      <c r="D5" s="28"/>
      <c r="E5" s="28"/>
      <c r="F5" s="28"/>
      <c r="G5" s="28"/>
      <c r="H5" s="29">
        <f>IF(A5&lt;&gt;"",SUM(D5:G5),"")</f>
        <v>0</v>
      </c>
      <c r="I5" s="30">
        <f>IF(A5&lt;&gt;"",(D5+E5+F5+G5)/4,"")</f>
        <v>0</v>
      </c>
      <c r="J5" s="31">
        <f>IF(A5&lt;&gt;"",RANK(I5,I$5:I$44,0),"")</f>
        <v>1</v>
      </c>
      <c r="K5" s="28"/>
      <c r="L5" s="28"/>
      <c r="M5" s="28"/>
      <c r="N5" s="29">
        <f>IF(A5&lt;&gt;"",SUM(K5:M5),"")</f>
        <v>0</v>
      </c>
      <c r="O5" s="30">
        <f>IF(A5&lt;&gt;"",(K5+L5+M5)/3,"")</f>
        <v>0</v>
      </c>
      <c r="P5" s="31">
        <f>IF(A5&lt;&gt;"",RANK(O5,O$5:O$44,0),"")</f>
        <v>1</v>
      </c>
      <c r="Q5" s="28"/>
      <c r="R5" s="28"/>
      <c r="S5" s="28"/>
      <c r="T5" s="28"/>
      <c r="U5" s="29">
        <f t="shared" ref="U5:U44" si="0">IF(A5&lt;&gt;"",IF(T5&lt;&gt;7.77,SUM(Q5:T5),SUM(Q5:S5)),"")</f>
        <v>0</v>
      </c>
      <c r="V5" s="30">
        <f>IF(A5&lt;&gt;"",IF(T5=7.77,U5/3,U5/4),"")</f>
        <v>0</v>
      </c>
      <c r="W5" s="32">
        <f t="shared" ref="W5:W44" si="1">IF(A5&lt;&gt;"",RANK(V5,V$5:V$44,0),"")</f>
        <v>1</v>
      </c>
      <c r="X5" s="33"/>
      <c r="Y5" s="33"/>
      <c r="Z5" s="33"/>
      <c r="AA5" s="34">
        <f t="shared" ref="AA5:AA44" si="2">IF(A5&lt;&gt;"",SUM(X5:Z5),"")</f>
        <v>0</v>
      </c>
      <c r="AB5" s="34">
        <f t="shared" ref="AB5:AB44" si="3">IF(A5&lt;&gt;"",AA5/3,"")</f>
        <v>0</v>
      </c>
      <c r="AC5" s="35">
        <f t="shared" ref="AC5:AC44" si="4">IF(A5&lt;&gt;"",RANK(AB5,AB$5:AB$44,0),"")</f>
        <v>1</v>
      </c>
      <c r="AD5" s="34">
        <f t="shared" ref="AD5:AD44" si="5">IF(A5&lt;&gt;"",I5*2+O5*2+V5+AB5*1.5,"")</f>
        <v>0</v>
      </c>
      <c r="AE5" s="34">
        <f t="shared" ref="AE5:AE44" si="6">IF(A5&lt;&gt;"",(I5*2+O5*2+V5+AB5*1.5)/6.5,"")</f>
        <v>0</v>
      </c>
      <c r="AF5" s="36">
        <f t="shared" ref="AF5:AF44" si="7">IF(A5&lt;&gt;"",RANK(AE5,AE$5:AE$44,0),"")</f>
        <v>1</v>
      </c>
      <c r="AG5" s="37" t="str">
        <f t="shared" ref="AG5:AG44" si="8">IF(A5&lt;&gt;"",IF(AE5&gt;=16,"شكر",IF(AE5&gt;=15,"شرف",IF(AE5&gt;=14,"تشجيع",IF(AE5&gt;=13,"رضا","")))),"")</f>
        <v/>
      </c>
    </row>
    <row r="6" spans="1:36" s="81" customFormat="1" x14ac:dyDescent="0.2">
      <c r="A6" s="82">
        <f>IF(المدخلات!C3&lt;&gt;0,المدخلات!C3,"")</f>
        <v>2</v>
      </c>
      <c r="B6" s="26" t="str">
        <f>IF(المدخلات!D3&lt;&gt;"",المدخلات!D3,"")</f>
        <v/>
      </c>
      <c r="C6" s="27" t="str">
        <f>IF(المدخلات!E3&lt;&gt;"",المدخلات!E3,"")</f>
        <v/>
      </c>
      <c r="D6" s="28"/>
      <c r="E6" s="28"/>
      <c r="F6" s="28"/>
      <c r="G6" s="28"/>
      <c r="H6" s="29">
        <f t="shared" ref="H6:H44" si="9">IF(A6&lt;&gt;"",SUM(D6:G6),"")</f>
        <v>0</v>
      </c>
      <c r="I6" s="30">
        <f t="shared" ref="I6:I44" si="10">IF(A6&lt;&gt;"",(D6+E6+F6+G6)/4,"")</f>
        <v>0</v>
      </c>
      <c r="J6" s="31">
        <f t="shared" ref="J6:J44" si="11">IF(A6&lt;&gt;"",RANK(I6,I$5:I$44,0),"")</f>
        <v>1</v>
      </c>
      <c r="K6" s="28"/>
      <c r="L6" s="28"/>
      <c r="M6" s="28"/>
      <c r="N6" s="29">
        <f t="shared" ref="N6:N39" si="12">IF(A6&lt;&gt;"",SUM(K6:M6),"")</f>
        <v>0</v>
      </c>
      <c r="O6" s="30">
        <f t="shared" ref="O6:O44" si="13">IF(A6&lt;&gt;"",(K6+L6+M6)/3,"")</f>
        <v>0</v>
      </c>
      <c r="P6" s="31">
        <f t="shared" ref="P6:P44" si="14">IF(A6&lt;&gt;"",RANK(O6,O$5:O$44,0),"")</f>
        <v>1</v>
      </c>
      <c r="Q6" s="28"/>
      <c r="R6" s="28"/>
      <c r="S6" s="28"/>
      <c r="T6" s="28"/>
      <c r="U6" s="29">
        <f t="shared" si="0"/>
        <v>0</v>
      </c>
      <c r="V6" s="30">
        <f t="shared" ref="V6:V44" si="15">IF(A6&lt;&gt;"",IF(T6=7.77,U6/3,U6/4),"")</f>
        <v>0</v>
      </c>
      <c r="W6" s="32">
        <f t="shared" si="1"/>
        <v>1</v>
      </c>
      <c r="X6" s="33"/>
      <c r="Y6" s="33"/>
      <c r="Z6" s="33"/>
      <c r="AA6" s="34">
        <f t="shared" si="2"/>
        <v>0</v>
      </c>
      <c r="AB6" s="34">
        <f t="shared" si="3"/>
        <v>0</v>
      </c>
      <c r="AC6" s="35">
        <f t="shared" si="4"/>
        <v>1</v>
      </c>
      <c r="AD6" s="34">
        <f t="shared" si="5"/>
        <v>0</v>
      </c>
      <c r="AE6" s="34">
        <f t="shared" si="6"/>
        <v>0</v>
      </c>
      <c r="AF6" s="36">
        <f t="shared" si="7"/>
        <v>1</v>
      </c>
      <c r="AG6" s="37" t="str">
        <f t="shared" si="8"/>
        <v/>
      </c>
    </row>
    <row r="7" spans="1:36" s="81" customFormat="1" x14ac:dyDescent="0.2">
      <c r="A7" s="82">
        <f>IF(المدخلات!C4&lt;&gt;0,المدخلات!C4,"")</f>
        <v>3</v>
      </c>
      <c r="B7" s="26" t="str">
        <f>IF(المدخلات!D4&lt;&gt;"",المدخلات!D4,"")</f>
        <v/>
      </c>
      <c r="C7" s="27" t="str">
        <f>IF(المدخلات!E4&lt;&gt;"",المدخلات!E4,"")</f>
        <v/>
      </c>
      <c r="D7" s="28"/>
      <c r="E7" s="28"/>
      <c r="F7" s="28"/>
      <c r="G7" s="28"/>
      <c r="H7" s="29">
        <f t="shared" si="9"/>
        <v>0</v>
      </c>
      <c r="I7" s="30">
        <f t="shared" si="10"/>
        <v>0</v>
      </c>
      <c r="J7" s="31">
        <f t="shared" si="11"/>
        <v>1</v>
      </c>
      <c r="K7" s="28"/>
      <c r="L7" s="28"/>
      <c r="M7" s="28"/>
      <c r="N7" s="29">
        <f t="shared" si="12"/>
        <v>0</v>
      </c>
      <c r="O7" s="30">
        <f t="shared" si="13"/>
        <v>0</v>
      </c>
      <c r="P7" s="31">
        <f t="shared" si="14"/>
        <v>1</v>
      </c>
      <c r="Q7" s="28"/>
      <c r="R7" s="28"/>
      <c r="S7" s="28"/>
      <c r="T7" s="28"/>
      <c r="U7" s="29">
        <f t="shared" si="0"/>
        <v>0</v>
      </c>
      <c r="V7" s="30">
        <f t="shared" si="15"/>
        <v>0</v>
      </c>
      <c r="W7" s="32">
        <f t="shared" si="1"/>
        <v>1</v>
      </c>
      <c r="X7" s="33"/>
      <c r="Y7" s="33"/>
      <c r="Z7" s="33"/>
      <c r="AA7" s="34">
        <f t="shared" si="2"/>
        <v>0</v>
      </c>
      <c r="AB7" s="34">
        <f t="shared" si="3"/>
        <v>0</v>
      </c>
      <c r="AC7" s="35">
        <f t="shared" si="4"/>
        <v>1</v>
      </c>
      <c r="AD7" s="34">
        <f t="shared" si="5"/>
        <v>0</v>
      </c>
      <c r="AE7" s="34">
        <f t="shared" si="6"/>
        <v>0</v>
      </c>
      <c r="AF7" s="36">
        <f t="shared" si="7"/>
        <v>1</v>
      </c>
      <c r="AG7" s="37" t="str">
        <f t="shared" si="8"/>
        <v/>
      </c>
    </row>
    <row r="8" spans="1:36" s="81" customFormat="1" x14ac:dyDescent="0.2">
      <c r="A8" s="82">
        <f>IF(المدخلات!C5&lt;&gt;0,المدخلات!C5,"")</f>
        <v>4</v>
      </c>
      <c r="B8" s="26" t="str">
        <f>IF(المدخلات!D5&lt;&gt;"",المدخلات!D5,"")</f>
        <v/>
      </c>
      <c r="C8" s="27" t="str">
        <f>IF(المدخلات!E5&lt;&gt;"",المدخلات!E5,"")</f>
        <v/>
      </c>
      <c r="D8" s="28"/>
      <c r="E8" s="28"/>
      <c r="F8" s="28"/>
      <c r="G8" s="28"/>
      <c r="H8" s="29">
        <f t="shared" si="9"/>
        <v>0</v>
      </c>
      <c r="I8" s="30">
        <f t="shared" si="10"/>
        <v>0</v>
      </c>
      <c r="J8" s="31">
        <f t="shared" si="11"/>
        <v>1</v>
      </c>
      <c r="K8" s="28"/>
      <c r="L8" s="28"/>
      <c r="M8" s="28"/>
      <c r="N8" s="29">
        <f t="shared" si="12"/>
        <v>0</v>
      </c>
      <c r="O8" s="30">
        <f t="shared" si="13"/>
        <v>0</v>
      </c>
      <c r="P8" s="31">
        <f t="shared" si="14"/>
        <v>1</v>
      </c>
      <c r="Q8" s="28"/>
      <c r="R8" s="28"/>
      <c r="S8" s="28"/>
      <c r="T8" s="28"/>
      <c r="U8" s="29">
        <f t="shared" si="0"/>
        <v>0</v>
      </c>
      <c r="V8" s="30">
        <f t="shared" si="15"/>
        <v>0</v>
      </c>
      <c r="W8" s="32">
        <f t="shared" si="1"/>
        <v>1</v>
      </c>
      <c r="X8" s="33"/>
      <c r="Y8" s="33"/>
      <c r="Z8" s="33"/>
      <c r="AA8" s="34">
        <f t="shared" si="2"/>
        <v>0</v>
      </c>
      <c r="AB8" s="34">
        <f t="shared" si="3"/>
        <v>0</v>
      </c>
      <c r="AC8" s="35">
        <f t="shared" si="4"/>
        <v>1</v>
      </c>
      <c r="AD8" s="34">
        <f t="shared" si="5"/>
        <v>0</v>
      </c>
      <c r="AE8" s="34">
        <f t="shared" si="6"/>
        <v>0</v>
      </c>
      <c r="AF8" s="36">
        <f t="shared" si="7"/>
        <v>1</v>
      </c>
      <c r="AG8" s="37" t="str">
        <f t="shared" si="8"/>
        <v/>
      </c>
    </row>
    <row r="9" spans="1:36" s="81" customFormat="1" x14ac:dyDescent="0.2">
      <c r="A9" s="82">
        <f>IF(المدخلات!C6&lt;&gt;0,المدخلات!C6,"")</f>
        <v>5</v>
      </c>
      <c r="B9" s="26" t="str">
        <f>IF(المدخلات!D6&lt;&gt;"",المدخلات!D6,"")</f>
        <v/>
      </c>
      <c r="C9" s="27" t="str">
        <f>IF(المدخلات!E6&lt;&gt;"",المدخلات!E6,"")</f>
        <v/>
      </c>
      <c r="D9" s="28"/>
      <c r="E9" s="28"/>
      <c r="F9" s="28"/>
      <c r="G9" s="28"/>
      <c r="H9" s="29">
        <f t="shared" si="9"/>
        <v>0</v>
      </c>
      <c r="I9" s="30">
        <f t="shared" si="10"/>
        <v>0</v>
      </c>
      <c r="J9" s="31">
        <f t="shared" si="11"/>
        <v>1</v>
      </c>
      <c r="K9" s="28"/>
      <c r="L9" s="28"/>
      <c r="M9" s="28"/>
      <c r="N9" s="29">
        <f t="shared" si="12"/>
        <v>0</v>
      </c>
      <c r="O9" s="30">
        <f t="shared" si="13"/>
        <v>0</v>
      </c>
      <c r="P9" s="31">
        <f t="shared" si="14"/>
        <v>1</v>
      </c>
      <c r="Q9" s="28"/>
      <c r="R9" s="28"/>
      <c r="S9" s="28"/>
      <c r="T9" s="28"/>
      <c r="U9" s="29">
        <f t="shared" si="0"/>
        <v>0</v>
      </c>
      <c r="V9" s="30">
        <f t="shared" si="15"/>
        <v>0</v>
      </c>
      <c r="W9" s="32">
        <f t="shared" si="1"/>
        <v>1</v>
      </c>
      <c r="X9" s="33"/>
      <c r="Y9" s="33"/>
      <c r="Z9" s="33"/>
      <c r="AA9" s="34">
        <f t="shared" si="2"/>
        <v>0</v>
      </c>
      <c r="AB9" s="34">
        <f t="shared" si="3"/>
        <v>0</v>
      </c>
      <c r="AC9" s="35">
        <f t="shared" si="4"/>
        <v>1</v>
      </c>
      <c r="AD9" s="34">
        <f t="shared" si="5"/>
        <v>0</v>
      </c>
      <c r="AE9" s="34">
        <f t="shared" si="6"/>
        <v>0</v>
      </c>
      <c r="AF9" s="36">
        <f t="shared" si="7"/>
        <v>1</v>
      </c>
      <c r="AG9" s="37" t="str">
        <f t="shared" si="8"/>
        <v/>
      </c>
    </row>
    <row r="10" spans="1:36" s="81" customFormat="1" x14ac:dyDescent="0.2">
      <c r="A10" s="82">
        <f>IF(المدخلات!C7&lt;&gt;0,المدخلات!C7,"")</f>
        <v>6</v>
      </c>
      <c r="B10" s="26" t="str">
        <f>IF(المدخلات!D7&lt;&gt;"",المدخلات!D7,"")</f>
        <v/>
      </c>
      <c r="C10" s="27" t="str">
        <f>IF(المدخلات!E7&lt;&gt;"",المدخلات!E7,"")</f>
        <v/>
      </c>
      <c r="D10" s="28"/>
      <c r="E10" s="28"/>
      <c r="F10" s="28"/>
      <c r="G10" s="28"/>
      <c r="H10" s="29">
        <f t="shared" si="9"/>
        <v>0</v>
      </c>
      <c r="I10" s="30">
        <f t="shared" si="10"/>
        <v>0</v>
      </c>
      <c r="J10" s="31">
        <f t="shared" si="11"/>
        <v>1</v>
      </c>
      <c r="K10" s="28"/>
      <c r="L10" s="28"/>
      <c r="M10" s="28"/>
      <c r="N10" s="29">
        <f t="shared" si="12"/>
        <v>0</v>
      </c>
      <c r="O10" s="30">
        <f t="shared" si="13"/>
        <v>0</v>
      </c>
      <c r="P10" s="31">
        <f t="shared" si="14"/>
        <v>1</v>
      </c>
      <c r="Q10" s="28"/>
      <c r="R10" s="28"/>
      <c r="S10" s="28"/>
      <c r="T10" s="28"/>
      <c r="U10" s="29">
        <f t="shared" si="0"/>
        <v>0</v>
      </c>
      <c r="V10" s="30">
        <f t="shared" si="15"/>
        <v>0</v>
      </c>
      <c r="W10" s="32">
        <f t="shared" si="1"/>
        <v>1</v>
      </c>
      <c r="X10" s="33"/>
      <c r="Y10" s="33"/>
      <c r="Z10" s="33"/>
      <c r="AA10" s="34">
        <f t="shared" si="2"/>
        <v>0</v>
      </c>
      <c r="AB10" s="34">
        <f t="shared" si="3"/>
        <v>0</v>
      </c>
      <c r="AC10" s="35">
        <f t="shared" si="4"/>
        <v>1</v>
      </c>
      <c r="AD10" s="34">
        <f t="shared" si="5"/>
        <v>0</v>
      </c>
      <c r="AE10" s="34">
        <f t="shared" si="6"/>
        <v>0</v>
      </c>
      <c r="AF10" s="36">
        <f t="shared" si="7"/>
        <v>1</v>
      </c>
      <c r="AG10" s="37" t="str">
        <f t="shared" si="8"/>
        <v/>
      </c>
      <c r="AJ10" s="83"/>
    </row>
    <row r="11" spans="1:36" s="81" customFormat="1" x14ac:dyDescent="0.2">
      <c r="A11" s="25">
        <f>IF(المدخلات!C8&lt;&gt;0,المدخلات!C8,"")</f>
        <v>7</v>
      </c>
      <c r="B11" s="26" t="str">
        <f>IF(المدخلات!D8&lt;&gt;"",المدخلات!D8,"")</f>
        <v/>
      </c>
      <c r="C11" s="27" t="str">
        <f>IF(المدخلات!E8&lt;&gt;"",المدخلات!E8,"")</f>
        <v/>
      </c>
      <c r="D11" s="28"/>
      <c r="E11" s="28"/>
      <c r="F11" s="28"/>
      <c r="G11" s="28"/>
      <c r="H11" s="29">
        <f t="shared" si="9"/>
        <v>0</v>
      </c>
      <c r="I11" s="30">
        <f t="shared" si="10"/>
        <v>0</v>
      </c>
      <c r="J11" s="31">
        <f t="shared" si="11"/>
        <v>1</v>
      </c>
      <c r="K11" s="28"/>
      <c r="L11" s="28"/>
      <c r="M11" s="28"/>
      <c r="N11" s="29">
        <f t="shared" si="12"/>
        <v>0</v>
      </c>
      <c r="O11" s="30">
        <f t="shared" si="13"/>
        <v>0</v>
      </c>
      <c r="P11" s="31">
        <f t="shared" si="14"/>
        <v>1</v>
      </c>
      <c r="Q11" s="28"/>
      <c r="R11" s="28"/>
      <c r="S11" s="28"/>
      <c r="T11" s="28"/>
      <c r="U11" s="29">
        <f t="shared" si="0"/>
        <v>0</v>
      </c>
      <c r="V11" s="30">
        <f t="shared" si="15"/>
        <v>0</v>
      </c>
      <c r="W11" s="32">
        <f t="shared" si="1"/>
        <v>1</v>
      </c>
      <c r="X11" s="33"/>
      <c r="Y11" s="33"/>
      <c r="Z11" s="33"/>
      <c r="AA11" s="34">
        <f t="shared" si="2"/>
        <v>0</v>
      </c>
      <c r="AB11" s="34">
        <f t="shared" si="3"/>
        <v>0</v>
      </c>
      <c r="AC11" s="35">
        <f t="shared" si="4"/>
        <v>1</v>
      </c>
      <c r="AD11" s="34">
        <f t="shared" si="5"/>
        <v>0</v>
      </c>
      <c r="AE11" s="34">
        <f t="shared" si="6"/>
        <v>0</v>
      </c>
      <c r="AF11" s="36">
        <f t="shared" si="7"/>
        <v>1</v>
      </c>
      <c r="AG11" s="37" t="str">
        <f t="shared" si="8"/>
        <v/>
      </c>
      <c r="AJ11" s="83"/>
    </row>
    <row r="12" spans="1:36" s="81" customFormat="1" x14ac:dyDescent="0.2">
      <c r="A12" s="25">
        <f>IF(المدخلات!C9&lt;&gt;0,المدخلات!C9,"")</f>
        <v>8</v>
      </c>
      <c r="B12" s="26" t="str">
        <f>IF(المدخلات!D9&lt;&gt;"",المدخلات!D9,"")</f>
        <v/>
      </c>
      <c r="C12" s="27" t="str">
        <f>IF(المدخلات!E9&lt;&gt;"",المدخلات!E9,"")</f>
        <v/>
      </c>
      <c r="D12" s="28"/>
      <c r="E12" s="28"/>
      <c r="F12" s="28"/>
      <c r="G12" s="28"/>
      <c r="H12" s="29">
        <f t="shared" si="9"/>
        <v>0</v>
      </c>
      <c r="I12" s="30">
        <f t="shared" si="10"/>
        <v>0</v>
      </c>
      <c r="J12" s="31">
        <f t="shared" si="11"/>
        <v>1</v>
      </c>
      <c r="K12" s="28"/>
      <c r="L12" s="28"/>
      <c r="M12" s="28"/>
      <c r="N12" s="29">
        <f t="shared" si="12"/>
        <v>0</v>
      </c>
      <c r="O12" s="30">
        <f t="shared" si="13"/>
        <v>0</v>
      </c>
      <c r="P12" s="31">
        <f t="shared" si="14"/>
        <v>1</v>
      </c>
      <c r="Q12" s="28"/>
      <c r="R12" s="28"/>
      <c r="S12" s="28"/>
      <c r="T12" s="28"/>
      <c r="U12" s="29">
        <f t="shared" si="0"/>
        <v>0</v>
      </c>
      <c r="V12" s="30">
        <f t="shared" si="15"/>
        <v>0</v>
      </c>
      <c r="W12" s="32">
        <f t="shared" si="1"/>
        <v>1</v>
      </c>
      <c r="X12" s="33"/>
      <c r="Y12" s="33"/>
      <c r="Z12" s="33"/>
      <c r="AA12" s="34">
        <f t="shared" si="2"/>
        <v>0</v>
      </c>
      <c r="AB12" s="34">
        <f t="shared" si="3"/>
        <v>0</v>
      </c>
      <c r="AC12" s="35">
        <f t="shared" si="4"/>
        <v>1</v>
      </c>
      <c r="AD12" s="34">
        <f t="shared" si="5"/>
        <v>0</v>
      </c>
      <c r="AE12" s="34">
        <f t="shared" si="6"/>
        <v>0</v>
      </c>
      <c r="AF12" s="36">
        <f t="shared" si="7"/>
        <v>1</v>
      </c>
      <c r="AG12" s="37" t="str">
        <f t="shared" si="8"/>
        <v/>
      </c>
    </row>
    <row r="13" spans="1:36" s="81" customFormat="1" x14ac:dyDescent="0.2">
      <c r="A13" s="25">
        <f>IF(المدخلات!C10&lt;&gt;0,المدخلات!C10,"")</f>
        <v>9</v>
      </c>
      <c r="B13" s="26" t="str">
        <f>IF(المدخلات!D10&lt;&gt;"",المدخلات!D10,"")</f>
        <v/>
      </c>
      <c r="C13" s="27" t="str">
        <f>IF(المدخلات!E10&lt;&gt;"",المدخلات!E10,"")</f>
        <v/>
      </c>
      <c r="D13" s="28"/>
      <c r="E13" s="28"/>
      <c r="F13" s="28"/>
      <c r="G13" s="28"/>
      <c r="H13" s="29">
        <f t="shared" si="9"/>
        <v>0</v>
      </c>
      <c r="I13" s="30">
        <f t="shared" si="10"/>
        <v>0</v>
      </c>
      <c r="J13" s="31">
        <f t="shared" si="11"/>
        <v>1</v>
      </c>
      <c r="K13" s="28"/>
      <c r="L13" s="28"/>
      <c r="M13" s="28"/>
      <c r="N13" s="29">
        <f t="shared" si="12"/>
        <v>0</v>
      </c>
      <c r="O13" s="30">
        <f t="shared" si="13"/>
        <v>0</v>
      </c>
      <c r="P13" s="31">
        <f t="shared" si="14"/>
        <v>1</v>
      </c>
      <c r="Q13" s="28"/>
      <c r="R13" s="28"/>
      <c r="S13" s="28"/>
      <c r="T13" s="28"/>
      <c r="U13" s="29">
        <f t="shared" si="0"/>
        <v>0</v>
      </c>
      <c r="V13" s="30">
        <f t="shared" si="15"/>
        <v>0</v>
      </c>
      <c r="W13" s="32">
        <f t="shared" si="1"/>
        <v>1</v>
      </c>
      <c r="X13" s="33"/>
      <c r="Y13" s="33"/>
      <c r="Z13" s="33"/>
      <c r="AA13" s="34">
        <f t="shared" si="2"/>
        <v>0</v>
      </c>
      <c r="AB13" s="34">
        <f t="shared" si="3"/>
        <v>0</v>
      </c>
      <c r="AC13" s="35">
        <f t="shared" si="4"/>
        <v>1</v>
      </c>
      <c r="AD13" s="34">
        <f t="shared" si="5"/>
        <v>0</v>
      </c>
      <c r="AE13" s="34">
        <f t="shared" si="6"/>
        <v>0</v>
      </c>
      <c r="AF13" s="36">
        <f t="shared" si="7"/>
        <v>1</v>
      </c>
      <c r="AG13" s="37" t="str">
        <f t="shared" si="8"/>
        <v/>
      </c>
    </row>
    <row r="14" spans="1:36" s="81" customFormat="1" x14ac:dyDescent="0.2">
      <c r="A14" s="25">
        <f>IF(المدخلات!C11&lt;&gt;0,المدخلات!C11,"")</f>
        <v>10</v>
      </c>
      <c r="B14" s="26" t="str">
        <f>IF(المدخلات!D11&lt;&gt;"",المدخلات!D11,"")</f>
        <v/>
      </c>
      <c r="C14" s="27" t="str">
        <f>IF(المدخلات!E11&lt;&gt;"",المدخلات!E11,"")</f>
        <v/>
      </c>
      <c r="D14" s="28"/>
      <c r="E14" s="28"/>
      <c r="F14" s="28"/>
      <c r="G14" s="28"/>
      <c r="H14" s="29">
        <f t="shared" si="9"/>
        <v>0</v>
      </c>
      <c r="I14" s="30">
        <f t="shared" si="10"/>
        <v>0</v>
      </c>
      <c r="J14" s="31">
        <f t="shared" si="11"/>
        <v>1</v>
      </c>
      <c r="K14" s="28"/>
      <c r="L14" s="28"/>
      <c r="M14" s="28"/>
      <c r="N14" s="29">
        <f t="shared" si="12"/>
        <v>0</v>
      </c>
      <c r="O14" s="30">
        <f t="shared" si="13"/>
        <v>0</v>
      </c>
      <c r="P14" s="31">
        <f t="shared" si="14"/>
        <v>1</v>
      </c>
      <c r="Q14" s="28"/>
      <c r="R14" s="28"/>
      <c r="S14" s="28"/>
      <c r="T14" s="28"/>
      <c r="U14" s="29">
        <f t="shared" si="0"/>
        <v>0</v>
      </c>
      <c r="V14" s="30">
        <f t="shared" si="15"/>
        <v>0</v>
      </c>
      <c r="W14" s="32">
        <f t="shared" si="1"/>
        <v>1</v>
      </c>
      <c r="X14" s="33"/>
      <c r="Y14" s="33"/>
      <c r="Z14" s="33"/>
      <c r="AA14" s="34">
        <f t="shared" si="2"/>
        <v>0</v>
      </c>
      <c r="AB14" s="34">
        <f t="shared" si="3"/>
        <v>0</v>
      </c>
      <c r="AC14" s="35">
        <f t="shared" si="4"/>
        <v>1</v>
      </c>
      <c r="AD14" s="34">
        <f t="shared" si="5"/>
        <v>0</v>
      </c>
      <c r="AE14" s="34">
        <f t="shared" si="6"/>
        <v>0</v>
      </c>
      <c r="AF14" s="36">
        <f t="shared" si="7"/>
        <v>1</v>
      </c>
      <c r="AG14" s="37" t="str">
        <f t="shared" si="8"/>
        <v/>
      </c>
      <c r="AJ14" s="84"/>
    </row>
    <row r="15" spans="1:36" s="81" customFormat="1" x14ac:dyDescent="0.2">
      <c r="A15" s="25">
        <f>IF(المدخلات!C12&lt;&gt;0,المدخلات!C12,"")</f>
        <v>11</v>
      </c>
      <c r="B15" s="26" t="str">
        <f>IF(المدخلات!D12&lt;&gt;"",المدخلات!D12,"")</f>
        <v/>
      </c>
      <c r="C15" s="27" t="str">
        <f>IF(المدخلات!E12&lt;&gt;"",المدخلات!E12,"")</f>
        <v/>
      </c>
      <c r="D15" s="28"/>
      <c r="E15" s="28"/>
      <c r="F15" s="28"/>
      <c r="G15" s="28"/>
      <c r="H15" s="29">
        <f t="shared" si="9"/>
        <v>0</v>
      </c>
      <c r="I15" s="30">
        <f t="shared" si="10"/>
        <v>0</v>
      </c>
      <c r="J15" s="31">
        <f t="shared" si="11"/>
        <v>1</v>
      </c>
      <c r="K15" s="28"/>
      <c r="L15" s="28"/>
      <c r="M15" s="28"/>
      <c r="N15" s="29">
        <f t="shared" si="12"/>
        <v>0</v>
      </c>
      <c r="O15" s="30">
        <f t="shared" si="13"/>
        <v>0</v>
      </c>
      <c r="P15" s="31">
        <f t="shared" si="14"/>
        <v>1</v>
      </c>
      <c r="Q15" s="28"/>
      <c r="R15" s="28"/>
      <c r="S15" s="28"/>
      <c r="T15" s="28"/>
      <c r="U15" s="29">
        <f t="shared" si="0"/>
        <v>0</v>
      </c>
      <c r="V15" s="30">
        <f t="shared" si="15"/>
        <v>0</v>
      </c>
      <c r="W15" s="32">
        <f t="shared" si="1"/>
        <v>1</v>
      </c>
      <c r="X15" s="33"/>
      <c r="Y15" s="33"/>
      <c r="Z15" s="33"/>
      <c r="AA15" s="34">
        <f t="shared" si="2"/>
        <v>0</v>
      </c>
      <c r="AB15" s="34">
        <f t="shared" si="3"/>
        <v>0</v>
      </c>
      <c r="AC15" s="35">
        <f t="shared" si="4"/>
        <v>1</v>
      </c>
      <c r="AD15" s="34">
        <f t="shared" si="5"/>
        <v>0</v>
      </c>
      <c r="AE15" s="34">
        <f t="shared" si="6"/>
        <v>0</v>
      </c>
      <c r="AF15" s="36">
        <f t="shared" si="7"/>
        <v>1</v>
      </c>
      <c r="AG15" s="37" t="str">
        <f t="shared" si="8"/>
        <v/>
      </c>
      <c r="AJ15" s="84"/>
    </row>
    <row r="16" spans="1:36" s="81" customFormat="1" x14ac:dyDescent="0.2">
      <c r="A16" s="25">
        <f>IF(المدخلات!C13&lt;&gt;0,المدخلات!C13,"")</f>
        <v>12</v>
      </c>
      <c r="B16" s="26" t="str">
        <f>IF(المدخلات!D13&lt;&gt;"",المدخلات!D13,"")</f>
        <v/>
      </c>
      <c r="C16" s="27" t="str">
        <f>IF(المدخلات!E13&lt;&gt;"",المدخلات!E13,"")</f>
        <v/>
      </c>
      <c r="D16" s="28"/>
      <c r="E16" s="28"/>
      <c r="F16" s="28"/>
      <c r="G16" s="28"/>
      <c r="H16" s="29">
        <f t="shared" si="9"/>
        <v>0</v>
      </c>
      <c r="I16" s="30">
        <f t="shared" si="10"/>
        <v>0</v>
      </c>
      <c r="J16" s="31">
        <f t="shared" si="11"/>
        <v>1</v>
      </c>
      <c r="K16" s="28"/>
      <c r="L16" s="28"/>
      <c r="M16" s="28"/>
      <c r="N16" s="29">
        <f t="shared" si="12"/>
        <v>0</v>
      </c>
      <c r="O16" s="30">
        <f t="shared" si="13"/>
        <v>0</v>
      </c>
      <c r="P16" s="31">
        <f t="shared" si="14"/>
        <v>1</v>
      </c>
      <c r="Q16" s="28"/>
      <c r="R16" s="28"/>
      <c r="S16" s="28"/>
      <c r="T16" s="28"/>
      <c r="U16" s="29">
        <f t="shared" si="0"/>
        <v>0</v>
      </c>
      <c r="V16" s="30">
        <f t="shared" si="15"/>
        <v>0</v>
      </c>
      <c r="W16" s="32">
        <f t="shared" si="1"/>
        <v>1</v>
      </c>
      <c r="X16" s="33"/>
      <c r="Y16" s="33"/>
      <c r="Z16" s="33"/>
      <c r="AA16" s="34">
        <f t="shared" si="2"/>
        <v>0</v>
      </c>
      <c r="AB16" s="34">
        <f t="shared" si="3"/>
        <v>0</v>
      </c>
      <c r="AC16" s="35">
        <f t="shared" si="4"/>
        <v>1</v>
      </c>
      <c r="AD16" s="34">
        <f t="shared" si="5"/>
        <v>0</v>
      </c>
      <c r="AE16" s="34">
        <f t="shared" si="6"/>
        <v>0</v>
      </c>
      <c r="AF16" s="36">
        <f t="shared" si="7"/>
        <v>1</v>
      </c>
      <c r="AG16" s="37" t="str">
        <f t="shared" si="8"/>
        <v/>
      </c>
      <c r="AJ16" s="84"/>
    </row>
    <row r="17" spans="1:33" s="81" customFormat="1" x14ac:dyDescent="0.2">
      <c r="A17" s="25">
        <f>IF(المدخلات!C14&lt;&gt;0,المدخلات!C14,"")</f>
        <v>13</v>
      </c>
      <c r="B17" s="26" t="str">
        <f>IF(المدخلات!D14&lt;&gt;"",المدخلات!D14,"")</f>
        <v/>
      </c>
      <c r="C17" s="27" t="str">
        <f>IF(المدخلات!E14&lt;&gt;"",المدخلات!E14,"")</f>
        <v/>
      </c>
      <c r="D17" s="28"/>
      <c r="E17" s="28"/>
      <c r="F17" s="28"/>
      <c r="G17" s="28"/>
      <c r="H17" s="29">
        <f t="shared" si="9"/>
        <v>0</v>
      </c>
      <c r="I17" s="30">
        <f t="shared" si="10"/>
        <v>0</v>
      </c>
      <c r="J17" s="31">
        <f t="shared" si="11"/>
        <v>1</v>
      </c>
      <c r="K17" s="28"/>
      <c r="L17" s="28"/>
      <c r="M17" s="28"/>
      <c r="N17" s="29">
        <f t="shared" si="12"/>
        <v>0</v>
      </c>
      <c r="O17" s="30">
        <f t="shared" si="13"/>
        <v>0</v>
      </c>
      <c r="P17" s="31">
        <f t="shared" si="14"/>
        <v>1</v>
      </c>
      <c r="Q17" s="28"/>
      <c r="R17" s="28"/>
      <c r="S17" s="28"/>
      <c r="T17" s="28"/>
      <c r="U17" s="29">
        <f t="shared" si="0"/>
        <v>0</v>
      </c>
      <c r="V17" s="30">
        <f t="shared" si="15"/>
        <v>0</v>
      </c>
      <c r="W17" s="32">
        <f t="shared" si="1"/>
        <v>1</v>
      </c>
      <c r="X17" s="33"/>
      <c r="Y17" s="33"/>
      <c r="Z17" s="33"/>
      <c r="AA17" s="34">
        <f t="shared" si="2"/>
        <v>0</v>
      </c>
      <c r="AB17" s="34">
        <f t="shared" si="3"/>
        <v>0</v>
      </c>
      <c r="AC17" s="35">
        <f t="shared" si="4"/>
        <v>1</v>
      </c>
      <c r="AD17" s="34">
        <f t="shared" si="5"/>
        <v>0</v>
      </c>
      <c r="AE17" s="34">
        <f t="shared" si="6"/>
        <v>0</v>
      </c>
      <c r="AF17" s="36">
        <f t="shared" si="7"/>
        <v>1</v>
      </c>
      <c r="AG17" s="37" t="str">
        <f t="shared" si="8"/>
        <v/>
      </c>
    </row>
    <row r="18" spans="1:33" s="81" customFormat="1" x14ac:dyDescent="0.2">
      <c r="A18" s="25">
        <f>IF(المدخلات!C15&lt;&gt;0,المدخلات!C15,"")</f>
        <v>14</v>
      </c>
      <c r="B18" s="26" t="str">
        <f>IF(المدخلات!D15&lt;&gt;"",المدخلات!D15,"")</f>
        <v/>
      </c>
      <c r="C18" s="27" t="str">
        <f>IF(المدخلات!E15&lt;&gt;"",المدخلات!E15,"")</f>
        <v/>
      </c>
      <c r="D18" s="28"/>
      <c r="E18" s="28"/>
      <c r="F18" s="28"/>
      <c r="G18" s="28"/>
      <c r="H18" s="29">
        <f t="shared" si="9"/>
        <v>0</v>
      </c>
      <c r="I18" s="30">
        <f t="shared" si="10"/>
        <v>0</v>
      </c>
      <c r="J18" s="31">
        <f t="shared" si="11"/>
        <v>1</v>
      </c>
      <c r="K18" s="28"/>
      <c r="L18" s="28"/>
      <c r="M18" s="28"/>
      <c r="N18" s="29">
        <f t="shared" si="12"/>
        <v>0</v>
      </c>
      <c r="O18" s="30">
        <f t="shared" si="13"/>
        <v>0</v>
      </c>
      <c r="P18" s="31">
        <f t="shared" si="14"/>
        <v>1</v>
      </c>
      <c r="Q18" s="28"/>
      <c r="R18" s="28"/>
      <c r="S18" s="28"/>
      <c r="T18" s="28"/>
      <c r="U18" s="29">
        <f t="shared" si="0"/>
        <v>0</v>
      </c>
      <c r="V18" s="30">
        <f t="shared" si="15"/>
        <v>0</v>
      </c>
      <c r="W18" s="32">
        <f t="shared" si="1"/>
        <v>1</v>
      </c>
      <c r="X18" s="33"/>
      <c r="Y18" s="33"/>
      <c r="Z18" s="33"/>
      <c r="AA18" s="34">
        <f t="shared" si="2"/>
        <v>0</v>
      </c>
      <c r="AB18" s="34">
        <f t="shared" si="3"/>
        <v>0</v>
      </c>
      <c r="AC18" s="35">
        <f t="shared" si="4"/>
        <v>1</v>
      </c>
      <c r="AD18" s="34">
        <f t="shared" si="5"/>
        <v>0</v>
      </c>
      <c r="AE18" s="34">
        <f t="shared" si="6"/>
        <v>0</v>
      </c>
      <c r="AF18" s="36">
        <f t="shared" si="7"/>
        <v>1</v>
      </c>
      <c r="AG18" s="37" t="str">
        <f t="shared" si="8"/>
        <v/>
      </c>
    </row>
    <row r="19" spans="1:33" s="81" customFormat="1" x14ac:dyDescent="0.2">
      <c r="A19" s="25">
        <f>IF(المدخلات!C16&lt;&gt;0,المدخلات!C16,"")</f>
        <v>15</v>
      </c>
      <c r="B19" s="26" t="str">
        <f>IF(المدخلات!D16&lt;&gt;"",المدخلات!D16,"")</f>
        <v/>
      </c>
      <c r="C19" s="27" t="str">
        <f>IF(المدخلات!E16&lt;&gt;"",المدخلات!E16,"")</f>
        <v/>
      </c>
      <c r="D19" s="28"/>
      <c r="E19" s="28"/>
      <c r="F19" s="28"/>
      <c r="G19" s="28"/>
      <c r="H19" s="29">
        <f t="shared" si="9"/>
        <v>0</v>
      </c>
      <c r="I19" s="30">
        <f t="shared" si="10"/>
        <v>0</v>
      </c>
      <c r="J19" s="31">
        <f t="shared" si="11"/>
        <v>1</v>
      </c>
      <c r="K19" s="28"/>
      <c r="L19" s="28"/>
      <c r="M19" s="28"/>
      <c r="N19" s="29">
        <f t="shared" si="12"/>
        <v>0</v>
      </c>
      <c r="O19" s="30">
        <f t="shared" si="13"/>
        <v>0</v>
      </c>
      <c r="P19" s="31">
        <f t="shared" si="14"/>
        <v>1</v>
      </c>
      <c r="Q19" s="28"/>
      <c r="R19" s="28"/>
      <c r="S19" s="28"/>
      <c r="T19" s="28"/>
      <c r="U19" s="29">
        <f t="shared" si="0"/>
        <v>0</v>
      </c>
      <c r="V19" s="30">
        <f t="shared" si="15"/>
        <v>0</v>
      </c>
      <c r="W19" s="32">
        <f t="shared" si="1"/>
        <v>1</v>
      </c>
      <c r="X19" s="33"/>
      <c r="Y19" s="33"/>
      <c r="Z19" s="33"/>
      <c r="AA19" s="34">
        <f t="shared" si="2"/>
        <v>0</v>
      </c>
      <c r="AB19" s="34">
        <f t="shared" si="3"/>
        <v>0</v>
      </c>
      <c r="AC19" s="35">
        <f t="shared" si="4"/>
        <v>1</v>
      </c>
      <c r="AD19" s="34">
        <f t="shared" si="5"/>
        <v>0</v>
      </c>
      <c r="AE19" s="34">
        <f t="shared" si="6"/>
        <v>0</v>
      </c>
      <c r="AF19" s="36">
        <f t="shared" si="7"/>
        <v>1</v>
      </c>
      <c r="AG19" s="37" t="str">
        <f t="shared" si="8"/>
        <v/>
      </c>
    </row>
    <row r="20" spans="1:33" s="81" customFormat="1" x14ac:dyDescent="0.2">
      <c r="A20" s="25">
        <f>IF(المدخلات!C17&lt;&gt;0,المدخلات!C17,"")</f>
        <v>16</v>
      </c>
      <c r="B20" s="26" t="str">
        <f>IF(المدخلات!D17&lt;&gt;"",المدخلات!D17,"")</f>
        <v/>
      </c>
      <c r="C20" s="27" t="str">
        <f>IF(المدخلات!E17&lt;&gt;"",المدخلات!E17,"")</f>
        <v/>
      </c>
      <c r="D20" s="28"/>
      <c r="E20" s="28"/>
      <c r="F20" s="28"/>
      <c r="G20" s="28"/>
      <c r="H20" s="29">
        <f t="shared" si="9"/>
        <v>0</v>
      </c>
      <c r="I20" s="30">
        <f t="shared" si="10"/>
        <v>0</v>
      </c>
      <c r="J20" s="31">
        <f t="shared" si="11"/>
        <v>1</v>
      </c>
      <c r="K20" s="28"/>
      <c r="L20" s="28"/>
      <c r="M20" s="28"/>
      <c r="N20" s="29">
        <f t="shared" si="12"/>
        <v>0</v>
      </c>
      <c r="O20" s="30">
        <f t="shared" si="13"/>
        <v>0</v>
      </c>
      <c r="P20" s="31">
        <f t="shared" si="14"/>
        <v>1</v>
      </c>
      <c r="Q20" s="28"/>
      <c r="R20" s="28"/>
      <c r="S20" s="28"/>
      <c r="T20" s="28"/>
      <c r="U20" s="29">
        <f t="shared" si="0"/>
        <v>0</v>
      </c>
      <c r="V20" s="30">
        <f t="shared" si="15"/>
        <v>0</v>
      </c>
      <c r="W20" s="32">
        <f t="shared" si="1"/>
        <v>1</v>
      </c>
      <c r="X20" s="33"/>
      <c r="Y20" s="33"/>
      <c r="Z20" s="33"/>
      <c r="AA20" s="34">
        <f t="shared" si="2"/>
        <v>0</v>
      </c>
      <c r="AB20" s="34">
        <f t="shared" si="3"/>
        <v>0</v>
      </c>
      <c r="AC20" s="35">
        <f t="shared" si="4"/>
        <v>1</v>
      </c>
      <c r="AD20" s="34">
        <f t="shared" si="5"/>
        <v>0</v>
      </c>
      <c r="AE20" s="34">
        <f t="shared" si="6"/>
        <v>0</v>
      </c>
      <c r="AF20" s="36">
        <f t="shared" si="7"/>
        <v>1</v>
      </c>
      <c r="AG20" s="37" t="str">
        <f t="shared" si="8"/>
        <v/>
      </c>
    </row>
    <row r="21" spans="1:33" s="81" customFormat="1" x14ac:dyDescent="0.2">
      <c r="A21" s="25">
        <f>IF(المدخلات!C18&lt;&gt;0,المدخلات!C18,"")</f>
        <v>17</v>
      </c>
      <c r="B21" s="26" t="str">
        <f>IF(المدخلات!D18&lt;&gt;"",المدخلات!D18,"")</f>
        <v/>
      </c>
      <c r="C21" s="27" t="str">
        <f>IF(المدخلات!E18&lt;&gt;"",المدخلات!E18,"")</f>
        <v/>
      </c>
      <c r="D21" s="28"/>
      <c r="E21" s="28"/>
      <c r="F21" s="28"/>
      <c r="G21" s="28"/>
      <c r="H21" s="29">
        <f t="shared" si="9"/>
        <v>0</v>
      </c>
      <c r="I21" s="30">
        <f t="shared" si="10"/>
        <v>0</v>
      </c>
      <c r="J21" s="31">
        <f t="shared" si="11"/>
        <v>1</v>
      </c>
      <c r="K21" s="28"/>
      <c r="L21" s="28"/>
      <c r="M21" s="28"/>
      <c r="N21" s="29">
        <f t="shared" si="12"/>
        <v>0</v>
      </c>
      <c r="O21" s="30">
        <f t="shared" si="13"/>
        <v>0</v>
      </c>
      <c r="P21" s="31">
        <f t="shared" si="14"/>
        <v>1</v>
      </c>
      <c r="Q21" s="28"/>
      <c r="R21" s="28"/>
      <c r="S21" s="28"/>
      <c r="T21" s="28"/>
      <c r="U21" s="29">
        <f t="shared" si="0"/>
        <v>0</v>
      </c>
      <c r="V21" s="30">
        <f t="shared" si="15"/>
        <v>0</v>
      </c>
      <c r="W21" s="32">
        <f t="shared" si="1"/>
        <v>1</v>
      </c>
      <c r="X21" s="33"/>
      <c r="Y21" s="33"/>
      <c r="Z21" s="33"/>
      <c r="AA21" s="34">
        <f t="shared" si="2"/>
        <v>0</v>
      </c>
      <c r="AB21" s="34">
        <f t="shared" si="3"/>
        <v>0</v>
      </c>
      <c r="AC21" s="35">
        <f t="shared" si="4"/>
        <v>1</v>
      </c>
      <c r="AD21" s="34">
        <f t="shared" si="5"/>
        <v>0</v>
      </c>
      <c r="AE21" s="34">
        <f t="shared" si="6"/>
        <v>0</v>
      </c>
      <c r="AF21" s="36">
        <f t="shared" si="7"/>
        <v>1</v>
      </c>
      <c r="AG21" s="37" t="str">
        <f t="shared" si="8"/>
        <v/>
      </c>
    </row>
    <row r="22" spans="1:33" s="81" customFormat="1" x14ac:dyDescent="0.2">
      <c r="A22" s="25">
        <f>IF(المدخلات!C19&lt;&gt;0,المدخلات!C19,"")</f>
        <v>18</v>
      </c>
      <c r="B22" s="26" t="str">
        <f>IF(المدخلات!D19&lt;&gt;"",المدخلات!D19,"")</f>
        <v/>
      </c>
      <c r="C22" s="27" t="str">
        <f>IF(المدخلات!E19&lt;&gt;"",المدخلات!E19,"")</f>
        <v/>
      </c>
      <c r="D22" s="28"/>
      <c r="E22" s="28"/>
      <c r="F22" s="28"/>
      <c r="G22" s="28"/>
      <c r="H22" s="29">
        <f t="shared" si="9"/>
        <v>0</v>
      </c>
      <c r="I22" s="30">
        <f t="shared" si="10"/>
        <v>0</v>
      </c>
      <c r="J22" s="31">
        <f t="shared" si="11"/>
        <v>1</v>
      </c>
      <c r="K22" s="28"/>
      <c r="L22" s="28"/>
      <c r="M22" s="28"/>
      <c r="N22" s="29">
        <f t="shared" si="12"/>
        <v>0</v>
      </c>
      <c r="O22" s="30">
        <f t="shared" si="13"/>
        <v>0</v>
      </c>
      <c r="P22" s="31">
        <f t="shared" si="14"/>
        <v>1</v>
      </c>
      <c r="Q22" s="28"/>
      <c r="R22" s="28"/>
      <c r="S22" s="28"/>
      <c r="T22" s="28"/>
      <c r="U22" s="29">
        <f t="shared" si="0"/>
        <v>0</v>
      </c>
      <c r="V22" s="30">
        <f t="shared" si="15"/>
        <v>0</v>
      </c>
      <c r="W22" s="32">
        <f t="shared" si="1"/>
        <v>1</v>
      </c>
      <c r="X22" s="33"/>
      <c r="Y22" s="33"/>
      <c r="Z22" s="33"/>
      <c r="AA22" s="34">
        <f t="shared" si="2"/>
        <v>0</v>
      </c>
      <c r="AB22" s="34">
        <f t="shared" si="3"/>
        <v>0</v>
      </c>
      <c r="AC22" s="35">
        <f t="shared" si="4"/>
        <v>1</v>
      </c>
      <c r="AD22" s="34">
        <f t="shared" si="5"/>
        <v>0</v>
      </c>
      <c r="AE22" s="34">
        <f t="shared" si="6"/>
        <v>0</v>
      </c>
      <c r="AF22" s="36">
        <f t="shared" si="7"/>
        <v>1</v>
      </c>
      <c r="AG22" s="37" t="str">
        <f t="shared" si="8"/>
        <v/>
      </c>
    </row>
    <row r="23" spans="1:33" s="81" customFormat="1" x14ac:dyDescent="0.2">
      <c r="A23" s="25">
        <f>IF(المدخلات!C20&lt;&gt;0,المدخلات!C20,"")</f>
        <v>19</v>
      </c>
      <c r="B23" s="26" t="str">
        <f>IF(المدخلات!D20&lt;&gt;"",المدخلات!D20,"")</f>
        <v/>
      </c>
      <c r="C23" s="27" t="str">
        <f>IF(المدخلات!E20&lt;&gt;"",المدخلات!E20,"")</f>
        <v/>
      </c>
      <c r="D23" s="28"/>
      <c r="E23" s="28"/>
      <c r="F23" s="28"/>
      <c r="G23" s="28"/>
      <c r="H23" s="29">
        <f t="shared" si="9"/>
        <v>0</v>
      </c>
      <c r="I23" s="30">
        <f t="shared" si="10"/>
        <v>0</v>
      </c>
      <c r="J23" s="31">
        <f t="shared" si="11"/>
        <v>1</v>
      </c>
      <c r="K23" s="28"/>
      <c r="L23" s="28"/>
      <c r="M23" s="28"/>
      <c r="N23" s="29">
        <f t="shared" si="12"/>
        <v>0</v>
      </c>
      <c r="O23" s="30">
        <f t="shared" si="13"/>
        <v>0</v>
      </c>
      <c r="P23" s="31">
        <f t="shared" si="14"/>
        <v>1</v>
      </c>
      <c r="Q23" s="28"/>
      <c r="R23" s="28"/>
      <c r="S23" s="28"/>
      <c r="T23" s="28"/>
      <c r="U23" s="29">
        <f t="shared" si="0"/>
        <v>0</v>
      </c>
      <c r="V23" s="30">
        <f t="shared" si="15"/>
        <v>0</v>
      </c>
      <c r="W23" s="32">
        <f t="shared" si="1"/>
        <v>1</v>
      </c>
      <c r="X23" s="33"/>
      <c r="Y23" s="33"/>
      <c r="Z23" s="33"/>
      <c r="AA23" s="34">
        <f t="shared" si="2"/>
        <v>0</v>
      </c>
      <c r="AB23" s="34">
        <f t="shared" si="3"/>
        <v>0</v>
      </c>
      <c r="AC23" s="35">
        <f t="shared" si="4"/>
        <v>1</v>
      </c>
      <c r="AD23" s="34">
        <f t="shared" si="5"/>
        <v>0</v>
      </c>
      <c r="AE23" s="34">
        <f t="shared" si="6"/>
        <v>0</v>
      </c>
      <c r="AF23" s="36">
        <f t="shared" si="7"/>
        <v>1</v>
      </c>
      <c r="AG23" s="37" t="str">
        <f t="shared" si="8"/>
        <v/>
      </c>
    </row>
    <row r="24" spans="1:33" s="81" customFormat="1" x14ac:dyDescent="0.2">
      <c r="A24" s="25">
        <f>IF(المدخلات!C21&lt;&gt;0,المدخلات!C21,"")</f>
        <v>20</v>
      </c>
      <c r="B24" s="26" t="str">
        <f>IF(المدخلات!D21&lt;&gt;"",المدخلات!D21,"")</f>
        <v/>
      </c>
      <c r="C24" s="27" t="str">
        <f>IF(المدخلات!E21&lt;&gt;"",المدخلات!E21,"")</f>
        <v/>
      </c>
      <c r="D24" s="28"/>
      <c r="E24" s="28"/>
      <c r="F24" s="28"/>
      <c r="G24" s="28"/>
      <c r="H24" s="29">
        <f t="shared" si="9"/>
        <v>0</v>
      </c>
      <c r="I24" s="30">
        <f t="shared" si="10"/>
        <v>0</v>
      </c>
      <c r="J24" s="31">
        <f t="shared" si="11"/>
        <v>1</v>
      </c>
      <c r="K24" s="28"/>
      <c r="L24" s="28"/>
      <c r="M24" s="28"/>
      <c r="N24" s="29">
        <f t="shared" si="12"/>
        <v>0</v>
      </c>
      <c r="O24" s="30">
        <f t="shared" si="13"/>
        <v>0</v>
      </c>
      <c r="P24" s="31">
        <f t="shared" si="14"/>
        <v>1</v>
      </c>
      <c r="Q24" s="28"/>
      <c r="R24" s="28"/>
      <c r="S24" s="28"/>
      <c r="T24" s="28"/>
      <c r="U24" s="29">
        <f t="shared" si="0"/>
        <v>0</v>
      </c>
      <c r="V24" s="30">
        <f t="shared" si="15"/>
        <v>0</v>
      </c>
      <c r="W24" s="32">
        <f t="shared" si="1"/>
        <v>1</v>
      </c>
      <c r="X24" s="33"/>
      <c r="Y24" s="33"/>
      <c r="Z24" s="33"/>
      <c r="AA24" s="34">
        <f t="shared" si="2"/>
        <v>0</v>
      </c>
      <c r="AB24" s="34">
        <f t="shared" si="3"/>
        <v>0</v>
      </c>
      <c r="AC24" s="35">
        <f t="shared" si="4"/>
        <v>1</v>
      </c>
      <c r="AD24" s="34">
        <f t="shared" si="5"/>
        <v>0</v>
      </c>
      <c r="AE24" s="34">
        <f t="shared" si="6"/>
        <v>0</v>
      </c>
      <c r="AF24" s="36">
        <f t="shared" si="7"/>
        <v>1</v>
      </c>
      <c r="AG24" s="37" t="str">
        <f t="shared" si="8"/>
        <v/>
      </c>
    </row>
    <row r="25" spans="1:33" s="81" customFormat="1" x14ac:dyDescent="0.2">
      <c r="A25" s="25">
        <f>IF(المدخلات!C22&lt;&gt;0,المدخلات!C22,"")</f>
        <v>21</v>
      </c>
      <c r="B25" s="26" t="str">
        <f>IF(المدخلات!D22&lt;&gt;"",المدخلات!D22,"")</f>
        <v/>
      </c>
      <c r="C25" s="27" t="str">
        <f>IF(المدخلات!E22&lt;&gt;"",المدخلات!E22,"")</f>
        <v/>
      </c>
      <c r="D25" s="28"/>
      <c r="E25" s="28"/>
      <c r="F25" s="28"/>
      <c r="G25" s="28"/>
      <c r="H25" s="29">
        <f t="shared" si="9"/>
        <v>0</v>
      </c>
      <c r="I25" s="30">
        <f t="shared" si="10"/>
        <v>0</v>
      </c>
      <c r="J25" s="31">
        <f t="shared" si="11"/>
        <v>1</v>
      </c>
      <c r="K25" s="28"/>
      <c r="L25" s="28"/>
      <c r="M25" s="28"/>
      <c r="N25" s="29">
        <f t="shared" si="12"/>
        <v>0</v>
      </c>
      <c r="O25" s="30">
        <f t="shared" si="13"/>
        <v>0</v>
      </c>
      <c r="P25" s="31">
        <f t="shared" si="14"/>
        <v>1</v>
      </c>
      <c r="Q25" s="28"/>
      <c r="R25" s="28"/>
      <c r="S25" s="28"/>
      <c r="T25" s="28"/>
      <c r="U25" s="29">
        <f t="shared" si="0"/>
        <v>0</v>
      </c>
      <c r="V25" s="30">
        <f t="shared" si="15"/>
        <v>0</v>
      </c>
      <c r="W25" s="32">
        <f t="shared" si="1"/>
        <v>1</v>
      </c>
      <c r="X25" s="33"/>
      <c r="Y25" s="33"/>
      <c r="Z25" s="33"/>
      <c r="AA25" s="34">
        <f t="shared" si="2"/>
        <v>0</v>
      </c>
      <c r="AB25" s="34">
        <f t="shared" si="3"/>
        <v>0</v>
      </c>
      <c r="AC25" s="35">
        <f t="shared" si="4"/>
        <v>1</v>
      </c>
      <c r="AD25" s="34">
        <f t="shared" si="5"/>
        <v>0</v>
      </c>
      <c r="AE25" s="34">
        <f t="shared" si="6"/>
        <v>0</v>
      </c>
      <c r="AF25" s="36">
        <f t="shared" si="7"/>
        <v>1</v>
      </c>
      <c r="AG25" s="37" t="str">
        <f t="shared" si="8"/>
        <v/>
      </c>
    </row>
    <row r="26" spans="1:33" s="81" customFormat="1" x14ac:dyDescent="0.2">
      <c r="A26" s="25">
        <f>IF(المدخلات!C23&lt;&gt;0,المدخلات!C23,"")</f>
        <v>22</v>
      </c>
      <c r="B26" s="26" t="str">
        <f>IF(المدخلات!D23&lt;&gt;"",المدخلات!D23,"")</f>
        <v/>
      </c>
      <c r="C26" s="27" t="str">
        <f>IF(المدخلات!E23&lt;&gt;"",المدخلات!E23,"")</f>
        <v/>
      </c>
      <c r="D26" s="28"/>
      <c r="E26" s="28"/>
      <c r="F26" s="28"/>
      <c r="G26" s="28"/>
      <c r="H26" s="29">
        <f t="shared" si="9"/>
        <v>0</v>
      </c>
      <c r="I26" s="30">
        <f t="shared" si="10"/>
        <v>0</v>
      </c>
      <c r="J26" s="31">
        <f t="shared" si="11"/>
        <v>1</v>
      </c>
      <c r="K26" s="28"/>
      <c r="L26" s="28"/>
      <c r="M26" s="28"/>
      <c r="N26" s="29">
        <f t="shared" si="12"/>
        <v>0</v>
      </c>
      <c r="O26" s="30">
        <f t="shared" si="13"/>
        <v>0</v>
      </c>
      <c r="P26" s="31">
        <f t="shared" si="14"/>
        <v>1</v>
      </c>
      <c r="Q26" s="28"/>
      <c r="R26" s="28"/>
      <c r="S26" s="28"/>
      <c r="T26" s="28"/>
      <c r="U26" s="29">
        <f t="shared" si="0"/>
        <v>0</v>
      </c>
      <c r="V26" s="30">
        <f t="shared" si="15"/>
        <v>0</v>
      </c>
      <c r="W26" s="32">
        <f t="shared" si="1"/>
        <v>1</v>
      </c>
      <c r="X26" s="33"/>
      <c r="Y26" s="33"/>
      <c r="Z26" s="33"/>
      <c r="AA26" s="34">
        <f t="shared" si="2"/>
        <v>0</v>
      </c>
      <c r="AB26" s="34">
        <f t="shared" si="3"/>
        <v>0</v>
      </c>
      <c r="AC26" s="35">
        <f t="shared" si="4"/>
        <v>1</v>
      </c>
      <c r="AD26" s="34">
        <f t="shared" si="5"/>
        <v>0</v>
      </c>
      <c r="AE26" s="34">
        <f t="shared" si="6"/>
        <v>0</v>
      </c>
      <c r="AF26" s="36">
        <f t="shared" si="7"/>
        <v>1</v>
      </c>
      <c r="AG26" s="37" t="str">
        <f t="shared" si="8"/>
        <v/>
      </c>
    </row>
    <row r="27" spans="1:33" s="81" customFormat="1" x14ac:dyDescent="0.2">
      <c r="A27" s="25">
        <f>IF(المدخلات!C24&lt;&gt;0,المدخلات!C24,"")</f>
        <v>23</v>
      </c>
      <c r="B27" s="26" t="str">
        <f>IF(المدخلات!D24&lt;&gt;"",المدخلات!D24,"")</f>
        <v/>
      </c>
      <c r="C27" s="27" t="str">
        <f>IF(المدخلات!E24&lt;&gt;"",المدخلات!E24,"")</f>
        <v/>
      </c>
      <c r="D27" s="28"/>
      <c r="E27" s="28"/>
      <c r="F27" s="28"/>
      <c r="G27" s="28"/>
      <c r="H27" s="29">
        <f t="shared" si="9"/>
        <v>0</v>
      </c>
      <c r="I27" s="30">
        <f t="shared" si="10"/>
        <v>0</v>
      </c>
      <c r="J27" s="31">
        <f t="shared" si="11"/>
        <v>1</v>
      </c>
      <c r="K27" s="28"/>
      <c r="L27" s="28"/>
      <c r="M27" s="28"/>
      <c r="N27" s="29">
        <f t="shared" si="12"/>
        <v>0</v>
      </c>
      <c r="O27" s="30">
        <f t="shared" si="13"/>
        <v>0</v>
      </c>
      <c r="P27" s="31">
        <f t="shared" si="14"/>
        <v>1</v>
      </c>
      <c r="Q27" s="28"/>
      <c r="R27" s="28"/>
      <c r="S27" s="28"/>
      <c r="T27" s="28"/>
      <c r="U27" s="29">
        <f t="shared" si="0"/>
        <v>0</v>
      </c>
      <c r="V27" s="30">
        <f t="shared" si="15"/>
        <v>0</v>
      </c>
      <c r="W27" s="32">
        <f t="shared" si="1"/>
        <v>1</v>
      </c>
      <c r="X27" s="33"/>
      <c r="Y27" s="33"/>
      <c r="Z27" s="33"/>
      <c r="AA27" s="34">
        <f t="shared" si="2"/>
        <v>0</v>
      </c>
      <c r="AB27" s="34">
        <f t="shared" si="3"/>
        <v>0</v>
      </c>
      <c r="AC27" s="35">
        <f t="shared" si="4"/>
        <v>1</v>
      </c>
      <c r="AD27" s="34">
        <f t="shared" si="5"/>
        <v>0</v>
      </c>
      <c r="AE27" s="34">
        <f t="shared" si="6"/>
        <v>0</v>
      </c>
      <c r="AF27" s="36">
        <f t="shared" si="7"/>
        <v>1</v>
      </c>
      <c r="AG27" s="37" t="str">
        <f t="shared" si="8"/>
        <v/>
      </c>
    </row>
    <row r="28" spans="1:33" s="81" customFormat="1" x14ac:dyDescent="0.2">
      <c r="A28" s="25">
        <f>IF(المدخلات!C25&lt;&gt;0,المدخلات!C25,"")</f>
        <v>24</v>
      </c>
      <c r="B28" s="26" t="str">
        <f>IF(المدخلات!D25&lt;&gt;"",المدخلات!D25,"")</f>
        <v/>
      </c>
      <c r="C28" s="27" t="str">
        <f>IF(المدخلات!E25&lt;&gt;"",المدخلات!E25,"")</f>
        <v/>
      </c>
      <c r="D28" s="28"/>
      <c r="E28" s="28"/>
      <c r="F28" s="28"/>
      <c r="G28" s="28"/>
      <c r="H28" s="29">
        <f t="shared" si="9"/>
        <v>0</v>
      </c>
      <c r="I28" s="30">
        <f t="shared" si="10"/>
        <v>0</v>
      </c>
      <c r="J28" s="31">
        <f t="shared" si="11"/>
        <v>1</v>
      </c>
      <c r="K28" s="28"/>
      <c r="L28" s="28"/>
      <c r="M28" s="28"/>
      <c r="N28" s="29">
        <f t="shared" si="12"/>
        <v>0</v>
      </c>
      <c r="O28" s="30">
        <f t="shared" si="13"/>
        <v>0</v>
      </c>
      <c r="P28" s="31">
        <f t="shared" si="14"/>
        <v>1</v>
      </c>
      <c r="Q28" s="28"/>
      <c r="R28" s="28"/>
      <c r="S28" s="28"/>
      <c r="T28" s="28"/>
      <c r="U28" s="29">
        <f t="shared" si="0"/>
        <v>0</v>
      </c>
      <c r="V28" s="30">
        <f t="shared" si="15"/>
        <v>0</v>
      </c>
      <c r="W28" s="32">
        <f t="shared" si="1"/>
        <v>1</v>
      </c>
      <c r="X28" s="33"/>
      <c r="Y28" s="33"/>
      <c r="Z28" s="33"/>
      <c r="AA28" s="34">
        <f t="shared" si="2"/>
        <v>0</v>
      </c>
      <c r="AB28" s="34">
        <f t="shared" si="3"/>
        <v>0</v>
      </c>
      <c r="AC28" s="35">
        <f t="shared" si="4"/>
        <v>1</v>
      </c>
      <c r="AD28" s="34">
        <f t="shared" si="5"/>
        <v>0</v>
      </c>
      <c r="AE28" s="34">
        <f t="shared" si="6"/>
        <v>0</v>
      </c>
      <c r="AF28" s="36">
        <f t="shared" si="7"/>
        <v>1</v>
      </c>
      <c r="AG28" s="37" t="str">
        <f t="shared" si="8"/>
        <v/>
      </c>
    </row>
    <row r="29" spans="1:33" s="81" customFormat="1" x14ac:dyDescent="0.2">
      <c r="A29" s="25">
        <f>IF(المدخلات!C26&lt;&gt;0,المدخلات!C26,"")</f>
        <v>25</v>
      </c>
      <c r="B29" s="26" t="str">
        <f>IF(المدخلات!D26&lt;&gt;"",المدخلات!D26,"")</f>
        <v/>
      </c>
      <c r="C29" s="27" t="str">
        <f>IF(المدخلات!E26&lt;&gt;"",المدخلات!E26,"")</f>
        <v/>
      </c>
      <c r="D29" s="28"/>
      <c r="E29" s="28"/>
      <c r="F29" s="28"/>
      <c r="G29" s="28"/>
      <c r="H29" s="29">
        <f t="shared" si="9"/>
        <v>0</v>
      </c>
      <c r="I29" s="30">
        <f t="shared" si="10"/>
        <v>0</v>
      </c>
      <c r="J29" s="31">
        <f t="shared" si="11"/>
        <v>1</v>
      </c>
      <c r="K29" s="28"/>
      <c r="L29" s="28"/>
      <c r="M29" s="28"/>
      <c r="N29" s="29">
        <f t="shared" si="12"/>
        <v>0</v>
      </c>
      <c r="O29" s="30">
        <f t="shared" si="13"/>
        <v>0</v>
      </c>
      <c r="P29" s="31">
        <f t="shared" si="14"/>
        <v>1</v>
      </c>
      <c r="Q29" s="28"/>
      <c r="R29" s="28"/>
      <c r="S29" s="28"/>
      <c r="T29" s="28"/>
      <c r="U29" s="29">
        <f t="shared" si="0"/>
        <v>0</v>
      </c>
      <c r="V29" s="30">
        <f t="shared" si="15"/>
        <v>0</v>
      </c>
      <c r="W29" s="32">
        <f t="shared" si="1"/>
        <v>1</v>
      </c>
      <c r="X29" s="33"/>
      <c r="Y29" s="33"/>
      <c r="Z29" s="33"/>
      <c r="AA29" s="34">
        <f t="shared" si="2"/>
        <v>0</v>
      </c>
      <c r="AB29" s="34">
        <f t="shared" si="3"/>
        <v>0</v>
      </c>
      <c r="AC29" s="35">
        <f t="shared" si="4"/>
        <v>1</v>
      </c>
      <c r="AD29" s="34">
        <f t="shared" si="5"/>
        <v>0</v>
      </c>
      <c r="AE29" s="34">
        <f t="shared" si="6"/>
        <v>0</v>
      </c>
      <c r="AF29" s="36">
        <f t="shared" si="7"/>
        <v>1</v>
      </c>
      <c r="AG29" s="37" t="str">
        <f t="shared" si="8"/>
        <v/>
      </c>
    </row>
    <row r="30" spans="1:33" s="81" customFormat="1" x14ac:dyDescent="0.2">
      <c r="A30" s="25">
        <f>IF(المدخلات!C27&lt;&gt;0,المدخلات!C27,"")</f>
        <v>26</v>
      </c>
      <c r="B30" s="26" t="str">
        <f>IF(المدخلات!D27&lt;&gt;"",المدخلات!D27,"")</f>
        <v/>
      </c>
      <c r="C30" s="27" t="str">
        <f>IF(المدخلات!E27&lt;&gt;"",المدخلات!E27,"")</f>
        <v/>
      </c>
      <c r="D30" s="28"/>
      <c r="E30" s="28"/>
      <c r="F30" s="28"/>
      <c r="G30" s="28"/>
      <c r="H30" s="29">
        <f t="shared" si="9"/>
        <v>0</v>
      </c>
      <c r="I30" s="30">
        <f t="shared" si="10"/>
        <v>0</v>
      </c>
      <c r="J30" s="31">
        <f t="shared" si="11"/>
        <v>1</v>
      </c>
      <c r="K30" s="28"/>
      <c r="L30" s="28"/>
      <c r="M30" s="28"/>
      <c r="N30" s="29">
        <f t="shared" si="12"/>
        <v>0</v>
      </c>
      <c r="O30" s="30">
        <f t="shared" si="13"/>
        <v>0</v>
      </c>
      <c r="P30" s="31">
        <f t="shared" si="14"/>
        <v>1</v>
      </c>
      <c r="Q30" s="28"/>
      <c r="R30" s="28"/>
      <c r="S30" s="28"/>
      <c r="T30" s="28"/>
      <c r="U30" s="29">
        <f t="shared" si="0"/>
        <v>0</v>
      </c>
      <c r="V30" s="30">
        <f t="shared" si="15"/>
        <v>0</v>
      </c>
      <c r="W30" s="32">
        <f t="shared" si="1"/>
        <v>1</v>
      </c>
      <c r="X30" s="33"/>
      <c r="Y30" s="33"/>
      <c r="Z30" s="33"/>
      <c r="AA30" s="34">
        <f t="shared" si="2"/>
        <v>0</v>
      </c>
      <c r="AB30" s="34">
        <f t="shared" si="3"/>
        <v>0</v>
      </c>
      <c r="AC30" s="35">
        <f t="shared" si="4"/>
        <v>1</v>
      </c>
      <c r="AD30" s="34">
        <f t="shared" si="5"/>
        <v>0</v>
      </c>
      <c r="AE30" s="34">
        <f t="shared" si="6"/>
        <v>0</v>
      </c>
      <c r="AF30" s="36">
        <f t="shared" si="7"/>
        <v>1</v>
      </c>
      <c r="AG30" s="37" t="str">
        <f t="shared" si="8"/>
        <v/>
      </c>
    </row>
    <row r="31" spans="1:33" s="81" customFormat="1" x14ac:dyDescent="0.2">
      <c r="A31" s="25">
        <f>IF(المدخلات!C28&lt;&gt;0,المدخلات!C28,"")</f>
        <v>27</v>
      </c>
      <c r="B31" s="26" t="str">
        <f>IF(المدخلات!D28&lt;&gt;"",المدخلات!D28,"")</f>
        <v/>
      </c>
      <c r="C31" s="27" t="str">
        <f>IF(المدخلات!E28&lt;&gt;"",المدخلات!E28,"")</f>
        <v/>
      </c>
      <c r="D31" s="28"/>
      <c r="E31" s="28"/>
      <c r="F31" s="28"/>
      <c r="G31" s="28"/>
      <c r="H31" s="29">
        <f t="shared" si="9"/>
        <v>0</v>
      </c>
      <c r="I31" s="30">
        <f t="shared" si="10"/>
        <v>0</v>
      </c>
      <c r="J31" s="31">
        <f t="shared" si="11"/>
        <v>1</v>
      </c>
      <c r="K31" s="28"/>
      <c r="L31" s="28"/>
      <c r="M31" s="28"/>
      <c r="N31" s="29">
        <f t="shared" si="12"/>
        <v>0</v>
      </c>
      <c r="O31" s="30">
        <f t="shared" si="13"/>
        <v>0</v>
      </c>
      <c r="P31" s="31">
        <f t="shared" si="14"/>
        <v>1</v>
      </c>
      <c r="Q31" s="28"/>
      <c r="R31" s="28"/>
      <c r="S31" s="28"/>
      <c r="T31" s="28"/>
      <c r="U31" s="29">
        <f t="shared" si="0"/>
        <v>0</v>
      </c>
      <c r="V31" s="30">
        <f t="shared" si="15"/>
        <v>0</v>
      </c>
      <c r="W31" s="32">
        <f t="shared" si="1"/>
        <v>1</v>
      </c>
      <c r="X31" s="33"/>
      <c r="Y31" s="33"/>
      <c r="Z31" s="33"/>
      <c r="AA31" s="34">
        <f t="shared" si="2"/>
        <v>0</v>
      </c>
      <c r="AB31" s="34">
        <f t="shared" si="3"/>
        <v>0</v>
      </c>
      <c r="AC31" s="35">
        <f t="shared" si="4"/>
        <v>1</v>
      </c>
      <c r="AD31" s="34">
        <f t="shared" si="5"/>
        <v>0</v>
      </c>
      <c r="AE31" s="34">
        <f t="shared" si="6"/>
        <v>0</v>
      </c>
      <c r="AF31" s="36">
        <f t="shared" si="7"/>
        <v>1</v>
      </c>
      <c r="AG31" s="37" t="str">
        <f t="shared" si="8"/>
        <v/>
      </c>
    </row>
    <row r="32" spans="1:33" s="81" customFormat="1" x14ac:dyDescent="0.2">
      <c r="A32" s="25">
        <f>IF(المدخلات!C29&lt;&gt;0,المدخلات!C29,"")</f>
        <v>28</v>
      </c>
      <c r="B32" s="26" t="str">
        <f>IF(المدخلات!D29&lt;&gt;"",المدخلات!D29,"")</f>
        <v/>
      </c>
      <c r="C32" s="27" t="str">
        <f>IF(المدخلات!E29&lt;&gt;"",المدخلات!E29,"")</f>
        <v/>
      </c>
      <c r="D32" s="28"/>
      <c r="E32" s="28"/>
      <c r="F32" s="28"/>
      <c r="G32" s="28"/>
      <c r="H32" s="29">
        <f t="shared" si="9"/>
        <v>0</v>
      </c>
      <c r="I32" s="30">
        <f t="shared" si="10"/>
        <v>0</v>
      </c>
      <c r="J32" s="31">
        <f t="shared" si="11"/>
        <v>1</v>
      </c>
      <c r="K32" s="28"/>
      <c r="L32" s="28"/>
      <c r="M32" s="28"/>
      <c r="N32" s="29">
        <f t="shared" si="12"/>
        <v>0</v>
      </c>
      <c r="O32" s="30">
        <f t="shared" si="13"/>
        <v>0</v>
      </c>
      <c r="P32" s="31">
        <f t="shared" si="14"/>
        <v>1</v>
      </c>
      <c r="Q32" s="28"/>
      <c r="R32" s="28"/>
      <c r="S32" s="28"/>
      <c r="T32" s="28"/>
      <c r="U32" s="29">
        <f t="shared" si="0"/>
        <v>0</v>
      </c>
      <c r="V32" s="30">
        <f t="shared" si="15"/>
        <v>0</v>
      </c>
      <c r="W32" s="32">
        <f t="shared" si="1"/>
        <v>1</v>
      </c>
      <c r="X32" s="33"/>
      <c r="Y32" s="33"/>
      <c r="Z32" s="33"/>
      <c r="AA32" s="34">
        <f t="shared" si="2"/>
        <v>0</v>
      </c>
      <c r="AB32" s="34">
        <f t="shared" si="3"/>
        <v>0</v>
      </c>
      <c r="AC32" s="35">
        <f t="shared" si="4"/>
        <v>1</v>
      </c>
      <c r="AD32" s="34">
        <f t="shared" si="5"/>
        <v>0</v>
      </c>
      <c r="AE32" s="34">
        <f t="shared" si="6"/>
        <v>0</v>
      </c>
      <c r="AF32" s="36">
        <f t="shared" si="7"/>
        <v>1</v>
      </c>
      <c r="AG32" s="37" t="str">
        <f t="shared" si="8"/>
        <v/>
      </c>
    </row>
    <row r="33" spans="1:33" s="81" customFormat="1" x14ac:dyDescent="0.2">
      <c r="A33" s="25">
        <f>IF(المدخلات!C30&lt;&gt;0,المدخلات!C30,"")</f>
        <v>29</v>
      </c>
      <c r="B33" s="26" t="str">
        <f>IF(المدخلات!D30&lt;&gt;"",المدخلات!D30,"")</f>
        <v/>
      </c>
      <c r="C33" s="27" t="str">
        <f>IF(المدخلات!E30&lt;&gt;"",المدخلات!E30,"")</f>
        <v/>
      </c>
      <c r="D33" s="28"/>
      <c r="E33" s="28"/>
      <c r="F33" s="28"/>
      <c r="G33" s="28"/>
      <c r="H33" s="29">
        <f t="shared" si="9"/>
        <v>0</v>
      </c>
      <c r="I33" s="30">
        <f t="shared" si="10"/>
        <v>0</v>
      </c>
      <c r="J33" s="31">
        <f t="shared" si="11"/>
        <v>1</v>
      </c>
      <c r="K33" s="28"/>
      <c r="L33" s="28"/>
      <c r="M33" s="28"/>
      <c r="N33" s="29">
        <f t="shared" si="12"/>
        <v>0</v>
      </c>
      <c r="O33" s="30">
        <f t="shared" si="13"/>
        <v>0</v>
      </c>
      <c r="P33" s="31">
        <f t="shared" si="14"/>
        <v>1</v>
      </c>
      <c r="Q33" s="28"/>
      <c r="R33" s="28"/>
      <c r="S33" s="28"/>
      <c r="T33" s="28"/>
      <c r="U33" s="29">
        <f t="shared" si="0"/>
        <v>0</v>
      </c>
      <c r="V33" s="30">
        <f t="shared" si="15"/>
        <v>0</v>
      </c>
      <c r="W33" s="32">
        <f t="shared" si="1"/>
        <v>1</v>
      </c>
      <c r="X33" s="33"/>
      <c r="Y33" s="33"/>
      <c r="Z33" s="33"/>
      <c r="AA33" s="34">
        <f t="shared" si="2"/>
        <v>0</v>
      </c>
      <c r="AB33" s="34">
        <f t="shared" si="3"/>
        <v>0</v>
      </c>
      <c r="AC33" s="35">
        <f t="shared" si="4"/>
        <v>1</v>
      </c>
      <c r="AD33" s="34">
        <f t="shared" si="5"/>
        <v>0</v>
      </c>
      <c r="AE33" s="34">
        <f t="shared" si="6"/>
        <v>0</v>
      </c>
      <c r="AF33" s="36">
        <f t="shared" si="7"/>
        <v>1</v>
      </c>
      <c r="AG33" s="37" t="str">
        <f t="shared" si="8"/>
        <v/>
      </c>
    </row>
    <row r="34" spans="1:33" s="81" customFormat="1" x14ac:dyDescent="0.2">
      <c r="A34" s="25">
        <f>IF(المدخلات!C31&lt;&gt;0,المدخلات!C31,"")</f>
        <v>30</v>
      </c>
      <c r="B34" s="26" t="str">
        <f>IF(المدخلات!D31&lt;&gt;"",المدخلات!D31,"")</f>
        <v/>
      </c>
      <c r="C34" s="27" t="str">
        <f>IF(المدخلات!E31&lt;&gt;"",المدخلات!E31,"")</f>
        <v/>
      </c>
      <c r="D34" s="28"/>
      <c r="E34" s="28"/>
      <c r="F34" s="28"/>
      <c r="G34" s="28"/>
      <c r="H34" s="29">
        <f t="shared" si="9"/>
        <v>0</v>
      </c>
      <c r="I34" s="30">
        <f t="shared" si="10"/>
        <v>0</v>
      </c>
      <c r="J34" s="31">
        <f t="shared" si="11"/>
        <v>1</v>
      </c>
      <c r="K34" s="28"/>
      <c r="L34" s="28"/>
      <c r="M34" s="28"/>
      <c r="N34" s="29">
        <f t="shared" si="12"/>
        <v>0</v>
      </c>
      <c r="O34" s="30">
        <f t="shared" si="13"/>
        <v>0</v>
      </c>
      <c r="P34" s="31">
        <f t="shared" si="14"/>
        <v>1</v>
      </c>
      <c r="Q34" s="28"/>
      <c r="R34" s="28"/>
      <c r="S34" s="28"/>
      <c r="T34" s="28"/>
      <c r="U34" s="29">
        <f t="shared" si="0"/>
        <v>0</v>
      </c>
      <c r="V34" s="30">
        <f t="shared" si="15"/>
        <v>0</v>
      </c>
      <c r="W34" s="32">
        <f t="shared" si="1"/>
        <v>1</v>
      </c>
      <c r="X34" s="33"/>
      <c r="Y34" s="33"/>
      <c r="Z34" s="33"/>
      <c r="AA34" s="34">
        <f t="shared" si="2"/>
        <v>0</v>
      </c>
      <c r="AB34" s="34">
        <f t="shared" si="3"/>
        <v>0</v>
      </c>
      <c r="AC34" s="35">
        <f t="shared" si="4"/>
        <v>1</v>
      </c>
      <c r="AD34" s="34">
        <f t="shared" si="5"/>
        <v>0</v>
      </c>
      <c r="AE34" s="34">
        <f t="shared" si="6"/>
        <v>0</v>
      </c>
      <c r="AF34" s="36">
        <f t="shared" si="7"/>
        <v>1</v>
      </c>
      <c r="AG34" s="37" t="str">
        <f t="shared" si="8"/>
        <v/>
      </c>
    </row>
    <row r="35" spans="1:33" s="81" customFormat="1" x14ac:dyDescent="0.2">
      <c r="A35" s="25">
        <f>IF(المدخلات!C32&lt;&gt;0,المدخلات!C32,"")</f>
        <v>31</v>
      </c>
      <c r="B35" s="26" t="str">
        <f>IF(المدخلات!D32&lt;&gt;"",المدخلات!D32,"")</f>
        <v/>
      </c>
      <c r="C35" s="27" t="str">
        <f>IF(المدخلات!E32&lt;&gt;"",المدخلات!E32,"")</f>
        <v/>
      </c>
      <c r="D35" s="28"/>
      <c r="E35" s="28"/>
      <c r="F35" s="28"/>
      <c r="G35" s="28"/>
      <c r="H35" s="29">
        <f t="shared" si="9"/>
        <v>0</v>
      </c>
      <c r="I35" s="30">
        <f t="shared" si="10"/>
        <v>0</v>
      </c>
      <c r="J35" s="31">
        <f t="shared" si="11"/>
        <v>1</v>
      </c>
      <c r="K35" s="28"/>
      <c r="L35" s="28"/>
      <c r="M35" s="28"/>
      <c r="N35" s="29">
        <f t="shared" si="12"/>
        <v>0</v>
      </c>
      <c r="O35" s="30">
        <f t="shared" si="13"/>
        <v>0</v>
      </c>
      <c r="P35" s="31">
        <f t="shared" si="14"/>
        <v>1</v>
      </c>
      <c r="Q35" s="28"/>
      <c r="R35" s="28"/>
      <c r="S35" s="28"/>
      <c r="T35" s="28"/>
      <c r="U35" s="29">
        <f t="shared" si="0"/>
        <v>0</v>
      </c>
      <c r="V35" s="30">
        <f t="shared" si="15"/>
        <v>0</v>
      </c>
      <c r="W35" s="32">
        <f t="shared" si="1"/>
        <v>1</v>
      </c>
      <c r="X35" s="33"/>
      <c r="Y35" s="33"/>
      <c r="Z35" s="33"/>
      <c r="AA35" s="34">
        <f t="shared" si="2"/>
        <v>0</v>
      </c>
      <c r="AB35" s="34">
        <f t="shared" si="3"/>
        <v>0</v>
      </c>
      <c r="AC35" s="35">
        <f t="shared" si="4"/>
        <v>1</v>
      </c>
      <c r="AD35" s="34">
        <f t="shared" si="5"/>
        <v>0</v>
      </c>
      <c r="AE35" s="34">
        <f t="shared" si="6"/>
        <v>0</v>
      </c>
      <c r="AF35" s="36">
        <f t="shared" si="7"/>
        <v>1</v>
      </c>
      <c r="AG35" s="37" t="str">
        <f t="shared" si="8"/>
        <v/>
      </c>
    </row>
    <row r="36" spans="1:33" s="81" customFormat="1" x14ac:dyDescent="0.2">
      <c r="A36" s="25">
        <f>IF(المدخلات!C33&lt;&gt;0,المدخلات!C33,"")</f>
        <v>32</v>
      </c>
      <c r="B36" s="26" t="str">
        <f>IF(المدخلات!D33&lt;&gt;"",المدخلات!D33,"")</f>
        <v/>
      </c>
      <c r="C36" s="27" t="str">
        <f>IF(المدخلات!E33&lt;&gt;"",المدخلات!E33,"")</f>
        <v/>
      </c>
      <c r="D36" s="28"/>
      <c r="E36" s="28"/>
      <c r="F36" s="28"/>
      <c r="G36" s="28"/>
      <c r="H36" s="29">
        <f t="shared" si="9"/>
        <v>0</v>
      </c>
      <c r="I36" s="30">
        <f t="shared" si="10"/>
        <v>0</v>
      </c>
      <c r="J36" s="31">
        <f t="shared" si="11"/>
        <v>1</v>
      </c>
      <c r="K36" s="28"/>
      <c r="L36" s="28"/>
      <c r="M36" s="28"/>
      <c r="N36" s="29">
        <f t="shared" si="12"/>
        <v>0</v>
      </c>
      <c r="O36" s="30">
        <f t="shared" si="13"/>
        <v>0</v>
      </c>
      <c r="P36" s="31">
        <f t="shared" si="14"/>
        <v>1</v>
      </c>
      <c r="Q36" s="28"/>
      <c r="R36" s="28"/>
      <c r="S36" s="28"/>
      <c r="T36" s="28"/>
      <c r="U36" s="29">
        <f t="shared" si="0"/>
        <v>0</v>
      </c>
      <c r="V36" s="30">
        <f t="shared" si="15"/>
        <v>0</v>
      </c>
      <c r="W36" s="32">
        <f t="shared" si="1"/>
        <v>1</v>
      </c>
      <c r="X36" s="33"/>
      <c r="Y36" s="33"/>
      <c r="Z36" s="33"/>
      <c r="AA36" s="34">
        <f t="shared" si="2"/>
        <v>0</v>
      </c>
      <c r="AB36" s="34">
        <f t="shared" si="3"/>
        <v>0</v>
      </c>
      <c r="AC36" s="35">
        <f t="shared" si="4"/>
        <v>1</v>
      </c>
      <c r="AD36" s="34">
        <f t="shared" si="5"/>
        <v>0</v>
      </c>
      <c r="AE36" s="34">
        <f t="shared" si="6"/>
        <v>0</v>
      </c>
      <c r="AF36" s="36">
        <f t="shared" si="7"/>
        <v>1</v>
      </c>
      <c r="AG36" s="37" t="str">
        <f t="shared" si="8"/>
        <v/>
      </c>
    </row>
    <row r="37" spans="1:33" s="81" customFormat="1" x14ac:dyDescent="0.2">
      <c r="A37" s="25">
        <f>IF(المدخلات!C34&lt;&gt;0,المدخلات!C34,"")</f>
        <v>33</v>
      </c>
      <c r="B37" s="26" t="str">
        <f>IF(المدخلات!D34&lt;&gt;"",المدخلات!D34,"")</f>
        <v/>
      </c>
      <c r="C37" s="27" t="str">
        <f>IF(المدخلات!E34&lt;&gt;"",المدخلات!E34,"")</f>
        <v/>
      </c>
      <c r="D37" s="28"/>
      <c r="E37" s="28"/>
      <c r="F37" s="28"/>
      <c r="G37" s="28"/>
      <c r="H37" s="29">
        <f t="shared" si="9"/>
        <v>0</v>
      </c>
      <c r="I37" s="30">
        <f t="shared" si="10"/>
        <v>0</v>
      </c>
      <c r="J37" s="31">
        <f t="shared" si="11"/>
        <v>1</v>
      </c>
      <c r="K37" s="28"/>
      <c r="L37" s="28"/>
      <c r="M37" s="28"/>
      <c r="N37" s="29">
        <f t="shared" si="12"/>
        <v>0</v>
      </c>
      <c r="O37" s="30">
        <f t="shared" si="13"/>
        <v>0</v>
      </c>
      <c r="P37" s="31">
        <f t="shared" si="14"/>
        <v>1</v>
      </c>
      <c r="Q37" s="28"/>
      <c r="R37" s="28"/>
      <c r="S37" s="28"/>
      <c r="T37" s="28"/>
      <c r="U37" s="29">
        <f t="shared" si="0"/>
        <v>0</v>
      </c>
      <c r="V37" s="30">
        <f t="shared" si="15"/>
        <v>0</v>
      </c>
      <c r="W37" s="32">
        <f t="shared" si="1"/>
        <v>1</v>
      </c>
      <c r="X37" s="33"/>
      <c r="Y37" s="33"/>
      <c r="Z37" s="33"/>
      <c r="AA37" s="34">
        <f t="shared" si="2"/>
        <v>0</v>
      </c>
      <c r="AB37" s="34">
        <f t="shared" si="3"/>
        <v>0</v>
      </c>
      <c r="AC37" s="35">
        <f t="shared" si="4"/>
        <v>1</v>
      </c>
      <c r="AD37" s="34">
        <f t="shared" si="5"/>
        <v>0</v>
      </c>
      <c r="AE37" s="34">
        <f t="shared" si="6"/>
        <v>0</v>
      </c>
      <c r="AF37" s="36">
        <f t="shared" si="7"/>
        <v>1</v>
      </c>
      <c r="AG37" s="37" t="str">
        <f t="shared" si="8"/>
        <v/>
      </c>
    </row>
    <row r="38" spans="1:33" s="81" customFormat="1" x14ac:dyDescent="0.2">
      <c r="A38" s="25">
        <f>IF(المدخلات!C35&lt;&gt;0,المدخلات!C35,"")</f>
        <v>34</v>
      </c>
      <c r="B38" s="26" t="str">
        <f>IF(المدخلات!D35&lt;&gt;"",المدخلات!D35,"")</f>
        <v/>
      </c>
      <c r="C38" s="27" t="str">
        <f>IF(المدخلات!E35&lt;&gt;"",المدخلات!E35,"")</f>
        <v/>
      </c>
      <c r="D38" s="28"/>
      <c r="E38" s="28"/>
      <c r="F38" s="28"/>
      <c r="G38" s="28"/>
      <c r="H38" s="29">
        <f t="shared" si="9"/>
        <v>0</v>
      </c>
      <c r="I38" s="30">
        <f t="shared" si="10"/>
        <v>0</v>
      </c>
      <c r="J38" s="31">
        <f t="shared" si="11"/>
        <v>1</v>
      </c>
      <c r="K38" s="28"/>
      <c r="L38" s="28"/>
      <c r="M38" s="28"/>
      <c r="N38" s="29">
        <f t="shared" si="12"/>
        <v>0</v>
      </c>
      <c r="O38" s="30">
        <f t="shared" si="13"/>
        <v>0</v>
      </c>
      <c r="P38" s="31">
        <f t="shared" si="14"/>
        <v>1</v>
      </c>
      <c r="Q38" s="28"/>
      <c r="R38" s="28"/>
      <c r="S38" s="28"/>
      <c r="T38" s="28"/>
      <c r="U38" s="29">
        <f t="shared" si="0"/>
        <v>0</v>
      </c>
      <c r="V38" s="30">
        <f t="shared" si="15"/>
        <v>0</v>
      </c>
      <c r="W38" s="32">
        <f t="shared" si="1"/>
        <v>1</v>
      </c>
      <c r="X38" s="33"/>
      <c r="Y38" s="33"/>
      <c r="Z38" s="33"/>
      <c r="AA38" s="34">
        <f t="shared" si="2"/>
        <v>0</v>
      </c>
      <c r="AB38" s="34">
        <f t="shared" si="3"/>
        <v>0</v>
      </c>
      <c r="AC38" s="35">
        <f t="shared" si="4"/>
        <v>1</v>
      </c>
      <c r="AD38" s="34">
        <f t="shared" si="5"/>
        <v>0</v>
      </c>
      <c r="AE38" s="34">
        <f t="shared" si="6"/>
        <v>0</v>
      </c>
      <c r="AF38" s="36">
        <f t="shared" si="7"/>
        <v>1</v>
      </c>
      <c r="AG38" s="37" t="str">
        <f t="shared" si="8"/>
        <v/>
      </c>
    </row>
    <row r="39" spans="1:33" s="81" customFormat="1" x14ac:dyDescent="0.2">
      <c r="A39" s="25">
        <f>IF(المدخلات!C36&lt;&gt;0,المدخلات!C36,"")</f>
        <v>35</v>
      </c>
      <c r="B39" s="26" t="str">
        <f>IF(المدخلات!D36&lt;&gt;"",المدخلات!D36,"")</f>
        <v/>
      </c>
      <c r="C39" s="27" t="str">
        <f>IF(المدخلات!E36&lt;&gt;"",المدخلات!E36,"")</f>
        <v/>
      </c>
      <c r="D39" s="28"/>
      <c r="E39" s="28"/>
      <c r="F39" s="28"/>
      <c r="G39" s="28"/>
      <c r="H39" s="29">
        <f t="shared" si="9"/>
        <v>0</v>
      </c>
      <c r="I39" s="30">
        <f t="shared" si="10"/>
        <v>0</v>
      </c>
      <c r="J39" s="31">
        <f t="shared" si="11"/>
        <v>1</v>
      </c>
      <c r="K39" s="28"/>
      <c r="L39" s="28"/>
      <c r="M39" s="28"/>
      <c r="N39" s="29">
        <f t="shared" si="12"/>
        <v>0</v>
      </c>
      <c r="O39" s="30">
        <f t="shared" si="13"/>
        <v>0</v>
      </c>
      <c r="P39" s="31">
        <f t="shared" si="14"/>
        <v>1</v>
      </c>
      <c r="Q39" s="28"/>
      <c r="R39" s="28"/>
      <c r="S39" s="28"/>
      <c r="T39" s="28"/>
      <c r="U39" s="29">
        <f t="shared" si="0"/>
        <v>0</v>
      </c>
      <c r="V39" s="30">
        <f t="shared" si="15"/>
        <v>0</v>
      </c>
      <c r="W39" s="32">
        <f t="shared" si="1"/>
        <v>1</v>
      </c>
      <c r="X39" s="33"/>
      <c r="Y39" s="33"/>
      <c r="Z39" s="33"/>
      <c r="AA39" s="34">
        <f t="shared" si="2"/>
        <v>0</v>
      </c>
      <c r="AB39" s="34">
        <f t="shared" si="3"/>
        <v>0</v>
      </c>
      <c r="AC39" s="35">
        <f t="shared" si="4"/>
        <v>1</v>
      </c>
      <c r="AD39" s="34">
        <f t="shared" si="5"/>
        <v>0</v>
      </c>
      <c r="AE39" s="34">
        <f t="shared" si="6"/>
        <v>0</v>
      </c>
      <c r="AF39" s="36">
        <f t="shared" si="7"/>
        <v>1</v>
      </c>
      <c r="AG39" s="37" t="str">
        <f t="shared" si="8"/>
        <v/>
      </c>
    </row>
    <row r="40" spans="1:33" s="81" customFormat="1" x14ac:dyDescent="0.2">
      <c r="A40" s="25">
        <f>IF(المدخلات!C37&lt;&gt;0,المدخلات!C37,"")</f>
        <v>36</v>
      </c>
      <c r="B40" s="26" t="str">
        <f>IF(المدخلات!D37&lt;&gt;"",المدخلات!D37,"")</f>
        <v/>
      </c>
      <c r="C40" s="27" t="str">
        <f>IF(المدخلات!E37&lt;&gt;"",المدخلات!E37,"")</f>
        <v/>
      </c>
      <c r="D40" s="28"/>
      <c r="E40" s="28"/>
      <c r="F40" s="28"/>
      <c r="G40" s="28"/>
      <c r="H40" s="29">
        <f t="shared" si="9"/>
        <v>0</v>
      </c>
      <c r="I40" s="30">
        <f t="shared" si="10"/>
        <v>0</v>
      </c>
      <c r="J40" s="31">
        <f t="shared" si="11"/>
        <v>1</v>
      </c>
      <c r="K40" s="28"/>
      <c r="L40" s="28"/>
      <c r="M40" s="28"/>
      <c r="N40" s="29">
        <f t="shared" ref="N40:N44" si="16">IF(A40&lt;&gt;"",SUM(K40:M40),"")</f>
        <v>0</v>
      </c>
      <c r="O40" s="30">
        <f t="shared" si="13"/>
        <v>0</v>
      </c>
      <c r="P40" s="31">
        <f t="shared" si="14"/>
        <v>1</v>
      </c>
      <c r="Q40" s="28"/>
      <c r="R40" s="28"/>
      <c r="S40" s="28"/>
      <c r="T40" s="28"/>
      <c r="U40" s="29">
        <f t="shared" si="0"/>
        <v>0</v>
      </c>
      <c r="V40" s="30">
        <f t="shared" si="15"/>
        <v>0</v>
      </c>
      <c r="W40" s="32">
        <f t="shared" si="1"/>
        <v>1</v>
      </c>
      <c r="X40" s="33"/>
      <c r="Y40" s="33"/>
      <c r="Z40" s="33"/>
      <c r="AA40" s="34">
        <f t="shared" si="2"/>
        <v>0</v>
      </c>
      <c r="AB40" s="34">
        <f t="shared" si="3"/>
        <v>0</v>
      </c>
      <c r="AC40" s="35">
        <f t="shared" si="4"/>
        <v>1</v>
      </c>
      <c r="AD40" s="34">
        <f t="shared" si="5"/>
        <v>0</v>
      </c>
      <c r="AE40" s="34">
        <f t="shared" si="6"/>
        <v>0</v>
      </c>
      <c r="AF40" s="36">
        <f t="shared" si="7"/>
        <v>1</v>
      </c>
      <c r="AG40" s="37" t="str">
        <f t="shared" si="8"/>
        <v/>
      </c>
    </row>
    <row r="41" spans="1:33" s="81" customFormat="1" x14ac:dyDescent="0.2">
      <c r="A41" s="25">
        <f>IF(المدخلات!C38&lt;&gt;0,المدخلات!C38,"")</f>
        <v>37</v>
      </c>
      <c r="B41" s="26" t="str">
        <f>IF(المدخلات!D38&lt;&gt;"",المدخلات!D38,"")</f>
        <v/>
      </c>
      <c r="C41" s="27" t="str">
        <f>IF(المدخلات!E38&lt;&gt;"",المدخلات!E38,"")</f>
        <v/>
      </c>
      <c r="D41" s="28"/>
      <c r="E41" s="28"/>
      <c r="F41" s="28"/>
      <c r="G41" s="28"/>
      <c r="H41" s="29">
        <f t="shared" si="9"/>
        <v>0</v>
      </c>
      <c r="I41" s="30">
        <f t="shared" si="10"/>
        <v>0</v>
      </c>
      <c r="J41" s="31">
        <f t="shared" si="11"/>
        <v>1</v>
      </c>
      <c r="K41" s="28"/>
      <c r="L41" s="28"/>
      <c r="M41" s="28"/>
      <c r="N41" s="29">
        <f t="shared" si="16"/>
        <v>0</v>
      </c>
      <c r="O41" s="30">
        <f t="shared" si="13"/>
        <v>0</v>
      </c>
      <c r="P41" s="31">
        <f t="shared" si="14"/>
        <v>1</v>
      </c>
      <c r="Q41" s="28"/>
      <c r="R41" s="28"/>
      <c r="S41" s="28"/>
      <c r="T41" s="28"/>
      <c r="U41" s="29">
        <f t="shared" si="0"/>
        <v>0</v>
      </c>
      <c r="V41" s="30">
        <f t="shared" si="15"/>
        <v>0</v>
      </c>
      <c r="W41" s="32">
        <f t="shared" si="1"/>
        <v>1</v>
      </c>
      <c r="X41" s="33"/>
      <c r="Y41" s="33"/>
      <c r="Z41" s="33"/>
      <c r="AA41" s="34">
        <f t="shared" si="2"/>
        <v>0</v>
      </c>
      <c r="AB41" s="34">
        <f t="shared" si="3"/>
        <v>0</v>
      </c>
      <c r="AC41" s="35">
        <f t="shared" si="4"/>
        <v>1</v>
      </c>
      <c r="AD41" s="34">
        <f t="shared" si="5"/>
        <v>0</v>
      </c>
      <c r="AE41" s="34">
        <f t="shared" si="6"/>
        <v>0</v>
      </c>
      <c r="AF41" s="36">
        <f t="shared" si="7"/>
        <v>1</v>
      </c>
      <c r="AG41" s="37" t="str">
        <f t="shared" si="8"/>
        <v/>
      </c>
    </row>
    <row r="42" spans="1:33" s="81" customFormat="1" x14ac:dyDescent="0.2">
      <c r="A42" s="25">
        <f>IF(المدخلات!C39&lt;&gt;0,المدخلات!C39,"")</f>
        <v>38</v>
      </c>
      <c r="B42" s="26" t="str">
        <f>IF(المدخلات!D39&lt;&gt;"",المدخلات!D39,"")</f>
        <v/>
      </c>
      <c r="C42" s="27" t="str">
        <f>IF(المدخلات!E39&lt;&gt;"",المدخلات!E39,"")</f>
        <v/>
      </c>
      <c r="D42" s="28"/>
      <c r="E42" s="28"/>
      <c r="F42" s="28"/>
      <c r="G42" s="28"/>
      <c r="H42" s="29">
        <f t="shared" si="9"/>
        <v>0</v>
      </c>
      <c r="I42" s="30">
        <f t="shared" si="10"/>
        <v>0</v>
      </c>
      <c r="J42" s="31">
        <f t="shared" si="11"/>
        <v>1</v>
      </c>
      <c r="K42" s="28"/>
      <c r="L42" s="28"/>
      <c r="M42" s="28"/>
      <c r="N42" s="29">
        <f t="shared" si="16"/>
        <v>0</v>
      </c>
      <c r="O42" s="30">
        <f t="shared" si="13"/>
        <v>0</v>
      </c>
      <c r="P42" s="31">
        <f t="shared" si="14"/>
        <v>1</v>
      </c>
      <c r="Q42" s="28"/>
      <c r="R42" s="28"/>
      <c r="S42" s="28"/>
      <c r="T42" s="28"/>
      <c r="U42" s="29">
        <f t="shared" si="0"/>
        <v>0</v>
      </c>
      <c r="V42" s="30">
        <f t="shared" si="15"/>
        <v>0</v>
      </c>
      <c r="W42" s="32">
        <f t="shared" si="1"/>
        <v>1</v>
      </c>
      <c r="X42" s="33"/>
      <c r="Y42" s="33"/>
      <c r="Z42" s="33"/>
      <c r="AA42" s="34">
        <f t="shared" si="2"/>
        <v>0</v>
      </c>
      <c r="AB42" s="34">
        <f t="shared" si="3"/>
        <v>0</v>
      </c>
      <c r="AC42" s="35">
        <f t="shared" si="4"/>
        <v>1</v>
      </c>
      <c r="AD42" s="34">
        <f t="shared" si="5"/>
        <v>0</v>
      </c>
      <c r="AE42" s="34">
        <f t="shared" si="6"/>
        <v>0</v>
      </c>
      <c r="AF42" s="36">
        <f t="shared" si="7"/>
        <v>1</v>
      </c>
      <c r="AG42" s="37" t="str">
        <f t="shared" si="8"/>
        <v/>
      </c>
    </row>
    <row r="43" spans="1:33" s="81" customFormat="1" x14ac:dyDescent="0.2">
      <c r="A43" s="25">
        <f>IF(المدخلات!C40&lt;&gt;0,المدخلات!C40,"")</f>
        <v>39</v>
      </c>
      <c r="B43" s="26" t="str">
        <f>IF(المدخلات!D40&lt;&gt;"",المدخلات!D40,"")</f>
        <v/>
      </c>
      <c r="C43" s="27" t="str">
        <f>IF(المدخلات!E40&lt;&gt;"",المدخلات!E40,"")</f>
        <v/>
      </c>
      <c r="D43" s="28"/>
      <c r="E43" s="28"/>
      <c r="F43" s="28"/>
      <c r="G43" s="28"/>
      <c r="H43" s="29">
        <f t="shared" si="9"/>
        <v>0</v>
      </c>
      <c r="I43" s="30">
        <f t="shared" si="10"/>
        <v>0</v>
      </c>
      <c r="J43" s="31">
        <f t="shared" si="11"/>
        <v>1</v>
      </c>
      <c r="K43" s="28"/>
      <c r="L43" s="28"/>
      <c r="M43" s="28"/>
      <c r="N43" s="29">
        <f t="shared" si="16"/>
        <v>0</v>
      </c>
      <c r="O43" s="30">
        <f t="shared" si="13"/>
        <v>0</v>
      </c>
      <c r="P43" s="31">
        <f t="shared" si="14"/>
        <v>1</v>
      </c>
      <c r="Q43" s="28"/>
      <c r="R43" s="28"/>
      <c r="S43" s="28"/>
      <c r="T43" s="28"/>
      <c r="U43" s="29">
        <f t="shared" si="0"/>
        <v>0</v>
      </c>
      <c r="V43" s="30">
        <f t="shared" si="15"/>
        <v>0</v>
      </c>
      <c r="W43" s="32">
        <f t="shared" si="1"/>
        <v>1</v>
      </c>
      <c r="X43" s="33"/>
      <c r="Y43" s="33"/>
      <c r="Z43" s="33"/>
      <c r="AA43" s="34">
        <f t="shared" si="2"/>
        <v>0</v>
      </c>
      <c r="AB43" s="34">
        <f t="shared" si="3"/>
        <v>0</v>
      </c>
      <c r="AC43" s="35">
        <f t="shared" si="4"/>
        <v>1</v>
      </c>
      <c r="AD43" s="34">
        <f t="shared" si="5"/>
        <v>0</v>
      </c>
      <c r="AE43" s="34">
        <f t="shared" si="6"/>
        <v>0</v>
      </c>
      <c r="AF43" s="36">
        <f t="shared" si="7"/>
        <v>1</v>
      </c>
      <c r="AG43" s="37" t="str">
        <f t="shared" si="8"/>
        <v/>
      </c>
    </row>
    <row r="44" spans="1:33" s="81" customFormat="1" x14ac:dyDescent="0.2">
      <c r="A44" s="25">
        <f>IF(المدخلات!C41&lt;&gt;0,المدخلات!C41,"")</f>
        <v>40</v>
      </c>
      <c r="B44" s="26" t="str">
        <f>IF(المدخلات!D41&lt;&gt;"",المدخلات!D41,"")</f>
        <v/>
      </c>
      <c r="C44" s="27" t="str">
        <f>IF(المدخلات!E41&lt;&gt;"",المدخلات!E41,"")</f>
        <v/>
      </c>
      <c r="D44" s="28"/>
      <c r="E44" s="28"/>
      <c r="F44" s="28"/>
      <c r="G44" s="28"/>
      <c r="H44" s="29">
        <f t="shared" si="9"/>
        <v>0</v>
      </c>
      <c r="I44" s="30">
        <f t="shared" si="10"/>
        <v>0</v>
      </c>
      <c r="J44" s="31">
        <f t="shared" si="11"/>
        <v>1</v>
      </c>
      <c r="K44" s="28"/>
      <c r="L44" s="28"/>
      <c r="M44" s="28"/>
      <c r="N44" s="29">
        <f t="shared" si="16"/>
        <v>0</v>
      </c>
      <c r="O44" s="30">
        <f t="shared" si="13"/>
        <v>0</v>
      </c>
      <c r="P44" s="31">
        <f t="shared" si="14"/>
        <v>1</v>
      </c>
      <c r="Q44" s="28"/>
      <c r="R44" s="28"/>
      <c r="S44" s="28"/>
      <c r="T44" s="28"/>
      <c r="U44" s="29">
        <f t="shared" si="0"/>
        <v>0</v>
      </c>
      <c r="V44" s="30">
        <f t="shared" si="15"/>
        <v>0</v>
      </c>
      <c r="W44" s="32">
        <f t="shared" si="1"/>
        <v>1</v>
      </c>
      <c r="X44" s="33"/>
      <c r="Y44" s="33"/>
      <c r="Z44" s="33"/>
      <c r="AA44" s="34">
        <f t="shared" si="2"/>
        <v>0</v>
      </c>
      <c r="AB44" s="34">
        <f t="shared" si="3"/>
        <v>0</v>
      </c>
      <c r="AC44" s="35">
        <f t="shared" si="4"/>
        <v>1</v>
      </c>
      <c r="AD44" s="34">
        <f t="shared" si="5"/>
        <v>0</v>
      </c>
      <c r="AE44" s="34">
        <f t="shared" si="6"/>
        <v>0</v>
      </c>
      <c r="AF44" s="36">
        <f t="shared" si="7"/>
        <v>1</v>
      </c>
      <c r="AG44" s="37" t="str">
        <f t="shared" si="8"/>
        <v/>
      </c>
    </row>
    <row r="45" spans="1:33" s="81" customFormat="1" x14ac:dyDescent="0.2">
      <c r="A45" s="25">
        <f>IF(المدخلات!C42&lt;&gt;0,المدخلات!C42,"")</f>
        <v>41</v>
      </c>
      <c r="B45" s="26" t="str">
        <f>IF(المدخلات!D42&lt;&gt;"",المدخلات!D42,"")</f>
        <v/>
      </c>
      <c r="C45" s="27" t="str">
        <f>IF(المدخلات!E42&lt;&gt;"",المدخلات!E42,"")</f>
        <v/>
      </c>
      <c r="D45" s="28"/>
      <c r="E45" s="28"/>
      <c r="F45" s="28"/>
      <c r="G45" s="28"/>
      <c r="H45" s="29">
        <f t="shared" ref="H45:H49" si="17">IF(A45&lt;&gt;"",SUM(D45:G45),"")</f>
        <v>0</v>
      </c>
      <c r="I45" s="30">
        <f t="shared" ref="I45:I49" si="18">IF(A45&lt;&gt;"",(D45+E45+F45+G45)/4,"")</f>
        <v>0</v>
      </c>
      <c r="J45" s="31">
        <f t="shared" ref="J45:J49" si="19">IF(A45&lt;&gt;"",RANK(I45,I$5:I$44,0),"")</f>
        <v>1</v>
      </c>
      <c r="K45" s="28"/>
      <c r="L45" s="28"/>
      <c r="M45" s="28"/>
      <c r="N45" s="29">
        <f t="shared" ref="N45:N49" si="20">IF(A45&lt;&gt;"",SUM(K45:M45),"")</f>
        <v>0</v>
      </c>
      <c r="O45" s="30">
        <f t="shared" ref="O45:O49" si="21">IF(A45&lt;&gt;"",(K45+L45+M45)/3,"")</f>
        <v>0</v>
      </c>
      <c r="P45" s="31">
        <f t="shared" ref="P45:P49" si="22">IF(A45&lt;&gt;"",RANK(O45,O$5:O$44,0),"")</f>
        <v>1</v>
      </c>
      <c r="Q45" s="28"/>
      <c r="R45" s="28"/>
      <c r="S45" s="28"/>
      <c r="T45" s="28"/>
      <c r="U45" s="29">
        <f t="shared" ref="U45:U49" si="23">IF(A45&lt;&gt;"",IF(T45&lt;&gt;7.77,SUM(Q45:T45),SUM(Q45:S45)),"")</f>
        <v>0</v>
      </c>
      <c r="V45" s="30">
        <f t="shared" ref="V45:V49" si="24">IF(A45&lt;&gt;"",IF(T45=7.77,U45/3,U45/4),"")</f>
        <v>0</v>
      </c>
      <c r="W45" s="32">
        <f t="shared" ref="W45:W49" si="25">IF(A45&lt;&gt;"",RANK(V45,V$5:V$44,0),"")</f>
        <v>1</v>
      </c>
      <c r="X45" s="33"/>
      <c r="Y45" s="33"/>
      <c r="Z45" s="33"/>
      <c r="AA45" s="34">
        <f t="shared" ref="AA45:AA49" si="26">IF(A45&lt;&gt;"",SUM(X45:Z45),"")</f>
        <v>0</v>
      </c>
      <c r="AB45" s="34">
        <f t="shared" ref="AB45:AB49" si="27">IF(A45&lt;&gt;"",AA45/3,"")</f>
        <v>0</v>
      </c>
      <c r="AC45" s="35">
        <f t="shared" ref="AC45:AC49" si="28">IF(A45&lt;&gt;"",RANK(AB45,AB$5:AB$44,0),"")</f>
        <v>1</v>
      </c>
      <c r="AD45" s="34">
        <f t="shared" ref="AD45:AD49" si="29">IF(A45&lt;&gt;"",I45*2+O45*2+V45+AB45*1.5,"")</f>
        <v>0</v>
      </c>
      <c r="AE45" s="34">
        <f t="shared" ref="AE45:AE49" si="30">IF(A45&lt;&gt;"",(I45*2+O45*2+V45+AB45*1.5)/6.5,"")</f>
        <v>0</v>
      </c>
      <c r="AF45" s="36">
        <f t="shared" ref="AF45:AF49" si="31">IF(A45&lt;&gt;"",RANK(AE45,AE$5:AE$44,0),"")</f>
        <v>1</v>
      </c>
      <c r="AG45" s="37" t="str">
        <f t="shared" ref="AG45:AG49" si="32">IF(A45&lt;&gt;"",IF(AE45&gt;=16,"شكر",IF(AE45&gt;=15,"شرف",IF(AE45&gt;=14,"تشجيع",IF(AE45&gt;=13,"رضا","")))),"")</f>
        <v/>
      </c>
    </row>
    <row r="46" spans="1:33" s="81" customFormat="1" x14ac:dyDescent="0.2">
      <c r="A46" s="25">
        <f>IF(المدخلات!C43&lt;&gt;0,المدخلات!C43,"")</f>
        <v>42</v>
      </c>
      <c r="B46" s="26" t="str">
        <f>IF(المدخلات!D43&lt;&gt;"",المدخلات!D43,"")</f>
        <v/>
      </c>
      <c r="C46" s="27" t="str">
        <f>IF(المدخلات!E43&lt;&gt;"",المدخلات!E43,"")</f>
        <v/>
      </c>
      <c r="D46" s="28"/>
      <c r="E46" s="28"/>
      <c r="F46" s="28"/>
      <c r="G46" s="28"/>
      <c r="H46" s="29">
        <f t="shared" si="17"/>
        <v>0</v>
      </c>
      <c r="I46" s="30">
        <f t="shared" si="18"/>
        <v>0</v>
      </c>
      <c r="J46" s="31">
        <f t="shared" si="19"/>
        <v>1</v>
      </c>
      <c r="K46" s="28"/>
      <c r="L46" s="28"/>
      <c r="M46" s="28"/>
      <c r="N46" s="29">
        <f t="shared" si="20"/>
        <v>0</v>
      </c>
      <c r="O46" s="30">
        <f t="shared" si="21"/>
        <v>0</v>
      </c>
      <c r="P46" s="31">
        <f t="shared" si="22"/>
        <v>1</v>
      </c>
      <c r="Q46" s="28"/>
      <c r="R46" s="28"/>
      <c r="S46" s="28"/>
      <c r="T46" s="28"/>
      <c r="U46" s="29">
        <f t="shared" si="23"/>
        <v>0</v>
      </c>
      <c r="V46" s="30">
        <f t="shared" si="24"/>
        <v>0</v>
      </c>
      <c r="W46" s="32">
        <f t="shared" si="25"/>
        <v>1</v>
      </c>
      <c r="X46" s="33"/>
      <c r="Y46" s="33"/>
      <c r="Z46" s="33"/>
      <c r="AA46" s="34">
        <f t="shared" si="26"/>
        <v>0</v>
      </c>
      <c r="AB46" s="34">
        <f t="shared" si="27"/>
        <v>0</v>
      </c>
      <c r="AC46" s="35">
        <f t="shared" si="28"/>
        <v>1</v>
      </c>
      <c r="AD46" s="34">
        <f t="shared" si="29"/>
        <v>0</v>
      </c>
      <c r="AE46" s="34">
        <f t="shared" si="30"/>
        <v>0</v>
      </c>
      <c r="AF46" s="36">
        <f t="shared" si="31"/>
        <v>1</v>
      </c>
      <c r="AG46" s="37" t="str">
        <f t="shared" si="32"/>
        <v/>
      </c>
    </row>
    <row r="47" spans="1:33" s="81" customFormat="1" x14ac:dyDescent="0.2">
      <c r="A47" s="25">
        <f>IF(المدخلات!C44&lt;&gt;0,المدخلات!C44,"")</f>
        <v>43</v>
      </c>
      <c r="B47" s="26" t="str">
        <f>IF(المدخلات!D44&lt;&gt;"",المدخلات!D44,"")</f>
        <v/>
      </c>
      <c r="C47" s="27" t="str">
        <f>IF(المدخلات!E44&lt;&gt;"",المدخلات!E44,"")</f>
        <v/>
      </c>
      <c r="D47" s="28"/>
      <c r="E47" s="28"/>
      <c r="F47" s="28"/>
      <c r="G47" s="28"/>
      <c r="H47" s="29">
        <f t="shared" si="17"/>
        <v>0</v>
      </c>
      <c r="I47" s="30">
        <f t="shared" si="18"/>
        <v>0</v>
      </c>
      <c r="J47" s="31">
        <f t="shared" si="19"/>
        <v>1</v>
      </c>
      <c r="K47" s="28"/>
      <c r="L47" s="28"/>
      <c r="M47" s="28"/>
      <c r="N47" s="29">
        <f t="shared" si="20"/>
        <v>0</v>
      </c>
      <c r="O47" s="30">
        <f t="shared" si="21"/>
        <v>0</v>
      </c>
      <c r="P47" s="31">
        <f t="shared" si="22"/>
        <v>1</v>
      </c>
      <c r="Q47" s="28"/>
      <c r="R47" s="28"/>
      <c r="S47" s="28"/>
      <c r="T47" s="28"/>
      <c r="U47" s="29">
        <f t="shared" si="23"/>
        <v>0</v>
      </c>
      <c r="V47" s="30">
        <f t="shared" si="24"/>
        <v>0</v>
      </c>
      <c r="W47" s="32">
        <f t="shared" si="25"/>
        <v>1</v>
      </c>
      <c r="X47" s="33"/>
      <c r="Y47" s="33"/>
      <c r="Z47" s="33"/>
      <c r="AA47" s="34">
        <f t="shared" si="26"/>
        <v>0</v>
      </c>
      <c r="AB47" s="34">
        <f t="shared" si="27"/>
        <v>0</v>
      </c>
      <c r="AC47" s="35">
        <f t="shared" si="28"/>
        <v>1</v>
      </c>
      <c r="AD47" s="34">
        <f t="shared" si="29"/>
        <v>0</v>
      </c>
      <c r="AE47" s="34">
        <f t="shared" si="30"/>
        <v>0</v>
      </c>
      <c r="AF47" s="36">
        <f t="shared" si="31"/>
        <v>1</v>
      </c>
      <c r="AG47" s="37" t="str">
        <f t="shared" si="32"/>
        <v/>
      </c>
    </row>
    <row r="48" spans="1:33" s="81" customFormat="1" x14ac:dyDescent="0.2">
      <c r="A48" s="25">
        <f>IF(المدخلات!C45&lt;&gt;0,المدخلات!C45,"")</f>
        <v>44</v>
      </c>
      <c r="B48" s="26" t="str">
        <f>IF(المدخلات!D45&lt;&gt;"",المدخلات!D45,"")</f>
        <v/>
      </c>
      <c r="C48" s="27" t="str">
        <f>IF(المدخلات!E45&lt;&gt;"",المدخلات!E45,"")</f>
        <v/>
      </c>
      <c r="D48" s="28"/>
      <c r="E48" s="28"/>
      <c r="F48" s="28"/>
      <c r="G48" s="28"/>
      <c r="H48" s="29">
        <f t="shared" si="17"/>
        <v>0</v>
      </c>
      <c r="I48" s="30">
        <f t="shared" si="18"/>
        <v>0</v>
      </c>
      <c r="J48" s="31">
        <f t="shared" si="19"/>
        <v>1</v>
      </c>
      <c r="K48" s="28"/>
      <c r="L48" s="28"/>
      <c r="M48" s="28"/>
      <c r="N48" s="29">
        <f t="shared" si="20"/>
        <v>0</v>
      </c>
      <c r="O48" s="30">
        <f t="shared" si="21"/>
        <v>0</v>
      </c>
      <c r="P48" s="31">
        <f t="shared" si="22"/>
        <v>1</v>
      </c>
      <c r="Q48" s="28"/>
      <c r="R48" s="28"/>
      <c r="S48" s="28"/>
      <c r="T48" s="28"/>
      <c r="U48" s="29">
        <f t="shared" si="23"/>
        <v>0</v>
      </c>
      <c r="V48" s="30">
        <f t="shared" si="24"/>
        <v>0</v>
      </c>
      <c r="W48" s="32">
        <f t="shared" si="25"/>
        <v>1</v>
      </c>
      <c r="X48" s="33"/>
      <c r="Y48" s="33"/>
      <c r="Z48" s="33"/>
      <c r="AA48" s="34">
        <f t="shared" si="26"/>
        <v>0</v>
      </c>
      <c r="AB48" s="34">
        <f t="shared" si="27"/>
        <v>0</v>
      </c>
      <c r="AC48" s="35">
        <f t="shared" si="28"/>
        <v>1</v>
      </c>
      <c r="AD48" s="34">
        <f t="shared" si="29"/>
        <v>0</v>
      </c>
      <c r="AE48" s="34">
        <f t="shared" si="30"/>
        <v>0</v>
      </c>
      <c r="AF48" s="36">
        <f t="shared" si="31"/>
        <v>1</v>
      </c>
      <c r="AG48" s="37" t="str">
        <f t="shared" si="32"/>
        <v/>
      </c>
    </row>
    <row r="49" spans="1:42" s="81" customFormat="1" x14ac:dyDescent="0.2">
      <c r="A49" s="25">
        <f>IF(المدخلات!C46&lt;&gt;0,المدخلات!C46,"")</f>
        <v>45</v>
      </c>
      <c r="B49" s="26" t="str">
        <f>IF(المدخلات!D46&lt;&gt;"",المدخلات!D46,"")</f>
        <v/>
      </c>
      <c r="C49" s="27" t="str">
        <f>IF(المدخلات!E46&lt;&gt;"",المدخلات!E46,"")</f>
        <v/>
      </c>
      <c r="D49" s="28"/>
      <c r="E49" s="28"/>
      <c r="F49" s="28"/>
      <c r="G49" s="28"/>
      <c r="H49" s="29">
        <f t="shared" si="17"/>
        <v>0</v>
      </c>
      <c r="I49" s="30">
        <f t="shared" si="18"/>
        <v>0</v>
      </c>
      <c r="J49" s="31">
        <f t="shared" si="19"/>
        <v>1</v>
      </c>
      <c r="K49" s="28"/>
      <c r="L49" s="28"/>
      <c r="M49" s="28"/>
      <c r="N49" s="29">
        <f t="shared" si="20"/>
        <v>0</v>
      </c>
      <c r="O49" s="30">
        <f t="shared" si="21"/>
        <v>0</v>
      </c>
      <c r="P49" s="31">
        <f t="shared" si="22"/>
        <v>1</v>
      </c>
      <c r="Q49" s="28"/>
      <c r="R49" s="28"/>
      <c r="S49" s="28"/>
      <c r="T49" s="28"/>
      <c r="U49" s="29">
        <f t="shared" si="23"/>
        <v>0</v>
      </c>
      <c r="V49" s="30">
        <f t="shared" si="24"/>
        <v>0</v>
      </c>
      <c r="W49" s="32">
        <f t="shared" si="25"/>
        <v>1</v>
      </c>
      <c r="X49" s="33"/>
      <c r="Y49" s="33"/>
      <c r="Z49" s="33"/>
      <c r="AA49" s="34">
        <f t="shared" si="26"/>
        <v>0</v>
      </c>
      <c r="AB49" s="34">
        <f t="shared" si="27"/>
        <v>0</v>
      </c>
      <c r="AC49" s="35">
        <f t="shared" si="28"/>
        <v>1</v>
      </c>
      <c r="AD49" s="34">
        <f t="shared" si="29"/>
        <v>0</v>
      </c>
      <c r="AE49" s="34">
        <f t="shared" si="30"/>
        <v>0</v>
      </c>
      <c r="AF49" s="36">
        <f t="shared" si="31"/>
        <v>1</v>
      </c>
      <c r="AG49" s="37" t="str">
        <f t="shared" si="32"/>
        <v/>
      </c>
    </row>
    <row r="51" spans="1:42" s="81" customFormat="1" x14ac:dyDescent="0.2">
      <c r="A51" s="345" t="s">
        <v>6</v>
      </c>
      <c r="B51" s="345"/>
      <c r="C51" s="439" t="str">
        <f>C1</f>
        <v/>
      </c>
      <c r="D51" s="439"/>
      <c r="E51" s="439"/>
      <c r="F51" s="439"/>
      <c r="G51" s="80"/>
      <c r="H51" s="345" t="s">
        <v>7</v>
      </c>
      <c r="I51" s="345"/>
      <c r="J51" s="439" t="str">
        <f>J1</f>
        <v/>
      </c>
      <c r="K51" s="439"/>
      <c r="L51" s="439"/>
      <c r="M51" s="439"/>
      <c r="N51" s="80"/>
      <c r="O51" s="345" t="s">
        <v>8</v>
      </c>
      <c r="P51" s="345"/>
      <c r="Q51" s="439" t="str">
        <f>Q1</f>
        <v/>
      </c>
      <c r="R51" s="439"/>
      <c r="S51" s="439"/>
      <c r="T51" s="80"/>
      <c r="U51" s="345" t="s">
        <v>9</v>
      </c>
      <c r="V51" s="345"/>
      <c r="W51" s="439" t="str">
        <f>W1</f>
        <v>2019-2018</v>
      </c>
      <c r="X51" s="439"/>
      <c r="Y51" s="439"/>
      <c r="Z51" s="80"/>
      <c r="AA51" s="80"/>
      <c r="AB51" s="80"/>
    </row>
    <row r="52" spans="1:42" ht="20.25" x14ac:dyDescent="0.3">
      <c r="K52" s="348" t="s">
        <v>112</v>
      </c>
      <c r="L52" s="348"/>
      <c r="M52" s="348"/>
      <c r="N52" s="349"/>
      <c r="O52" s="348"/>
      <c r="P52" s="348"/>
      <c r="Q52" s="348"/>
      <c r="R52" s="348"/>
      <c r="S52" s="348"/>
      <c r="T52" s="349"/>
      <c r="U52" s="348"/>
      <c r="V52" s="348"/>
    </row>
    <row r="54" spans="1:42" ht="49.5" customHeight="1" x14ac:dyDescent="0.2">
      <c r="A54" s="75"/>
      <c r="B54" s="43"/>
      <c r="C54" s="43"/>
      <c r="D54" s="62" t="s">
        <v>21</v>
      </c>
      <c r="E54" s="62" t="s">
        <v>22</v>
      </c>
      <c r="F54" s="62" t="s">
        <v>23</v>
      </c>
      <c r="G54" s="62" t="s">
        <v>24</v>
      </c>
      <c r="I54" s="20" t="s">
        <v>26</v>
      </c>
      <c r="J54" s="39"/>
      <c r="K54" s="18" t="s">
        <v>28</v>
      </c>
      <c r="L54" s="19" t="s">
        <v>29</v>
      </c>
      <c r="M54" s="19" t="s">
        <v>30</v>
      </c>
      <c r="O54" s="20" t="s">
        <v>26</v>
      </c>
      <c r="P54" s="39"/>
      <c r="Q54" s="21" t="s">
        <v>31</v>
      </c>
      <c r="R54" s="22" t="s">
        <v>32</v>
      </c>
      <c r="S54" s="22" t="s">
        <v>33</v>
      </c>
      <c r="T54" s="22" t="s">
        <v>34</v>
      </c>
      <c r="V54" s="20" t="s">
        <v>26</v>
      </c>
      <c r="W54" s="39"/>
      <c r="X54" s="24" t="str">
        <f>X4</f>
        <v>Expr orale</v>
      </c>
      <c r="Y54" s="219" t="str">
        <f>Y4</f>
        <v>Lecture</v>
      </c>
      <c r="Z54" s="217" t="str">
        <f>Z4</f>
        <v>Prod écrite</v>
      </c>
      <c r="AB54" s="20" t="s">
        <v>26</v>
      </c>
      <c r="AE54" s="20" t="s">
        <v>39</v>
      </c>
      <c r="AJ54" s="44"/>
      <c r="AK54" s="45"/>
    </row>
    <row r="55" spans="1:42" x14ac:dyDescent="0.2">
      <c r="B55" s="385" t="s">
        <v>42</v>
      </c>
      <c r="C55" s="355"/>
      <c r="D55" s="306">
        <f>MAX(D5:D49)</f>
        <v>0</v>
      </c>
      <c r="E55" s="306">
        <f>MAX(E5:E49)</f>
        <v>0</v>
      </c>
      <c r="F55" s="306">
        <f>MAX(F5:F49)</f>
        <v>0</v>
      </c>
      <c r="G55" s="306">
        <f>MAX(G5:G49)</f>
        <v>0</v>
      </c>
      <c r="I55" s="306">
        <f>MAX(I5:I49)</f>
        <v>0</v>
      </c>
      <c r="J55" s="39"/>
      <c r="K55" s="306">
        <f>MAX(K5:K49)</f>
        <v>0</v>
      </c>
      <c r="L55" s="306">
        <f>MAX(L5:L49)</f>
        <v>0</v>
      </c>
      <c r="M55" s="306">
        <f>MAX(M5:M49)</f>
        <v>0</v>
      </c>
      <c r="O55" s="306">
        <f>MAX(O5:O49)</f>
        <v>0</v>
      </c>
      <c r="P55" s="39"/>
      <c r="Q55" s="306">
        <f>MAX(Q5:Q49)</f>
        <v>0</v>
      </c>
      <c r="R55" s="306">
        <f>MAX(R5:R49)</f>
        <v>0</v>
      </c>
      <c r="S55" s="306">
        <f>MAX(S5:S49)</f>
        <v>0</v>
      </c>
      <c r="T55" s="306">
        <f t="array" ref="T55">MAX(IF(T5:T49&lt;&gt;7.77,T5:T49))</f>
        <v>0</v>
      </c>
      <c r="V55" s="306">
        <f>MAX(V5:V49)</f>
        <v>0</v>
      </c>
      <c r="W55" s="39"/>
      <c r="X55" s="306">
        <f>MAX(X5:X49)</f>
        <v>0</v>
      </c>
      <c r="Y55" s="216">
        <f>MAX(Y5:Y49)</f>
        <v>0</v>
      </c>
      <c r="Z55" s="218">
        <f>MAX(Z5:Z49)</f>
        <v>0</v>
      </c>
      <c r="AB55" s="306">
        <f>MAX(AB5:AB49)</f>
        <v>0</v>
      </c>
      <c r="AE55" s="306">
        <f>MAX(AE5:AE49)</f>
        <v>0</v>
      </c>
    </row>
    <row r="56" spans="1:42" x14ac:dyDescent="0.2">
      <c r="B56" s="385" t="s">
        <v>43</v>
      </c>
      <c r="C56" s="355"/>
      <c r="D56" s="40">
        <f>MIN(D5:D49)</f>
        <v>0</v>
      </c>
      <c r="E56" s="40">
        <f>MIN(E5:E49)</f>
        <v>0</v>
      </c>
      <c r="F56" s="40">
        <f>MIN(F5:F49)</f>
        <v>0</v>
      </c>
      <c r="G56" s="40">
        <f>MIN(G5:G49)</f>
        <v>0</v>
      </c>
      <c r="I56" s="40">
        <f>MIN(I5:I49)</f>
        <v>0</v>
      </c>
      <c r="J56" s="39"/>
      <c r="K56" s="40">
        <f>MIN(K5:K49)</f>
        <v>0</v>
      </c>
      <c r="L56" s="40">
        <f>MIN(L5:L49)</f>
        <v>0</v>
      </c>
      <c r="M56" s="306">
        <f>MIN(M5:M49)</f>
        <v>0</v>
      </c>
      <c r="O56" s="40">
        <f>MIN(O5:O49)</f>
        <v>0</v>
      </c>
      <c r="P56" s="39"/>
      <c r="Q56" s="40">
        <f>MIN(Q5:Q49)</f>
        <v>0</v>
      </c>
      <c r="R56" s="40">
        <f>MIN(R5:R49)</f>
        <v>0</v>
      </c>
      <c r="S56" s="40">
        <f>MIN(S5:S49)</f>
        <v>0</v>
      </c>
      <c r="T56" s="306">
        <f t="array" ref="T56">MIN(IF(T5:T49&lt;&gt;7.77,T5:T49))</f>
        <v>0</v>
      </c>
      <c r="V56" s="306">
        <f>MIN(V5:V49)</f>
        <v>0</v>
      </c>
      <c r="W56" s="39"/>
      <c r="X56" s="306">
        <f>MIN(X5:X49)</f>
        <v>0</v>
      </c>
      <c r="Y56" s="220">
        <f>MIN(Y5:Y49)</f>
        <v>0</v>
      </c>
      <c r="Z56" s="91">
        <f>MIN(Z5:Z49)</f>
        <v>0</v>
      </c>
      <c r="AB56" s="306">
        <f>MIN(AB5:AB49)</f>
        <v>0</v>
      </c>
      <c r="AE56" s="306">
        <f>MIN(AE5:AE49)</f>
        <v>0</v>
      </c>
    </row>
    <row r="57" spans="1:42" ht="15" customHeight="1" x14ac:dyDescent="0.2">
      <c r="A57" s="384" t="s">
        <v>45</v>
      </c>
      <c r="B57" s="356" t="s">
        <v>46</v>
      </c>
      <c r="C57" s="356"/>
      <c r="D57" s="40" t="e">
        <f>AVERAGE(D5:D49)</f>
        <v>#DIV/0!</v>
      </c>
      <c r="E57" s="40" t="e">
        <f>AVERAGE(E5:E49)</f>
        <v>#DIV/0!</v>
      </c>
      <c r="F57" s="91" t="e">
        <f>AVERAGE(F5:F49)</f>
        <v>#DIV/0!</v>
      </c>
      <c r="G57" s="306" t="e">
        <f>AVERAGE(G5:G49)</f>
        <v>#DIV/0!</v>
      </c>
      <c r="I57" s="306">
        <f>AVERAGE(I5:I49)</f>
        <v>0</v>
      </c>
      <c r="J57" s="39"/>
      <c r="K57" s="40" t="e">
        <f>AVERAGE(K5:K49)</f>
        <v>#DIV/0!</v>
      </c>
      <c r="L57" s="40" t="e">
        <f>AVERAGE(L5:L49)</f>
        <v>#DIV/0!</v>
      </c>
      <c r="M57" s="306" t="e">
        <f>AVERAGE(M5:M49)</f>
        <v>#DIV/0!</v>
      </c>
      <c r="O57" s="306">
        <f>AVERAGE(O5:O49)</f>
        <v>0</v>
      </c>
      <c r="P57" s="46"/>
      <c r="Q57" s="40" t="e">
        <f>AVERAGE(Q5:Q49)</f>
        <v>#DIV/0!</v>
      </c>
      <c r="R57" s="40" t="e">
        <f>AVERAGE(R5:R49)</f>
        <v>#DIV/0!</v>
      </c>
      <c r="S57" s="40" t="e">
        <f>AVERAGE(S5:S49)</f>
        <v>#DIV/0!</v>
      </c>
      <c r="T57" s="306">
        <f t="array" ref="T57">AVERAGE(IF(T5:T49&lt;&gt;7.77,T5:T49))</f>
        <v>0</v>
      </c>
      <c r="V57" s="306">
        <f>AVERAGE(V5:V49)</f>
        <v>0</v>
      </c>
      <c r="W57" s="46"/>
      <c r="X57" s="306" t="e">
        <f>AVERAGE(X5:X49)</f>
        <v>#DIV/0!</v>
      </c>
      <c r="Y57" s="220" t="e">
        <f>AVERAGE(Y5:Y49)</f>
        <v>#DIV/0!</v>
      </c>
      <c r="Z57" s="91" t="e">
        <f>AVERAGE(Z5:Z49)</f>
        <v>#DIV/0!</v>
      </c>
      <c r="AB57" s="306">
        <f>AVERAGE(AB5:AB49)</f>
        <v>0</v>
      </c>
      <c r="AE57" s="306">
        <f>AVERAGE(AE5:AE49)</f>
        <v>0</v>
      </c>
      <c r="AJ57" s="44"/>
      <c r="AK57" s="45"/>
    </row>
    <row r="58" spans="1:42" x14ac:dyDescent="0.2">
      <c r="A58" s="384"/>
      <c r="B58" s="355" t="s">
        <v>47</v>
      </c>
      <c r="C58" s="356"/>
      <c r="D58" s="47">
        <f>COUNTIF(D5:D49,"&gt;=10")</f>
        <v>0</v>
      </c>
      <c r="E58" s="47">
        <f>COUNTIF(E5:E49,"&gt;=10")</f>
        <v>0</v>
      </c>
      <c r="F58" s="90">
        <f>COUNTIF(F5:F49,"&gt;=10")</f>
        <v>0</v>
      </c>
      <c r="G58" s="47">
        <f>COUNTIF(G5:G49,"&gt;=10")</f>
        <v>0</v>
      </c>
      <c r="I58" s="47">
        <f>COUNTIF(I5:I49,"&gt;=10")</f>
        <v>0</v>
      </c>
      <c r="J58" s="48"/>
      <c r="K58" s="47">
        <f>COUNTIF(K5:K49,"&gt;=10")</f>
        <v>0</v>
      </c>
      <c r="L58" s="90">
        <f>COUNTIF(L5:L49,"&gt;=10")</f>
        <v>0</v>
      </c>
      <c r="M58" s="47">
        <f>COUNTIF(M5:M49,"&gt;=10")</f>
        <v>0</v>
      </c>
      <c r="O58" s="47">
        <f>COUNTIF(O5:O49,"&gt;=10")</f>
        <v>0</v>
      </c>
      <c r="P58" s="49"/>
      <c r="Q58" s="47">
        <f>COUNTIF(Q5:Q49,"&gt;=10")</f>
        <v>0</v>
      </c>
      <c r="R58" s="47">
        <f>COUNTIF(R5:R49,"&gt;=10")</f>
        <v>0</v>
      </c>
      <c r="S58" s="90">
        <f>COUNTIF(S5:S49,"&gt;=10")</f>
        <v>0</v>
      </c>
      <c r="T58" s="50">
        <f>COUNTIF(T5:T49,"&gt;=10")-COUNTIF(T5:T49,"=7,77")</f>
        <v>0</v>
      </c>
      <c r="V58" s="47">
        <f>COUNTIF(V5:V49,"&gt;=10")</f>
        <v>0</v>
      </c>
      <c r="W58" s="49"/>
      <c r="X58" s="47">
        <f>COUNTIF(X5:X49,"&gt;=10")</f>
        <v>0</v>
      </c>
      <c r="Y58" s="221">
        <f>COUNTIF(Y5:Y49,"&gt;=10")</f>
        <v>0</v>
      </c>
      <c r="Z58" s="90">
        <f>COUNTIF(Z5:Z49,"&gt;=10")</f>
        <v>0</v>
      </c>
      <c r="AB58" s="47">
        <f>COUNTIF(AB5:AB49,"&gt;=10")</f>
        <v>0</v>
      </c>
      <c r="AE58" s="47">
        <f>COUNTIF(AE5:AE49,"&gt;=10")</f>
        <v>0</v>
      </c>
      <c r="AJ58" s="44"/>
      <c r="AK58" s="45"/>
    </row>
    <row r="59" spans="1:42" x14ac:dyDescent="0.2">
      <c r="A59" s="384"/>
      <c r="B59" s="350" t="s">
        <v>48</v>
      </c>
      <c r="C59" s="351"/>
      <c r="D59" s="52" t="e">
        <f>D58/(D58+D61)*100</f>
        <v>#DIV/0!</v>
      </c>
      <c r="E59" s="52" t="e">
        <f>E58/(E58+E61)*100</f>
        <v>#DIV/0!</v>
      </c>
      <c r="F59" s="52" t="e">
        <f>F58/(F58+F61)*100</f>
        <v>#DIV/0!</v>
      </c>
      <c r="G59" s="117" t="e">
        <f>G58/(G58+G61)*100</f>
        <v>#DIV/0!</v>
      </c>
      <c r="I59" s="81"/>
      <c r="J59" s="81"/>
      <c r="K59" s="52" t="e">
        <f>K58/(K58+K61)*100</f>
        <v>#DIV/0!</v>
      </c>
      <c r="L59" s="52" t="e">
        <f>L58/(L58+L61)*100</f>
        <v>#DIV/0!</v>
      </c>
      <c r="M59" s="52" t="e">
        <f>M58/(M58+M61)*100</f>
        <v>#DIV/0!</v>
      </c>
      <c r="O59" s="81"/>
      <c r="P59" s="81"/>
      <c r="Q59" s="52" t="e">
        <f t="shared" ref="Q59:T59" si="33">Q58/(Q58+Q61)*100</f>
        <v>#DIV/0!</v>
      </c>
      <c r="R59" s="52" t="e">
        <f t="shared" si="33"/>
        <v>#DIV/0!</v>
      </c>
      <c r="S59" s="52" t="e">
        <f t="shared" si="33"/>
        <v>#DIV/0!</v>
      </c>
      <c r="T59" s="52" t="e">
        <f t="shared" si="33"/>
        <v>#DIV/0!</v>
      </c>
      <c r="V59" s="49"/>
      <c r="W59" s="49"/>
      <c r="X59" s="52" t="e">
        <f>X58/(X58+X61)*100</f>
        <v>#DIV/0!</v>
      </c>
      <c r="Y59" s="222" t="e">
        <f>Y58/(Y58+Y61)*100</f>
        <v>#DIV/0!</v>
      </c>
      <c r="Z59" s="52" t="e">
        <f>Z58/(Z58+Z61)*100</f>
        <v>#DIV/0!</v>
      </c>
      <c r="AB59" s="49"/>
      <c r="AC59" s="49"/>
      <c r="AJ59" s="44"/>
      <c r="AK59" s="45"/>
    </row>
    <row r="60" spans="1:42" s="51" customFormat="1" x14ac:dyDescent="0.2">
      <c r="A60" s="384"/>
      <c r="B60" s="43"/>
      <c r="C60" s="43"/>
      <c r="D60" s="46"/>
      <c r="E60" s="46"/>
      <c r="F60" s="46"/>
      <c r="G60" s="46"/>
      <c r="I60" s="46"/>
      <c r="J60" s="46"/>
      <c r="K60" s="46"/>
      <c r="L60" s="46"/>
      <c r="M60" s="46"/>
      <c r="O60" s="46"/>
      <c r="P60" s="17"/>
      <c r="Q60" s="46"/>
      <c r="R60" s="46"/>
      <c r="S60" s="46"/>
      <c r="T60" s="46"/>
      <c r="V60" s="46"/>
      <c r="W60" s="17"/>
      <c r="X60" s="17"/>
      <c r="Y60" s="17"/>
      <c r="Z60" s="17"/>
      <c r="AB60" s="17"/>
      <c r="AC60" s="46"/>
      <c r="AD60" s="16"/>
      <c r="AE60" s="16"/>
      <c r="AK60" s="43"/>
    </row>
    <row r="61" spans="1:42" ht="25.5" customHeight="1" x14ac:dyDescent="0.2">
      <c r="A61" s="384"/>
      <c r="B61" s="350" t="s">
        <v>49</v>
      </c>
      <c r="C61" s="351"/>
      <c r="D61" s="52">
        <f>COUNTIF(D5:D49,"&lt;10")</f>
        <v>0</v>
      </c>
      <c r="E61" s="52">
        <f>COUNTIF(E5:E49,"&lt;10")</f>
        <v>0</v>
      </c>
      <c r="F61" s="52">
        <f>COUNTIF(F5:F49,"&lt;10")</f>
        <v>0</v>
      </c>
      <c r="G61" s="52">
        <f>COUNTIF(G5:G49,"&lt;10")</f>
        <v>0</v>
      </c>
      <c r="I61" s="52">
        <f>COUNTIF(I5:I49,"&lt;10")</f>
        <v>45</v>
      </c>
      <c r="J61" s="17"/>
      <c r="K61" s="52">
        <f>COUNTIF(K5:K49,"&lt;10")</f>
        <v>0</v>
      </c>
      <c r="L61" s="52">
        <f>COUNTIF(L5:L49,"&lt;10")</f>
        <v>0</v>
      </c>
      <c r="M61" s="52">
        <f>COUNTIF(M5:M49,"&lt;10")</f>
        <v>0</v>
      </c>
      <c r="O61" s="52">
        <f>COUNTIF(O5:O49,"&lt;10")</f>
        <v>45</v>
      </c>
      <c r="P61" s="17"/>
      <c r="Q61" s="52">
        <f>COUNTIF(Q5:Q49,"&lt;10")</f>
        <v>0</v>
      </c>
      <c r="R61" s="52">
        <f>COUNTIF(R5:R49,"&lt;10")</f>
        <v>0</v>
      </c>
      <c r="S61" s="52">
        <f>COUNTIF(S5:S49,"&lt;10")</f>
        <v>0</v>
      </c>
      <c r="T61" s="52">
        <f>COUNTIF(T5:T49,"&lt;10")</f>
        <v>0</v>
      </c>
      <c r="V61" s="52">
        <f>COUNTIF(V5:V49,"&lt;10")</f>
        <v>45</v>
      </c>
      <c r="W61" s="17"/>
      <c r="X61" s="52">
        <f>COUNTIF(X5:X49,"&lt;10")</f>
        <v>0</v>
      </c>
      <c r="Y61" s="52">
        <f>COUNTIF(Y5:Y49,"&lt;10")</f>
        <v>0</v>
      </c>
      <c r="Z61" s="52">
        <f>COUNTIF(Z5:Z49,"&lt;10")</f>
        <v>0</v>
      </c>
      <c r="AB61" s="17"/>
      <c r="AC61" s="81"/>
      <c r="AJ61" s="44"/>
      <c r="AK61" s="45"/>
    </row>
    <row r="62" spans="1:42" x14ac:dyDescent="0.2">
      <c r="A62" s="384"/>
      <c r="B62" s="350" t="s">
        <v>48</v>
      </c>
      <c r="C62" s="351"/>
      <c r="D62" s="52" t="e">
        <f>D61/(D61+D58)*100</f>
        <v>#DIV/0!</v>
      </c>
      <c r="E62" s="52" t="e">
        <f>E61/(E61+E58)*100</f>
        <v>#DIV/0!</v>
      </c>
      <c r="F62" s="52" t="e">
        <f>F61/(F61+F58)*100</f>
        <v>#DIV/0!</v>
      </c>
      <c r="G62" s="52" t="e">
        <f>G61/(G61+G58)*100</f>
        <v>#DIV/0!</v>
      </c>
      <c r="I62" s="52">
        <f>I61/(I61+I58)*100</f>
        <v>100</v>
      </c>
      <c r="J62" s="17"/>
      <c r="K62" s="52" t="e">
        <f>K61/(K61+K58)*100</f>
        <v>#DIV/0!</v>
      </c>
      <c r="L62" s="52" t="e">
        <f>L61/(L61+L58)*100</f>
        <v>#DIV/0!</v>
      </c>
      <c r="M62" s="52" t="e">
        <f>M61/(M61+M58)*100</f>
        <v>#DIV/0!</v>
      </c>
      <c r="O62" s="52">
        <f>O61/(O61+O58)*100</f>
        <v>100</v>
      </c>
      <c r="P62" s="53"/>
      <c r="Q62" s="52" t="e">
        <f t="shared" ref="Q62:T62" si="34">Q61/(Q61+Q58)*100</f>
        <v>#DIV/0!</v>
      </c>
      <c r="R62" s="52" t="e">
        <f t="shared" si="34"/>
        <v>#DIV/0!</v>
      </c>
      <c r="S62" s="52" t="e">
        <f t="shared" si="34"/>
        <v>#DIV/0!</v>
      </c>
      <c r="T62" s="52" t="e">
        <f t="shared" si="34"/>
        <v>#DIV/0!</v>
      </c>
      <c r="V62" s="52">
        <f>V61/(V61+V58)*100</f>
        <v>100</v>
      </c>
      <c r="W62" s="81"/>
      <c r="X62" s="52" t="e">
        <f>X61/(X61+X58)*100</f>
        <v>#DIV/0!</v>
      </c>
      <c r="Y62" s="52" t="e">
        <f>Y61/(Y61+Y58)*100</f>
        <v>#DIV/0!</v>
      </c>
      <c r="Z62" s="52" t="e">
        <f>Z61/(Z61+Z58)*100</f>
        <v>#DIV/0!</v>
      </c>
      <c r="AB62" s="81"/>
      <c r="AC62" s="81"/>
      <c r="AJ62" s="44"/>
      <c r="AK62" s="45"/>
    </row>
    <row r="63" spans="1:42" s="51" customFormat="1" x14ac:dyDescent="0.2">
      <c r="A63" s="54"/>
      <c r="B63" s="55"/>
      <c r="C63" s="55"/>
      <c r="D63" s="56"/>
      <c r="E63" s="56"/>
      <c r="F63" s="56"/>
      <c r="G63" s="56"/>
      <c r="H63" s="53"/>
      <c r="I63" s="53"/>
      <c r="J63" s="53"/>
      <c r="K63" s="56"/>
      <c r="L63" s="56"/>
      <c r="M63" s="56"/>
      <c r="N63" s="53"/>
      <c r="O63" s="53"/>
      <c r="P63" s="17"/>
      <c r="Q63" s="56"/>
      <c r="R63" s="56"/>
      <c r="S63" s="56"/>
      <c r="T63" s="56"/>
      <c r="U63" s="56"/>
      <c r="V63" s="56"/>
      <c r="W63" s="56"/>
      <c r="X63" s="53"/>
      <c r="AP63" s="43"/>
    </row>
    <row r="64" spans="1:42" x14ac:dyDescent="0.2">
      <c r="AO64" s="44"/>
      <c r="AP64" s="45"/>
    </row>
    <row r="65" spans="1:42" x14ac:dyDescent="0.2">
      <c r="N65" s="345" t="s">
        <v>46</v>
      </c>
      <c r="O65" s="345"/>
      <c r="P65" s="345"/>
      <c r="Q65" s="345"/>
      <c r="R65" s="345"/>
      <c r="AO65" s="44"/>
      <c r="AP65" s="45"/>
    </row>
    <row r="66" spans="1:42" x14ac:dyDescent="0.2">
      <c r="N66" s="88" t="s">
        <v>70</v>
      </c>
      <c r="O66" s="89"/>
      <c r="P66" s="89"/>
      <c r="Q66" s="89"/>
      <c r="R66" s="89"/>
      <c r="S66" s="346">
        <f>AVERAGE(AE5:AE49)</f>
        <v>0</v>
      </c>
      <c r="T66" s="346"/>
      <c r="V66" s="347" t="s">
        <v>50</v>
      </c>
      <c r="W66" s="347"/>
      <c r="AM66" s="44"/>
      <c r="AN66" s="45"/>
    </row>
    <row r="67" spans="1:42" ht="15.75" x14ac:dyDescent="0.25">
      <c r="G67" s="119" t="s">
        <v>67</v>
      </c>
      <c r="H67" s="119" t="s">
        <v>48</v>
      </c>
      <c r="N67" s="92" t="s">
        <v>16</v>
      </c>
      <c r="O67" s="93"/>
      <c r="P67" s="93"/>
      <c r="Q67" s="93"/>
      <c r="R67" s="94"/>
      <c r="S67" s="346">
        <f>I57</f>
        <v>0</v>
      </c>
      <c r="T67" s="346"/>
      <c r="V67" s="58" t="s">
        <v>51</v>
      </c>
      <c r="W67" s="118">
        <f>COUNTIF(AG5:AG49,V67)</f>
        <v>0</v>
      </c>
      <c r="X67" s="57"/>
      <c r="AA67" s="57"/>
      <c r="AB67" s="57"/>
      <c r="AC67" s="57"/>
      <c r="AD67" s="57"/>
      <c r="AM67" s="44"/>
      <c r="AN67" s="45"/>
    </row>
    <row r="68" spans="1:42" x14ac:dyDescent="0.2">
      <c r="B68" s="386" t="s">
        <v>68</v>
      </c>
      <c r="C68" s="387"/>
      <c r="D68" s="387"/>
      <c r="E68" s="387"/>
      <c r="F68" s="388"/>
      <c r="G68" s="52">
        <f>COUNTIF(AE5:AE49,"&lt;10")</f>
        <v>45</v>
      </c>
      <c r="H68" s="223">
        <f>G68/(G68+G69)*100</f>
        <v>100</v>
      </c>
      <c r="N68" s="95" t="s">
        <v>66</v>
      </c>
      <c r="O68" s="96"/>
      <c r="P68" s="96"/>
      <c r="Q68" s="96"/>
      <c r="R68" s="97"/>
      <c r="S68" s="346">
        <f>O57</f>
        <v>0</v>
      </c>
      <c r="T68" s="346"/>
      <c r="V68" s="58" t="s">
        <v>52</v>
      </c>
      <c r="W68" s="118">
        <f>COUNTIF(AG5:AG49,V68)</f>
        <v>0</v>
      </c>
      <c r="X68" s="59"/>
      <c r="AA68" s="59"/>
      <c r="AB68" s="59"/>
      <c r="AC68" s="59"/>
      <c r="AM68" s="44"/>
      <c r="AN68" s="45"/>
    </row>
    <row r="69" spans="1:42" x14ac:dyDescent="0.2">
      <c r="B69" s="386" t="s">
        <v>69</v>
      </c>
      <c r="C69" s="387"/>
      <c r="D69" s="387"/>
      <c r="E69" s="387"/>
      <c r="F69" s="388"/>
      <c r="G69" s="52">
        <f>COUNTIF(AE5:AE49,"&gt;=10")</f>
        <v>0</v>
      </c>
      <c r="H69" s="223">
        <f>G69/(G68+G69)*100</f>
        <v>0</v>
      </c>
      <c r="N69" s="98" t="s">
        <v>18</v>
      </c>
      <c r="O69" s="99"/>
      <c r="P69" s="99"/>
      <c r="Q69" s="99"/>
      <c r="R69" s="100"/>
      <c r="S69" s="346">
        <f>V57</f>
        <v>0</v>
      </c>
      <c r="T69" s="346"/>
      <c r="V69" s="58" t="s">
        <v>53</v>
      </c>
      <c r="W69" s="118">
        <f>COUNTIF(AG5:AG49,V69)</f>
        <v>0</v>
      </c>
      <c r="X69" s="59"/>
      <c r="AA69" s="59"/>
      <c r="AB69" s="59"/>
      <c r="AC69" s="59"/>
      <c r="AM69" s="44"/>
      <c r="AN69" s="45"/>
    </row>
    <row r="70" spans="1:42" x14ac:dyDescent="0.2">
      <c r="A70" s="16"/>
      <c r="I70" s="59"/>
      <c r="J70" s="59"/>
      <c r="K70" s="59"/>
      <c r="L70" s="59"/>
      <c r="M70" s="59"/>
      <c r="N70" s="41" t="s">
        <v>120</v>
      </c>
      <c r="O70" s="42"/>
      <c r="P70" s="42"/>
      <c r="Q70" s="42"/>
      <c r="R70" s="85"/>
      <c r="S70" s="346">
        <f>AB57</f>
        <v>0</v>
      </c>
      <c r="T70" s="346"/>
      <c r="V70" s="60" t="s">
        <v>54</v>
      </c>
      <c r="W70" s="118">
        <f>COUNTIF(AG5:AG49,V70)</f>
        <v>0</v>
      </c>
      <c r="X70" s="59"/>
      <c r="AA70" s="59"/>
      <c r="AB70" s="59"/>
      <c r="AC70" s="59"/>
      <c r="AM70" s="44"/>
      <c r="AN70" s="45"/>
    </row>
    <row r="91" spans="1:28" s="81" customFormat="1" x14ac:dyDescent="0.2">
      <c r="A91" s="352" t="s">
        <v>6</v>
      </c>
      <c r="B91" s="353"/>
      <c r="C91" s="337" t="str">
        <f>C1</f>
        <v/>
      </c>
      <c r="D91" s="338"/>
      <c r="E91" s="338"/>
      <c r="F91" s="339"/>
      <c r="G91" s="80"/>
      <c r="H91" s="352" t="s">
        <v>7</v>
      </c>
      <c r="I91" s="353"/>
      <c r="J91" s="337" t="str">
        <f>J1</f>
        <v/>
      </c>
      <c r="K91" s="338"/>
      <c r="L91" s="338"/>
      <c r="M91" s="339"/>
      <c r="N91" s="80"/>
      <c r="O91" s="352" t="s">
        <v>8</v>
      </c>
      <c r="P91" s="353"/>
      <c r="Q91" s="337" t="str">
        <f>Q1</f>
        <v/>
      </c>
      <c r="R91" s="338"/>
      <c r="S91" s="339"/>
      <c r="T91" s="80"/>
      <c r="U91" s="354" t="s">
        <v>9</v>
      </c>
      <c r="V91" s="353"/>
      <c r="W91" s="337" t="str">
        <f>W1</f>
        <v>2019-2018</v>
      </c>
      <c r="X91" s="338"/>
      <c r="Y91" s="339"/>
      <c r="Z91" s="80"/>
      <c r="AA91" s="80"/>
      <c r="AB91" s="80"/>
    </row>
    <row r="93" spans="1:28" ht="26.25" x14ac:dyDescent="0.4">
      <c r="K93" s="370" t="s">
        <v>44</v>
      </c>
      <c r="L93" s="370"/>
      <c r="M93" s="370"/>
      <c r="N93" s="370"/>
      <c r="O93" s="370"/>
      <c r="P93" s="370"/>
      <c r="Q93" s="370"/>
      <c r="R93" s="370"/>
      <c r="T93" s="61"/>
      <c r="U93" s="61"/>
    </row>
    <row r="95" spans="1:28" ht="44.25" x14ac:dyDescent="0.2">
      <c r="A95" s="367" t="s">
        <v>10</v>
      </c>
      <c r="B95" s="368"/>
      <c r="C95" s="62" t="s">
        <v>21</v>
      </c>
      <c r="D95" s="63" t="s">
        <v>48</v>
      </c>
      <c r="E95" s="62" t="s">
        <v>22</v>
      </c>
      <c r="F95" s="63" t="s">
        <v>48</v>
      </c>
      <c r="G95" s="62" t="s">
        <v>23</v>
      </c>
      <c r="H95" s="63" t="s">
        <v>48</v>
      </c>
      <c r="I95" s="62" t="s">
        <v>24</v>
      </c>
      <c r="J95" s="63" t="s">
        <v>48</v>
      </c>
      <c r="K95" s="20" t="s">
        <v>26</v>
      </c>
      <c r="L95" s="63" t="s">
        <v>48</v>
      </c>
    </row>
    <row r="96" spans="1:28" s="17" customFormat="1" ht="12" x14ac:dyDescent="0.2">
      <c r="A96" s="365" t="s">
        <v>55</v>
      </c>
      <c r="B96" s="365"/>
      <c r="C96" s="86">
        <f>COUNTIF(D5:D49,"&lt;5")</f>
        <v>0</v>
      </c>
      <c r="D96" s="87" t="e">
        <f>C96/SUM(C96:C99)*100</f>
        <v>#DIV/0!</v>
      </c>
      <c r="E96" s="86">
        <f>COUNTIF(E5:E49,"&lt;5")</f>
        <v>0</v>
      </c>
      <c r="F96" s="87" t="e">
        <f>E96/SUM(E96:E99)*100</f>
        <v>#DIV/0!</v>
      </c>
      <c r="G96" s="86">
        <f>COUNTIF(F5:F49,"&lt;5")</f>
        <v>0</v>
      </c>
      <c r="H96" s="87" t="e">
        <f>G96/SUM(G96:G99)*100</f>
        <v>#DIV/0!</v>
      </c>
      <c r="I96" s="86">
        <f>COUNTIF(G5:G49,"&lt;5")</f>
        <v>0</v>
      </c>
      <c r="J96" s="87" t="e">
        <f>I96/SUM(I96:I99)*100</f>
        <v>#DIV/0!</v>
      </c>
      <c r="K96" s="86">
        <f>COUNTIF(I5:I49,"&lt;5")</f>
        <v>45</v>
      </c>
      <c r="L96" s="87">
        <f>K96/SUM(K96:K99)*100</f>
        <v>100</v>
      </c>
    </row>
    <row r="97" spans="1:12" s="17" customFormat="1" ht="12" x14ac:dyDescent="0.2">
      <c r="A97" s="365" t="s">
        <v>56</v>
      </c>
      <c r="B97" s="365"/>
      <c r="C97" s="68">
        <f>COUNTIF(D5:D49,"&lt;10")-C96</f>
        <v>0</v>
      </c>
      <c r="D97" s="87" t="e">
        <f>C97/SUM(C96:C99)*100</f>
        <v>#DIV/0!</v>
      </c>
      <c r="E97" s="68">
        <f>COUNTIF(E5:E49,"&lt;10")-E96</f>
        <v>0</v>
      </c>
      <c r="F97" s="87" t="e">
        <f>E97/SUM(E96:E99)*100</f>
        <v>#DIV/0!</v>
      </c>
      <c r="G97" s="68">
        <f>COUNTIF(F5:F49,"&lt;10")-G96</f>
        <v>0</v>
      </c>
      <c r="H97" s="87" t="e">
        <f>G97/SUM(G96:G99)*100</f>
        <v>#DIV/0!</v>
      </c>
      <c r="I97" s="68">
        <f>COUNTIF(G5:G49,"&lt;10")-I96</f>
        <v>0</v>
      </c>
      <c r="J97" s="87" t="e">
        <f>I97/SUM(I96:I99)*100</f>
        <v>#DIV/0!</v>
      </c>
      <c r="K97" s="68">
        <f>COUNTIF(I5:I49,"&lt;10")-K96</f>
        <v>0</v>
      </c>
      <c r="L97" s="87">
        <f>K97/SUM(K96:K99)*100</f>
        <v>0</v>
      </c>
    </row>
    <row r="98" spans="1:12" s="17" customFormat="1" ht="12" x14ac:dyDescent="0.2">
      <c r="A98" s="365" t="s">
        <v>57</v>
      </c>
      <c r="B98" s="365"/>
      <c r="C98" s="68">
        <f>COUNTIF(D5:D49,"&lt;15")-(C97+C96)</f>
        <v>0</v>
      </c>
      <c r="D98" s="87" t="e">
        <f>C98/SUM(C96:C99)*100</f>
        <v>#DIV/0!</v>
      </c>
      <c r="E98" s="68">
        <f>COUNTIF(E5:E49,"&lt;15")-(E97+E96)</f>
        <v>0</v>
      </c>
      <c r="F98" s="87" t="e">
        <f>E98/SUM(E96:E99)*100</f>
        <v>#DIV/0!</v>
      </c>
      <c r="G98" s="68">
        <f>COUNTIF(F5:F49,"&lt;15")-(G97+G96)</f>
        <v>0</v>
      </c>
      <c r="H98" s="87" t="e">
        <f>G98/SUM(G96:G99)*100</f>
        <v>#DIV/0!</v>
      </c>
      <c r="I98" s="68">
        <f>COUNTIF(G5:G49,"&lt;15")-(I97+I96)</f>
        <v>0</v>
      </c>
      <c r="J98" s="87" t="e">
        <f>I98/SUM(I96:I99)*100</f>
        <v>#DIV/0!</v>
      </c>
      <c r="K98" s="68">
        <f>COUNTIF(I5:I49,"&lt;15")-(K97+K96)</f>
        <v>0</v>
      </c>
      <c r="L98" s="87">
        <f>K98/SUM(K96:K99)*100</f>
        <v>0</v>
      </c>
    </row>
    <row r="99" spans="1:12" s="17" customFormat="1" ht="12" x14ac:dyDescent="0.2">
      <c r="A99" s="365" t="s">
        <v>58</v>
      </c>
      <c r="B99" s="365"/>
      <c r="C99" s="68">
        <f>COUNTIF(D5:D49,"&lt;=20")-(C97+C96+C98)</f>
        <v>0</v>
      </c>
      <c r="D99" s="87" t="e">
        <f>C99/SUM(C96:C99)*100</f>
        <v>#DIV/0!</v>
      </c>
      <c r="E99" s="68">
        <f>COUNTIF(E5:E49,"&lt;=20")-(E97+E96+E98)</f>
        <v>0</v>
      </c>
      <c r="F99" s="87" t="e">
        <f>E99/SUM(E96:E99)*100</f>
        <v>#DIV/0!</v>
      </c>
      <c r="G99" s="68">
        <f>COUNTIF(F5:F49,"&lt;=20")-(G97+G96+G98)</f>
        <v>0</v>
      </c>
      <c r="H99" s="87" t="e">
        <f>G99/SUM(G96:G99)*100</f>
        <v>#DIV/0!</v>
      </c>
      <c r="I99" s="68">
        <f>COUNTIF(G5:G49,"&lt;=20")-(I97+I96+I98)</f>
        <v>0</v>
      </c>
      <c r="J99" s="87" t="e">
        <f>I99/SUM(I96:I99)*100</f>
        <v>#DIV/0!</v>
      </c>
      <c r="K99" s="68">
        <f>COUNTIF(I5:I49,"&lt;=20")-(K97+K96+K98)</f>
        <v>0</v>
      </c>
      <c r="L99" s="87">
        <f>K99/SUM(K96:K99)*100</f>
        <v>0</v>
      </c>
    </row>
    <row r="101" spans="1:12" ht="33" x14ac:dyDescent="0.2">
      <c r="A101" s="64" t="s">
        <v>10</v>
      </c>
      <c r="B101" s="65"/>
      <c r="C101" s="19" t="s">
        <v>28</v>
      </c>
      <c r="D101" s="63" t="s">
        <v>48</v>
      </c>
      <c r="E101" s="19" t="s">
        <v>29</v>
      </c>
      <c r="F101" s="63" t="s">
        <v>48</v>
      </c>
      <c r="G101" s="19" t="s">
        <v>30</v>
      </c>
      <c r="H101" s="63" t="s">
        <v>48</v>
      </c>
      <c r="K101" s="20" t="s">
        <v>26</v>
      </c>
      <c r="L101" s="63" t="s">
        <v>48</v>
      </c>
    </row>
    <row r="102" spans="1:12" x14ac:dyDescent="0.2">
      <c r="A102" s="66" t="s">
        <v>55</v>
      </c>
      <c r="B102" s="67"/>
      <c r="C102" s="86">
        <f>COUNTIF(K5:K49,"&lt;5")</f>
        <v>0</v>
      </c>
      <c r="D102" s="87" t="e">
        <f>C102/SUM(C102:C105)*100</f>
        <v>#DIV/0!</v>
      </c>
      <c r="E102" s="86">
        <f>COUNTIF(L5:L49,"&lt;5")</f>
        <v>0</v>
      </c>
      <c r="F102" s="87" t="e">
        <f>E102/SUM(E102:E105)*100</f>
        <v>#DIV/0!</v>
      </c>
      <c r="G102" s="86">
        <f>COUNTIF(M5:M49,"&lt;5")</f>
        <v>0</v>
      </c>
      <c r="H102" s="87" t="e">
        <f>G102/SUM(G102:G105)*100</f>
        <v>#DIV/0!</v>
      </c>
      <c r="I102" s="17"/>
      <c r="J102" s="17"/>
      <c r="K102" s="86">
        <f>COUNTIF(O5:O49,"&lt;5")</f>
        <v>45</v>
      </c>
      <c r="L102" s="87">
        <f>K102/SUM(K102:K105)*100</f>
        <v>100</v>
      </c>
    </row>
    <row r="103" spans="1:12" x14ac:dyDescent="0.2">
      <c r="A103" s="66" t="s">
        <v>56</v>
      </c>
      <c r="B103" s="67"/>
      <c r="C103" s="68">
        <f>COUNTIF(K5:K49,"&lt;10")-C102</f>
        <v>0</v>
      </c>
      <c r="D103" s="87" t="e">
        <f>C103/SUM(C102:C105)*100</f>
        <v>#DIV/0!</v>
      </c>
      <c r="E103" s="68">
        <f>COUNTIF(L5:L49,"&lt;10")-E102</f>
        <v>0</v>
      </c>
      <c r="F103" s="87" t="e">
        <f>E103/SUM(E102:E105)*100</f>
        <v>#DIV/0!</v>
      </c>
      <c r="G103" s="68">
        <f>COUNTIF(M5:M49,"&lt;10")-G102</f>
        <v>0</v>
      </c>
      <c r="H103" s="87" t="e">
        <f>G103/SUM(G102:G105)*100</f>
        <v>#DIV/0!</v>
      </c>
      <c r="I103" s="17"/>
      <c r="J103" s="17"/>
      <c r="K103" s="68">
        <f>COUNTIF(O5:O49,"&lt;10")-K102</f>
        <v>0</v>
      </c>
      <c r="L103" s="87">
        <f>K103/SUM(K102:K105)*100</f>
        <v>0</v>
      </c>
    </row>
    <row r="104" spans="1:12" x14ac:dyDescent="0.2">
      <c r="A104" s="66" t="s">
        <v>57</v>
      </c>
      <c r="B104" s="67"/>
      <c r="C104" s="68">
        <f>COUNTIF(K5:K49,"&lt;15")-(C103+C102)</f>
        <v>0</v>
      </c>
      <c r="D104" s="87" t="e">
        <f>C104/SUM(C102:C105)*100</f>
        <v>#DIV/0!</v>
      </c>
      <c r="E104" s="68">
        <f>COUNTIF(L5:L49,"&lt;15")-(E103+E102)</f>
        <v>0</v>
      </c>
      <c r="F104" s="87" t="e">
        <f>E104/SUM(E102:E105)*100</f>
        <v>#DIV/0!</v>
      </c>
      <c r="G104" s="68">
        <f>COUNTIF(M5:M49,"&lt;15")-(G103+G102)</f>
        <v>0</v>
      </c>
      <c r="H104" s="87" t="e">
        <f>G104/SUM(G102:G105)*100</f>
        <v>#DIV/0!</v>
      </c>
      <c r="I104" s="17"/>
      <c r="J104" s="17"/>
      <c r="K104" s="68">
        <f>COUNTIF(O5:O49,"&lt;15")-(K103+K102)</f>
        <v>0</v>
      </c>
      <c r="L104" s="87">
        <f>K104/SUM(K102:K105)*100</f>
        <v>0</v>
      </c>
    </row>
    <row r="105" spans="1:12" x14ac:dyDescent="0.2">
      <c r="A105" s="66" t="s">
        <v>58</v>
      </c>
      <c r="B105" s="67"/>
      <c r="C105" s="68">
        <f>COUNTIF(K5:K49,"&lt;=20")-(C103+C102+C104)</f>
        <v>0</v>
      </c>
      <c r="D105" s="87" t="e">
        <f>C105/SUM(C102:C105)*100</f>
        <v>#DIV/0!</v>
      </c>
      <c r="E105" s="68">
        <f>COUNTIF(L5:L49,"&lt;=20")-(E103+E102+E104)</f>
        <v>0</v>
      </c>
      <c r="F105" s="87" t="e">
        <f>E105/SUM(E102:E105)*100</f>
        <v>#DIV/0!</v>
      </c>
      <c r="G105" s="68">
        <f>COUNTIF(M5:M49,"&lt;=20")-(G103+G102+G104)</f>
        <v>0</v>
      </c>
      <c r="H105" s="87" t="e">
        <f>G105/SUM(G102:G105)*100</f>
        <v>#DIV/0!</v>
      </c>
      <c r="I105" s="17"/>
      <c r="J105" s="17"/>
      <c r="K105" s="68">
        <f>COUNTIF(O5:O49,"&lt;=20")-(K103+K102+K104)</f>
        <v>0</v>
      </c>
      <c r="L105" s="87">
        <f>K105/SUM(K102:K105)*100</f>
        <v>0</v>
      </c>
    </row>
    <row r="108" spans="1:12" ht="44.25" x14ac:dyDescent="0.2">
      <c r="A108" s="367" t="s">
        <v>10</v>
      </c>
      <c r="B108" s="368"/>
      <c r="C108" s="22" t="s">
        <v>31</v>
      </c>
      <c r="D108" s="63" t="s">
        <v>48</v>
      </c>
      <c r="E108" s="22" t="s">
        <v>32</v>
      </c>
      <c r="F108" s="63" t="s">
        <v>48</v>
      </c>
      <c r="G108" s="22" t="s">
        <v>33</v>
      </c>
      <c r="H108" s="63" t="s">
        <v>48</v>
      </c>
      <c r="I108" s="22" t="s">
        <v>34</v>
      </c>
      <c r="J108" s="63" t="s">
        <v>48</v>
      </c>
      <c r="K108" s="20" t="s">
        <v>26</v>
      </c>
      <c r="L108" s="63" t="s">
        <v>48</v>
      </c>
    </row>
    <row r="109" spans="1:12" x14ac:dyDescent="0.2">
      <c r="A109" s="369" t="s">
        <v>55</v>
      </c>
      <c r="B109" s="369"/>
      <c r="C109" s="86">
        <f>COUNTIF(Q5:Q49,"&lt;5")</f>
        <v>0</v>
      </c>
      <c r="D109" s="87" t="e">
        <f>C109/SUM(C109:C112)*100</f>
        <v>#DIV/0!</v>
      </c>
      <c r="E109" s="86">
        <f>COUNTIF(R5:R49,"&lt;5")</f>
        <v>0</v>
      </c>
      <c r="F109" s="87" t="e">
        <f>E109/SUM(E109:E112)*100</f>
        <v>#DIV/0!</v>
      </c>
      <c r="G109" s="86">
        <f>COUNTIF(S5:S49,"&lt;5")</f>
        <v>0</v>
      </c>
      <c r="H109" s="87" t="e">
        <f>G109/SUM(G109:G112)*100</f>
        <v>#DIV/0!</v>
      </c>
      <c r="I109" s="86">
        <f>COUNTIF(T5:T49,"&lt;5")</f>
        <v>0</v>
      </c>
      <c r="J109" s="87" t="e">
        <f>I109/SUM(I109:I112)*100</f>
        <v>#DIV/0!</v>
      </c>
      <c r="K109" s="86">
        <f>COUNTIF(V5:V49,"&lt;5")</f>
        <v>45</v>
      </c>
      <c r="L109" s="69">
        <f>K109/SUM(K109:K112)*100</f>
        <v>100</v>
      </c>
    </row>
    <row r="110" spans="1:12" x14ac:dyDescent="0.2">
      <c r="A110" s="369" t="s">
        <v>56</v>
      </c>
      <c r="B110" s="369"/>
      <c r="C110" s="68">
        <f>COUNTIF(Q5:Q49,"&lt;10")-C109</f>
        <v>0</v>
      </c>
      <c r="D110" s="87" t="e">
        <f>C110/SUM(C109:C112)*100</f>
        <v>#DIV/0!</v>
      </c>
      <c r="E110" s="68">
        <f>COUNTIF(R5:R49,"&lt;10")-E109</f>
        <v>0</v>
      </c>
      <c r="F110" s="87" t="e">
        <f>E110/SUM(E109:E112)*100</f>
        <v>#DIV/0!</v>
      </c>
      <c r="G110" s="68">
        <f>COUNTIF(S5:S49,"&lt;10")-G109</f>
        <v>0</v>
      </c>
      <c r="H110" s="87" t="e">
        <f>G110/SUM(G109:G112)*100</f>
        <v>#DIV/0!</v>
      </c>
      <c r="I110" s="68">
        <f>COUNTIF(T5:T49,"&lt;10")-I109</f>
        <v>0</v>
      </c>
      <c r="J110" s="87" t="e">
        <f>I110/SUM(I109:I112)*100</f>
        <v>#DIV/0!</v>
      </c>
      <c r="K110" s="68">
        <f>COUNTIF(V5:V49,"&lt;10")-K109</f>
        <v>0</v>
      </c>
      <c r="L110" s="69">
        <f>K110/SUM(K109:K112)*100</f>
        <v>0</v>
      </c>
    </row>
    <row r="111" spans="1:12" x14ac:dyDescent="0.2">
      <c r="A111" s="369" t="s">
        <v>57</v>
      </c>
      <c r="B111" s="369"/>
      <c r="C111" s="68">
        <f>COUNTIF(Q5:Q49,"&lt;15")-(C110+C109)</f>
        <v>0</v>
      </c>
      <c r="D111" s="87" t="e">
        <f>C111/SUM(C109:C112)*100</f>
        <v>#DIV/0!</v>
      </c>
      <c r="E111" s="68">
        <f>COUNTIF(R5:R49,"&lt;15")-(E110+E109)</f>
        <v>0</v>
      </c>
      <c r="F111" s="87" t="e">
        <f>E111/SUM(E109:E112)*100</f>
        <v>#DIV/0!</v>
      </c>
      <c r="G111" s="68">
        <f>COUNTIF(S5:S49,"&lt;15")-(G110+G109)</f>
        <v>0</v>
      </c>
      <c r="H111" s="87" t="e">
        <f>G111/SUM(G109:G112)*100</f>
        <v>#DIV/0!</v>
      </c>
      <c r="I111" s="68">
        <f>COUNTIF(T5:T49,"&lt;15")-(I110+I109)</f>
        <v>0</v>
      </c>
      <c r="J111" s="87" t="e">
        <f>I111/SUM(I109:I112)*100</f>
        <v>#DIV/0!</v>
      </c>
      <c r="K111" s="68">
        <f>COUNTIF(V5:V49,"&lt;15")-(K110+K109)</f>
        <v>0</v>
      </c>
      <c r="L111" s="69">
        <f>K111/SUM(K109:K112)*100</f>
        <v>0</v>
      </c>
    </row>
    <row r="112" spans="1:12" x14ac:dyDescent="0.2">
      <c r="A112" s="369" t="s">
        <v>58</v>
      </c>
      <c r="B112" s="369"/>
      <c r="C112" s="68">
        <f>COUNTIF(Q5:Q49,"&lt;=20")-(C110+C109+C111)</f>
        <v>0</v>
      </c>
      <c r="D112" s="87" t="e">
        <f>C112/SUM(C109:C112)*100</f>
        <v>#DIV/0!</v>
      </c>
      <c r="E112" s="68">
        <f>COUNTIF(R5:R49,"&lt;=20")-(E110+E109+E111)</f>
        <v>0</v>
      </c>
      <c r="F112" s="87" t="e">
        <f>E112/SUM(E109:E112)*100</f>
        <v>#DIV/0!</v>
      </c>
      <c r="G112" s="68">
        <f>COUNTIF(S5:S49,"&lt;=20")-(G110+G109+G111)</f>
        <v>0</v>
      </c>
      <c r="H112" s="87" t="e">
        <f>G112/SUM(G109:G112)*100</f>
        <v>#DIV/0!</v>
      </c>
      <c r="I112" s="68">
        <f>COUNTIF(T5:T49,"&lt;=20")-(I110+I109+I111)</f>
        <v>0</v>
      </c>
      <c r="J112" s="87" t="e">
        <f>I112/SUM(I109:I112)*100</f>
        <v>#DIV/0!</v>
      </c>
      <c r="K112" s="68">
        <f>COUNTIF(V5:V49,"&lt;=20")-(K110+K109+K111)</f>
        <v>0</v>
      </c>
      <c r="L112" s="69">
        <f>K112/SUM(K109:K112)*100</f>
        <v>0</v>
      </c>
    </row>
    <row r="115" spans="1:28" ht="75.75" x14ac:dyDescent="0.2">
      <c r="A115" s="367" t="s">
        <v>10</v>
      </c>
      <c r="B115" s="368"/>
      <c r="C115" s="23" t="s">
        <v>35</v>
      </c>
      <c r="D115" s="63" t="s">
        <v>48</v>
      </c>
      <c r="E115" s="23" t="s">
        <v>36</v>
      </c>
      <c r="F115" s="63" t="s">
        <v>48</v>
      </c>
      <c r="G115" s="24" t="s">
        <v>37</v>
      </c>
      <c r="H115" s="63" t="s">
        <v>48</v>
      </c>
      <c r="K115" s="20" t="s">
        <v>26</v>
      </c>
      <c r="L115" s="63" t="s">
        <v>48</v>
      </c>
    </row>
    <row r="116" spans="1:28" x14ac:dyDescent="0.2">
      <c r="A116" s="369" t="s">
        <v>55</v>
      </c>
      <c r="B116" s="369"/>
      <c r="C116" s="68">
        <f>COUNTIF(X5:X49,"&lt;5")</f>
        <v>0</v>
      </c>
      <c r="D116" s="87" t="e">
        <f>C116/SUM(C116:C119)*100</f>
        <v>#DIV/0!</v>
      </c>
      <c r="E116" s="68">
        <f>COUNTIF(Y5:Y49,"&lt;5")</f>
        <v>0</v>
      </c>
      <c r="F116" s="87" t="e">
        <f>E116/SUM(E116:E119)*100</f>
        <v>#DIV/0!</v>
      </c>
      <c r="G116" s="68">
        <f>COUNTIF(Z5:Z49,"&lt;5")</f>
        <v>0</v>
      </c>
      <c r="H116" s="87" t="e">
        <f>G116/SUM(G116:G119)*100</f>
        <v>#DIV/0!</v>
      </c>
      <c r="K116" s="68">
        <f>COUNTIF(AB5:AB49,"&lt;5")</f>
        <v>45</v>
      </c>
      <c r="L116" s="87">
        <f>K116/SUM(K116:K119)*100</f>
        <v>100</v>
      </c>
    </row>
    <row r="117" spans="1:28" x14ac:dyDescent="0.2">
      <c r="A117" s="369" t="s">
        <v>56</v>
      </c>
      <c r="B117" s="369"/>
      <c r="C117" s="68">
        <f>COUNTIF(X5:X49,"&lt;10")-C116</f>
        <v>0</v>
      </c>
      <c r="D117" s="87" t="e">
        <f>C117/SUM(C116:C119)*100</f>
        <v>#DIV/0!</v>
      </c>
      <c r="E117" s="68">
        <f>COUNTIF(Y5:Y49,"&lt;10")-E116</f>
        <v>0</v>
      </c>
      <c r="F117" s="87" t="e">
        <f>E117/SUM(E116:E119)*100</f>
        <v>#DIV/0!</v>
      </c>
      <c r="G117" s="68">
        <f>COUNTIF(Z5:Z49,"&lt;10")-G116</f>
        <v>0</v>
      </c>
      <c r="H117" s="87" t="e">
        <f>G117/SUM(G116:G119)*100</f>
        <v>#DIV/0!</v>
      </c>
      <c r="K117" s="68">
        <f>COUNTIF(AB5:AB49,"&lt;10")-K116</f>
        <v>0</v>
      </c>
      <c r="L117" s="87">
        <f>K117/SUM(K116:K119)*100</f>
        <v>0</v>
      </c>
    </row>
    <row r="118" spans="1:28" x14ac:dyDescent="0.2">
      <c r="A118" s="369" t="s">
        <v>57</v>
      </c>
      <c r="B118" s="369"/>
      <c r="C118" s="68">
        <f>COUNTIF(X5:X49,"&lt;15")-(C117+C116)</f>
        <v>0</v>
      </c>
      <c r="D118" s="87" t="e">
        <f>C118/SUM(C116:C119)*100</f>
        <v>#DIV/0!</v>
      </c>
      <c r="E118" s="68">
        <f>COUNTIF(Y5:Y49,"&lt;15")-(E117+E116)</f>
        <v>0</v>
      </c>
      <c r="F118" s="87" t="e">
        <f>E118/SUM(E116:E119)*100</f>
        <v>#DIV/0!</v>
      </c>
      <c r="G118" s="68">
        <f>COUNTIF(Z5:Z49,"&lt;15")-(G117+G116)</f>
        <v>0</v>
      </c>
      <c r="H118" s="87" t="e">
        <f>G118/SUM(G116:G119)*100</f>
        <v>#DIV/0!</v>
      </c>
      <c r="K118" s="68">
        <f>COUNTIF(AB5:AB49,"&lt;15")-(K117+K116)</f>
        <v>0</v>
      </c>
      <c r="L118" s="87">
        <f>K118/SUM(K116:K119)*100</f>
        <v>0</v>
      </c>
    </row>
    <row r="119" spans="1:28" x14ac:dyDescent="0.2">
      <c r="A119" s="369" t="s">
        <v>58</v>
      </c>
      <c r="B119" s="369"/>
      <c r="C119" s="68">
        <f>COUNTIF(X5:X49,"&lt;=20")-(C117+C116+C118)</f>
        <v>0</v>
      </c>
      <c r="D119" s="87" t="e">
        <f>C119/SUM(C116:C119)*100</f>
        <v>#DIV/0!</v>
      </c>
      <c r="E119" s="68">
        <f>COUNTIF(Y5:Y49,"&lt;=20")-(E117+E116+E118)</f>
        <v>0</v>
      </c>
      <c r="F119" s="87" t="e">
        <f>E119/SUM(E116:E119)*100</f>
        <v>#DIV/0!</v>
      </c>
      <c r="G119" s="68">
        <f>COUNTIF(Z5:Z49,"&lt;=20")-(G117+G116+G118)</f>
        <v>0</v>
      </c>
      <c r="H119" s="87" t="e">
        <f>G119/SUM(G116:G119)*100</f>
        <v>#DIV/0!</v>
      </c>
      <c r="K119" s="68">
        <f>COUNTIF(AB5:AB49,"&lt;=20")-(K117+K116+K118)</f>
        <v>0</v>
      </c>
      <c r="L119" s="87">
        <f>K119/SUM(K116:K119)*100</f>
        <v>0</v>
      </c>
    </row>
    <row r="125" spans="1:28" s="81" customFormat="1" x14ac:dyDescent="0.2">
      <c r="A125" s="352" t="s">
        <v>6</v>
      </c>
      <c r="B125" s="353"/>
      <c r="C125" s="337" t="str">
        <f>C1</f>
        <v/>
      </c>
      <c r="D125" s="338"/>
      <c r="E125" s="338"/>
      <c r="F125" s="338"/>
      <c r="G125" s="80"/>
      <c r="H125" s="354" t="s">
        <v>7</v>
      </c>
      <c r="I125" s="354"/>
      <c r="J125" s="337" t="str">
        <f>J1</f>
        <v/>
      </c>
      <c r="K125" s="338"/>
      <c r="L125" s="338"/>
      <c r="M125" s="338"/>
      <c r="N125" s="80"/>
      <c r="O125" s="354" t="s">
        <v>8</v>
      </c>
      <c r="P125" s="353"/>
      <c r="Q125" s="337" t="str">
        <f>Q1</f>
        <v/>
      </c>
      <c r="R125" s="338"/>
      <c r="S125" s="338"/>
      <c r="T125" s="80"/>
      <c r="U125" s="354" t="s">
        <v>9</v>
      </c>
      <c r="V125" s="353"/>
      <c r="W125" s="337" t="str">
        <f>W1</f>
        <v>2019-2018</v>
      </c>
      <c r="X125" s="338"/>
      <c r="Y125" s="338"/>
      <c r="Z125" s="80"/>
      <c r="AA125" s="80"/>
      <c r="AB125" s="80"/>
    </row>
    <row r="127" spans="1:28" ht="23.25" x14ac:dyDescent="0.35">
      <c r="K127" s="342" t="s">
        <v>44</v>
      </c>
      <c r="L127" s="343"/>
      <c r="M127" s="343"/>
      <c r="N127" s="343"/>
      <c r="O127" s="343"/>
      <c r="P127" s="343"/>
      <c r="Q127" s="343"/>
      <c r="R127" s="344"/>
      <c r="S127" s="101"/>
      <c r="T127" s="101"/>
      <c r="U127" s="101"/>
    </row>
    <row r="128" spans="1:28" ht="18" x14ac:dyDescent="0.25">
      <c r="M128" s="70" t="s">
        <v>59</v>
      </c>
    </row>
    <row r="130" spans="1:5" ht="36" x14ac:dyDescent="0.2">
      <c r="B130" s="71"/>
      <c r="C130" s="72" t="s">
        <v>60</v>
      </c>
      <c r="D130" s="72" t="s">
        <v>61</v>
      </c>
      <c r="E130" s="71" t="s">
        <v>62</v>
      </c>
    </row>
    <row r="131" spans="1:5" x14ac:dyDescent="0.2">
      <c r="B131" s="71" t="s">
        <v>63</v>
      </c>
      <c r="C131" s="25">
        <f>COUNTIFS(C5:C49,"أنثى",AE5:AE49,"&lt;10")</f>
        <v>0</v>
      </c>
      <c r="D131" s="25">
        <f>COUNTIFS(C5:C49,"أنثى",AE5:AE49,"&gt;=10")</f>
        <v>0</v>
      </c>
      <c r="E131" s="25">
        <f>SUM(C131:D131)</f>
        <v>0</v>
      </c>
    </row>
    <row r="132" spans="1:5" x14ac:dyDescent="0.2">
      <c r="B132" s="71" t="s">
        <v>64</v>
      </c>
      <c r="C132" s="25">
        <f>COUNTIFS(C5:C49,"ذكر",AE5:AE49,"&lt;10")</f>
        <v>0</v>
      </c>
      <c r="D132" s="25">
        <f>COUNTIFS(C5:C49,"ذكر",AE5:AE49,"&gt;=10")</f>
        <v>0</v>
      </c>
      <c r="E132" s="25">
        <f>SUM(C132:D132)</f>
        <v>0</v>
      </c>
    </row>
    <row r="133" spans="1:5" x14ac:dyDescent="0.2">
      <c r="B133" s="71" t="s">
        <v>62</v>
      </c>
      <c r="C133" s="25">
        <f>SUM(C131:C132)</f>
        <v>0</v>
      </c>
      <c r="D133" s="25">
        <f>SUM(D131:D132)</f>
        <v>0</v>
      </c>
      <c r="E133" s="73"/>
    </row>
    <row r="142" spans="1:5" x14ac:dyDescent="0.2">
      <c r="A142" s="16"/>
    </row>
    <row r="143" spans="1:5" x14ac:dyDescent="0.2">
      <c r="A143" s="16"/>
    </row>
    <row r="144" spans="1:5" x14ac:dyDescent="0.2">
      <c r="A144" s="16"/>
    </row>
    <row r="145" spans="1:1" x14ac:dyDescent="0.2">
      <c r="A145" s="16"/>
    </row>
    <row r="167" spans="1:28" s="81" customFormat="1" x14ac:dyDescent="0.2">
      <c r="A167" s="352" t="s">
        <v>6</v>
      </c>
      <c r="B167" s="353"/>
      <c r="C167" s="337" t="str">
        <f>C1</f>
        <v/>
      </c>
      <c r="D167" s="338"/>
      <c r="E167" s="338"/>
      <c r="F167" s="339"/>
      <c r="G167" s="80"/>
      <c r="H167" s="352" t="s">
        <v>7</v>
      </c>
      <c r="I167" s="353"/>
      <c r="J167" s="337" t="str">
        <f>J1</f>
        <v/>
      </c>
      <c r="K167" s="338"/>
      <c r="L167" s="338"/>
      <c r="M167" s="339"/>
      <c r="N167" s="80"/>
      <c r="O167" s="352" t="s">
        <v>8</v>
      </c>
      <c r="P167" s="353"/>
      <c r="Q167" s="337" t="str">
        <f>Q1</f>
        <v/>
      </c>
      <c r="R167" s="338"/>
      <c r="S167" s="339"/>
      <c r="T167" s="80"/>
      <c r="U167" s="352" t="s">
        <v>9</v>
      </c>
      <c r="V167" s="353"/>
      <c r="W167" s="337" t="str">
        <f>W1</f>
        <v>2019-2018</v>
      </c>
      <c r="X167" s="338"/>
      <c r="Y167" s="338"/>
      <c r="Z167" s="80"/>
      <c r="AA167" s="80"/>
      <c r="AB167" s="80"/>
    </row>
    <row r="168" spans="1:28" ht="23.25" x14ac:dyDescent="0.35">
      <c r="J168" s="357" t="s">
        <v>44</v>
      </c>
      <c r="K168" s="357"/>
      <c r="L168" s="357"/>
      <c r="M168" s="357"/>
      <c r="N168" s="357"/>
      <c r="O168" s="357"/>
      <c r="P168" s="357"/>
      <c r="Q168" s="357"/>
      <c r="R168" s="357"/>
      <c r="S168" s="357"/>
      <c r="T168" s="357"/>
      <c r="U168" s="357"/>
    </row>
    <row r="169" spans="1:28" ht="18" x14ac:dyDescent="0.25">
      <c r="L169" s="70" t="s">
        <v>65</v>
      </c>
    </row>
    <row r="170" spans="1:28" x14ac:dyDescent="0.2">
      <c r="C170" s="358" t="s">
        <v>16</v>
      </c>
      <c r="D170" s="359"/>
      <c r="E170" s="359"/>
      <c r="F170" s="360"/>
      <c r="H170" s="361" t="s">
        <v>17</v>
      </c>
      <c r="I170" s="362"/>
      <c r="J170" s="362"/>
      <c r="K170" s="363"/>
      <c r="P170" s="364" t="s">
        <v>18</v>
      </c>
      <c r="Q170" s="364"/>
      <c r="R170" s="364"/>
      <c r="S170" s="364"/>
      <c r="V170" s="366" t="s">
        <v>120</v>
      </c>
      <c r="W170" s="366"/>
      <c r="X170" s="366"/>
      <c r="Y170" s="366"/>
    </row>
    <row r="171" spans="1:28" ht="24" x14ac:dyDescent="0.2">
      <c r="C171" s="71"/>
      <c r="D171" s="72" t="s">
        <v>60</v>
      </c>
      <c r="E171" s="72" t="s">
        <v>61</v>
      </c>
      <c r="F171" s="71" t="s">
        <v>62</v>
      </c>
      <c r="H171" s="71"/>
      <c r="I171" s="72" t="s">
        <v>60</v>
      </c>
      <c r="J171" s="72" t="s">
        <v>61</v>
      </c>
      <c r="K171" s="71" t="s">
        <v>62</v>
      </c>
      <c r="P171" s="71"/>
      <c r="Q171" s="72" t="s">
        <v>60</v>
      </c>
      <c r="R171" s="72" t="s">
        <v>61</v>
      </c>
      <c r="S171" s="71" t="s">
        <v>62</v>
      </c>
      <c r="T171" s="74"/>
      <c r="V171" s="71"/>
      <c r="W171" s="72" t="s">
        <v>60</v>
      </c>
      <c r="X171" s="72" t="s">
        <v>61</v>
      </c>
      <c r="Y171" s="71" t="s">
        <v>62</v>
      </c>
    </row>
    <row r="172" spans="1:28" x14ac:dyDescent="0.2">
      <c r="C172" s="71" t="s">
        <v>63</v>
      </c>
      <c r="D172" s="25">
        <f>COUNTIFS(C5:C49,"أنثى",I5:I49,"&lt;10")</f>
        <v>0</v>
      </c>
      <c r="E172" s="25">
        <f>COUNTIFS(C5:C49,"أنثى",I5:I49,"&gt;=10")</f>
        <v>0</v>
      </c>
      <c r="F172" s="25">
        <f>SUM(D172:E172)</f>
        <v>0</v>
      </c>
      <c r="H172" s="71" t="s">
        <v>63</v>
      </c>
      <c r="I172" s="25">
        <f>COUNTIFS(C5:C49,"أنثى",O5:O49,"&lt;10")</f>
        <v>0</v>
      </c>
      <c r="J172" s="25">
        <f>COUNTIFS(C5:C49,"أنثى",O5:O49,"&gt;=10")</f>
        <v>0</v>
      </c>
      <c r="K172" s="25">
        <f>SUM(I172:J172)</f>
        <v>0</v>
      </c>
      <c r="P172" s="71" t="s">
        <v>63</v>
      </c>
      <c r="Q172" s="25">
        <f>COUNTIFS(C5:C49,"أنثى",V5:V49,"&lt;10")</f>
        <v>0</v>
      </c>
      <c r="R172" s="25">
        <f>COUNTIFS(C5:C49,"أنثى",V5:V49,"&gt;=10")</f>
        <v>0</v>
      </c>
      <c r="S172" s="25">
        <f>SUM(Q172:R172)</f>
        <v>0</v>
      </c>
      <c r="T172" s="73"/>
      <c r="V172" s="71" t="s">
        <v>63</v>
      </c>
      <c r="W172" s="25">
        <f>COUNTIFS(C5:C49,"أنثى",AB5:AB49,"&lt;10")</f>
        <v>0</v>
      </c>
      <c r="X172" s="25">
        <f>COUNTIFS(C5:C49,"أنثى",AB5:AB49,"&gt;=10")</f>
        <v>0</v>
      </c>
      <c r="Y172" s="25">
        <f>SUM(W172:X172)</f>
        <v>0</v>
      </c>
    </row>
    <row r="173" spans="1:28" x14ac:dyDescent="0.2">
      <c r="C173" s="71" t="s">
        <v>64</v>
      </c>
      <c r="D173" s="25">
        <f>COUNTIFS(C5:C49,"ذكر",I5:I49,"&lt;10")</f>
        <v>0</v>
      </c>
      <c r="E173" s="25">
        <f>COUNTIFS(C5:C49,"ذكر",I5:I49,"&gt;=10")</f>
        <v>0</v>
      </c>
      <c r="F173" s="25">
        <f>SUM(D173:E173)</f>
        <v>0</v>
      </c>
      <c r="H173" s="71" t="s">
        <v>64</v>
      </c>
      <c r="I173" s="25">
        <f>COUNTIFS(C5:C49,"ذكر",O5:O49,"&lt;10")</f>
        <v>0</v>
      </c>
      <c r="J173" s="25">
        <f>COUNTIFS(C5:C49,"ذكر",O5:O49,"&gt;=10")</f>
        <v>0</v>
      </c>
      <c r="K173" s="25">
        <f>SUM(I173:J173)</f>
        <v>0</v>
      </c>
      <c r="P173" s="71" t="s">
        <v>64</v>
      </c>
      <c r="Q173" s="25">
        <f>COUNTIFS(C5:C49,"ذكر",V5:V49,"&lt;10")</f>
        <v>0</v>
      </c>
      <c r="R173" s="25">
        <f>COUNTIFS(C5:C49,"ذكر",V5:V49,"&gt;=10")</f>
        <v>0</v>
      </c>
      <c r="S173" s="25">
        <f>SUM(Q173:R173)</f>
        <v>0</v>
      </c>
      <c r="T173" s="73"/>
      <c r="V173" s="71" t="s">
        <v>64</v>
      </c>
      <c r="W173" s="25">
        <f>COUNTIFS(C5:C49,"ذكر",AB5:AB49,"&lt;10")</f>
        <v>0</v>
      </c>
      <c r="X173" s="25">
        <f>COUNTIFS(C5:C49,"ذكر",AB5:AB49,"&gt;=10")</f>
        <v>0</v>
      </c>
      <c r="Y173" s="25">
        <f>SUM(W173:X173)</f>
        <v>0</v>
      </c>
    </row>
    <row r="174" spans="1:28" x14ac:dyDescent="0.2">
      <c r="C174" s="71" t="s">
        <v>62</v>
      </c>
      <c r="D174" s="25">
        <f>SUM(D172:D173)</f>
        <v>0</v>
      </c>
      <c r="E174" s="25">
        <f>SUM(E172:E173)</f>
        <v>0</v>
      </c>
      <c r="H174" s="71" t="s">
        <v>62</v>
      </c>
      <c r="I174" s="25">
        <f>SUM(I172:I173)</f>
        <v>0</v>
      </c>
      <c r="J174" s="25">
        <f>SUM(J172:J173)</f>
        <v>0</v>
      </c>
      <c r="P174" s="71" t="s">
        <v>62</v>
      </c>
      <c r="Q174" s="25">
        <f>SUM(Q172:Q173)</f>
        <v>0</v>
      </c>
      <c r="R174" s="25">
        <f>SUM(R172:R173)</f>
        <v>0</v>
      </c>
      <c r="V174" s="71" t="s">
        <v>62</v>
      </c>
      <c r="W174" s="25">
        <f>SUM(W172:W173)</f>
        <v>0</v>
      </c>
      <c r="X174" s="25">
        <f>SUM(X172:X173)</f>
        <v>0</v>
      </c>
    </row>
  </sheetData>
  <sheetProtection formatCells="0" formatColumns="0" formatRows="0" insertColumns="0" insertRows="0" insertHyperlinks="0" deleteColumns="0" deleteRows="0" sort="0" autoFilter="0" pivotTables="0"/>
  <mergeCells count="85">
    <mergeCell ref="A167:B167"/>
    <mergeCell ref="O167:P167"/>
    <mergeCell ref="U167:V167"/>
    <mergeCell ref="A1:B1"/>
    <mergeCell ref="O1:P1"/>
    <mergeCell ref="U1:V1"/>
    <mergeCell ref="U51:V51"/>
    <mergeCell ref="O51:P51"/>
    <mergeCell ref="A51:B51"/>
    <mergeCell ref="C1:F1"/>
    <mergeCell ref="H1:I1"/>
    <mergeCell ref="J1:M1"/>
    <mergeCell ref="Q1:S1"/>
    <mergeCell ref="K52:V52"/>
    <mergeCell ref="B55:C55"/>
    <mergeCell ref="B56:C56"/>
    <mergeCell ref="W1:Y1"/>
    <mergeCell ref="AD3:AG3"/>
    <mergeCell ref="C51:F51"/>
    <mergeCell ref="H51:I51"/>
    <mergeCell ref="J51:M51"/>
    <mergeCell ref="Q51:S51"/>
    <mergeCell ref="W51:Y51"/>
    <mergeCell ref="D3:J3"/>
    <mergeCell ref="K3:P3"/>
    <mergeCell ref="X3:AC3"/>
    <mergeCell ref="Q3:W3"/>
    <mergeCell ref="A57:A62"/>
    <mergeCell ref="B57:C57"/>
    <mergeCell ref="B58:C58"/>
    <mergeCell ref="B59:C59"/>
    <mergeCell ref="B61:C61"/>
    <mergeCell ref="B62:C62"/>
    <mergeCell ref="N65:R65"/>
    <mergeCell ref="S66:T66"/>
    <mergeCell ref="V66:W66"/>
    <mergeCell ref="S67:T67"/>
    <mergeCell ref="B68:F68"/>
    <mergeCell ref="S68:T68"/>
    <mergeCell ref="A98:B98"/>
    <mergeCell ref="B69:F69"/>
    <mergeCell ref="S69:T69"/>
    <mergeCell ref="S70:T70"/>
    <mergeCell ref="C91:F91"/>
    <mergeCell ref="H91:I91"/>
    <mergeCell ref="J91:M91"/>
    <mergeCell ref="Q91:S91"/>
    <mergeCell ref="A91:B91"/>
    <mergeCell ref="O91:P91"/>
    <mergeCell ref="W91:Y91"/>
    <mergeCell ref="K93:R93"/>
    <mergeCell ref="A95:B95"/>
    <mergeCell ref="A96:B96"/>
    <mergeCell ref="A97:B97"/>
    <mergeCell ref="U91:V91"/>
    <mergeCell ref="C125:F125"/>
    <mergeCell ref="A99:B99"/>
    <mergeCell ref="A108:B108"/>
    <mergeCell ref="A109:B109"/>
    <mergeCell ref="A110:B110"/>
    <mergeCell ref="A111:B111"/>
    <mergeCell ref="A112:B112"/>
    <mergeCell ref="A115:B115"/>
    <mergeCell ref="A116:B116"/>
    <mergeCell ref="A117:B117"/>
    <mergeCell ref="A118:B118"/>
    <mergeCell ref="A119:B119"/>
    <mergeCell ref="A125:B125"/>
    <mergeCell ref="C167:F167"/>
    <mergeCell ref="H167:I167"/>
    <mergeCell ref="J167:M167"/>
    <mergeCell ref="Q167:S167"/>
    <mergeCell ref="W167:Y167"/>
    <mergeCell ref="H125:I125"/>
    <mergeCell ref="J125:M125"/>
    <mergeCell ref="Q125:S125"/>
    <mergeCell ref="W125:Y125"/>
    <mergeCell ref="K127:R127"/>
    <mergeCell ref="U125:V125"/>
    <mergeCell ref="O125:P125"/>
    <mergeCell ref="J168:U168"/>
    <mergeCell ref="C170:F170"/>
    <mergeCell ref="H170:K170"/>
    <mergeCell ref="P170:S170"/>
    <mergeCell ref="V170:Y170"/>
  </mergeCells>
  <conditionalFormatting sqref="M5:M49">
    <cfRule type="cellIs" dxfId="142" priority="1" stopIfTrue="1" operator="equal">
      <formula>$M$56</formula>
    </cfRule>
    <cfRule type="cellIs" dxfId="141" priority="2" stopIfTrue="1" operator="equal">
      <formula>$M$55</formula>
    </cfRule>
  </conditionalFormatting>
  <conditionalFormatting sqref="R5:R49">
    <cfRule type="cellIs" dxfId="140" priority="3" stopIfTrue="1" operator="equal">
      <formula>$R$56</formula>
    </cfRule>
    <cfRule type="cellIs" dxfId="139" priority="4" stopIfTrue="1" operator="equal">
      <formula>$R$55</formula>
    </cfRule>
  </conditionalFormatting>
  <conditionalFormatting sqref="S5:S49">
    <cfRule type="cellIs" dxfId="138" priority="5" stopIfTrue="1" operator="equal">
      <formula>$S$56</formula>
    </cfRule>
    <cfRule type="cellIs" dxfId="137" priority="6" stopIfTrue="1" operator="equal">
      <formula>$S$55</formula>
    </cfRule>
  </conditionalFormatting>
  <conditionalFormatting sqref="T5:T49">
    <cfRule type="cellIs" dxfId="136" priority="7" stopIfTrue="1" operator="equal">
      <formula>$T$56</formula>
    </cfRule>
    <cfRule type="cellIs" dxfId="135" priority="8" stopIfTrue="1" operator="equal">
      <formula>$T$55</formula>
    </cfRule>
    <cfRule type="cellIs" dxfId="134" priority="9" stopIfTrue="1" operator="equal">
      <formula>7.77</formula>
    </cfRule>
  </conditionalFormatting>
  <conditionalFormatting sqref="X5:X49">
    <cfRule type="cellIs" dxfId="133" priority="10" stopIfTrue="1" operator="equal">
      <formula>$X$56</formula>
    </cfRule>
    <cfRule type="cellIs" dxfId="132" priority="11" stopIfTrue="1" operator="equal">
      <formula>$X$55</formula>
    </cfRule>
  </conditionalFormatting>
  <conditionalFormatting sqref="Y5:Y49">
    <cfRule type="cellIs" dxfId="131" priority="12" stopIfTrue="1" operator="equal">
      <formula>$Y$56</formula>
    </cfRule>
    <cfRule type="cellIs" dxfId="130" priority="13" stopIfTrue="1" operator="equal">
      <formula>$Y$55</formula>
    </cfRule>
  </conditionalFormatting>
  <conditionalFormatting sqref="K5:K49">
    <cfRule type="cellIs" dxfId="129" priority="14" stopIfTrue="1" operator="equal">
      <formula>$K$56</formula>
    </cfRule>
    <cfRule type="cellIs" dxfId="128" priority="15" stopIfTrue="1" operator="equal">
      <formula>$K$55</formula>
    </cfRule>
  </conditionalFormatting>
  <conditionalFormatting sqref="G5:G49">
    <cfRule type="cellIs" dxfId="127" priority="16" stopIfTrue="1" operator="equal">
      <formula>$G$56</formula>
    </cfRule>
    <cfRule type="cellIs" dxfId="126" priority="17" stopIfTrue="1" operator="equal">
      <formula>$G$55</formula>
    </cfRule>
  </conditionalFormatting>
  <conditionalFormatting sqref="F5:F49">
    <cfRule type="cellIs" dxfId="125" priority="18" stopIfTrue="1" operator="equal">
      <formula>$F$56</formula>
    </cfRule>
    <cfRule type="cellIs" dxfId="124" priority="19" stopIfTrue="1" operator="equal">
      <formula>$F$55</formula>
    </cfRule>
  </conditionalFormatting>
  <conditionalFormatting sqref="E5:E49">
    <cfRule type="cellIs" dxfId="123" priority="20" stopIfTrue="1" operator="equal">
      <formula>$E$56</formula>
    </cfRule>
    <cfRule type="cellIs" dxfId="122" priority="21" stopIfTrue="1" operator="equal">
      <formula>$E$55</formula>
    </cfRule>
  </conditionalFormatting>
  <conditionalFormatting sqref="D5:D49">
    <cfRule type="cellIs" dxfId="121" priority="22" stopIfTrue="1" operator="equal">
      <formula>$D$56</formula>
    </cfRule>
    <cfRule type="cellIs" dxfId="120" priority="23" stopIfTrue="1" operator="equal">
      <formula>$D$55</formula>
    </cfRule>
  </conditionalFormatting>
  <conditionalFormatting sqref="L5:L49">
    <cfRule type="cellIs" dxfId="119" priority="28" stopIfTrue="1" operator="equal">
      <formula>$L$56</formula>
    </cfRule>
    <cfRule type="cellIs" dxfId="118" priority="29" stopIfTrue="1" operator="equal">
      <formula>$L$55</formula>
    </cfRule>
  </conditionalFormatting>
  <conditionalFormatting sqref="Q5:Q49">
    <cfRule type="cellIs" dxfId="117" priority="32" stopIfTrue="1" operator="equal">
      <formula>$Q$56</formula>
    </cfRule>
    <cfRule type="cellIs" dxfId="116" priority="33" stopIfTrue="1" operator="equal">
      <formula>$Q$55</formula>
    </cfRule>
  </conditionalFormatting>
  <conditionalFormatting sqref="Z5:Z49">
    <cfRule type="cellIs" dxfId="115" priority="36" stopIfTrue="1" operator="equal">
      <formula>$Z$56</formula>
    </cfRule>
    <cfRule type="cellIs" dxfId="114" priority="37" stopIfTrue="1" operator="equal">
      <formula>$Z$55</formula>
    </cfRule>
  </conditionalFormatting>
  <dataValidations count="2">
    <dataValidation type="decimal" allowBlank="1" showInputMessage="1" showErrorMessage="1" errorTitle="الرجاء التصحيح" error="العدد يجب أن يكون بين 0 و 20" sqref="X5:Z49 IV5:IY49 SR5:SU49 ACN5:ACQ49 AMJ5:AMM49 AWF5:AWI49 BGB5:BGE49 BPX5:BQA49 BZT5:BZW49 CJP5:CJS49 CTL5:CTO49 DDH5:DDK49 DND5:DNG49 DWZ5:DXC49 EGV5:EGY49 EQR5:EQU49 FAN5:FAQ49 FKJ5:FKM49 FUF5:FUI49 GEB5:GEE49 GNX5:GOA49 GXT5:GXW49 HHP5:HHS49 HRL5:HRO49 IBH5:IBK49 ILD5:ILG49 IUZ5:IVC49 JEV5:JEY49 JOR5:JOU49 JYN5:JYQ49 KIJ5:KIM49 KSF5:KSI49 LCB5:LCE49 LLX5:LMA49 LVT5:LVW49 MFP5:MFS49 MPL5:MPO49 MZH5:MZK49 NJD5:NJG49 NSZ5:NTC49 OCV5:OCY49 OMR5:OMU49 OWN5:OWQ49 PGJ5:PGM49 PQF5:PQI49 QAB5:QAE49 QJX5:QKA49 QTT5:QTW49 RDP5:RDS49 RNL5:RNO49 RXH5:RXK49 SHD5:SHG49 SQZ5:SRC49 TAV5:TAY49 TKR5:TKU49 TUN5:TUQ49 UEJ5:UEM49 UOF5:UOI49 UYB5:UYE49 VHX5:VIA49 VRT5:VRW49 WBP5:WBS49 WLL5:WLO49 WVH5:WVK49 D65550:G65584 IY65550:JB65584 SU65550:SX65584 ACQ65550:ACT65584 AMM65550:AMP65584 AWI65550:AWL65584 BGE65550:BGH65584 BQA65550:BQD65584 BZW65550:BZZ65584 CJS65550:CJV65584 CTO65550:CTR65584 DDK65550:DDN65584 DNG65550:DNJ65584 DXC65550:DXF65584 EGY65550:EHB65584 EQU65550:EQX65584 FAQ65550:FAT65584 FKM65550:FKP65584 FUI65550:FUL65584 GEE65550:GEH65584 GOA65550:GOD65584 GXW65550:GXZ65584 HHS65550:HHV65584 HRO65550:HRR65584 IBK65550:IBN65584 ILG65550:ILJ65584 IVC65550:IVF65584 JEY65550:JFB65584 JOU65550:JOX65584 JYQ65550:JYT65584 KIM65550:KIP65584 KSI65550:KSL65584 LCE65550:LCH65584 LMA65550:LMD65584 LVW65550:LVZ65584 MFS65550:MFV65584 MPO65550:MPR65584 MZK65550:MZN65584 NJG65550:NJJ65584 NTC65550:NTF65584 OCY65550:ODB65584 OMU65550:OMX65584 OWQ65550:OWT65584 PGM65550:PGP65584 PQI65550:PQL65584 QAE65550:QAH65584 QKA65550:QKD65584 QTW65550:QTZ65584 RDS65550:RDV65584 RNO65550:RNR65584 RXK65550:RXN65584 SHG65550:SHJ65584 SRC65550:SRF65584 TAY65550:TBB65584 TKU65550:TKX65584 TUQ65550:TUT65584 UEM65550:UEP65584 UOI65550:UOL65584 UYE65550:UYH65584 VIA65550:VID65584 VRW65550:VRZ65584 WBS65550:WBV65584 WLO65550:WLR65584 WVK65550:WVN65584 D131086:G131120 IY131086:JB131120 SU131086:SX131120 ACQ131086:ACT131120 AMM131086:AMP131120 AWI131086:AWL131120 BGE131086:BGH131120 BQA131086:BQD131120 BZW131086:BZZ131120 CJS131086:CJV131120 CTO131086:CTR131120 DDK131086:DDN131120 DNG131086:DNJ131120 DXC131086:DXF131120 EGY131086:EHB131120 EQU131086:EQX131120 FAQ131086:FAT131120 FKM131086:FKP131120 FUI131086:FUL131120 GEE131086:GEH131120 GOA131086:GOD131120 GXW131086:GXZ131120 HHS131086:HHV131120 HRO131086:HRR131120 IBK131086:IBN131120 ILG131086:ILJ131120 IVC131086:IVF131120 JEY131086:JFB131120 JOU131086:JOX131120 JYQ131086:JYT131120 KIM131086:KIP131120 KSI131086:KSL131120 LCE131086:LCH131120 LMA131086:LMD131120 LVW131086:LVZ131120 MFS131086:MFV131120 MPO131086:MPR131120 MZK131086:MZN131120 NJG131086:NJJ131120 NTC131086:NTF131120 OCY131086:ODB131120 OMU131086:OMX131120 OWQ131086:OWT131120 PGM131086:PGP131120 PQI131086:PQL131120 QAE131086:QAH131120 QKA131086:QKD131120 QTW131086:QTZ131120 RDS131086:RDV131120 RNO131086:RNR131120 RXK131086:RXN131120 SHG131086:SHJ131120 SRC131086:SRF131120 TAY131086:TBB131120 TKU131086:TKX131120 TUQ131086:TUT131120 UEM131086:UEP131120 UOI131086:UOL131120 UYE131086:UYH131120 VIA131086:VID131120 VRW131086:VRZ131120 WBS131086:WBV131120 WLO131086:WLR131120 WVK131086:WVN131120 D196622:G196656 IY196622:JB196656 SU196622:SX196656 ACQ196622:ACT196656 AMM196622:AMP196656 AWI196622:AWL196656 BGE196622:BGH196656 BQA196622:BQD196656 BZW196622:BZZ196656 CJS196622:CJV196656 CTO196622:CTR196656 DDK196622:DDN196656 DNG196622:DNJ196656 DXC196622:DXF196656 EGY196622:EHB196656 EQU196622:EQX196656 FAQ196622:FAT196656 FKM196622:FKP196656 FUI196622:FUL196656 GEE196622:GEH196656 GOA196622:GOD196656 GXW196622:GXZ196656 HHS196622:HHV196656 HRO196622:HRR196656 IBK196622:IBN196656 ILG196622:ILJ196656 IVC196622:IVF196656 JEY196622:JFB196656 JOU196622:JOX196656 JYQ196622:JYT196656 KIM196622:KIP196656 KSI196622:KSL196656 LCE196622:LCH196656 LMA196622:LMD196656 LVW196622:LVZ196656 MFS196622:MFV196656 MPO196622:MPR196656 MZK196622:MZN196656 NJG196622:NJJ196656 NTC196622:NTF196656 OCY196622:ODB196656 OMU196622:OMX196656 OWQ196622:OWT196656 PGM196622:PGP196656 PQI196622:PQL196656 QAE196622:QAH196656 QKA196622:QKD196656 QTW196622:QTZ196656 RDS196622:RDV196656 RNO196622:RNR196656 RXK196622:RXN196656 SHG196622:SHJ196656 SRC196622:SRF196656 TAY196622:TBB196656 TKU196622:TKX196656 TUQ196622:TUT196656 UEM196622:UEP196656 UOI196622:UOL196656 UYE196622:UYH196656 VIA196622:VID196656 VRW196622:VRZ196656 WBS196622:WBV196656 WLO196622:WLR196656 WVK196622:WVN196656 D262158:G262192 IY262158:JB262192 SU262158:SX262192 ACQ262158:ACT262192 AMM262158:AMP262192 AWI262158:AWL262192 BGE262158:BGH262192 BQA262158:BQD262192 BZW262158:BZZ262192 CJS262158:CJV262192 CTO262158:CTR262192 DDK262158:DDN262192 DNG262158:DNJ262192 DXC262158:DXF262192 EGY262158:EHB262192 EQU262158:EQX262192 FAQ262158:FAT262192 FKM262158:FKP262192 FUI262158:FUL262192 GEE262158:GEH262192 GOA262158:GOD262192 GXW262158:GXZ262192 HHS262158:HHV262192 HRO262158:HRR262192 IBK262158:IBN262192 ILG262158:ILJ262192 IVC262158:IVF262192 JEY262158:JFB262192 JOU262158:JOX262192 JYQ262158:JYT262192 KIM262158:KIP262192 KSI262158:KSL262192 LCE262158:LCH262192 LMA262158:LMD262192 LVW262158:LVZ262192 MFS262158:MFV262192 MPO262158:MPR262192 MZK262158:MZN262192 NJG262158:NJJ262192 NTC262158:NTF262192 OCY262158:ODB262192 OMU262158:OMX262192 OWQ262158:OWT262192 PGM262158:PGP262192 PQI262158:PQL262192 QAE262158:QAH262192 QKA262158:QKD262192 QTW262158:QTZ262192 RDS262158:RDV262192 RNO262158:RNR262192 RXK262158:RXN262192 SHG262158:SHJ262192 SRC262158:SRF262192 TAY262158:TBB262192 TKU262158:TKX262192 TUQ262158:TUT262192 UEM262158:UEP262192 UOI262158:UOL262192 UYE262158:UYH262192 VIA262158:VID262192 VRW262158:VRZ262192 WBS262158:WBV262192 WLO262158:WLR262192 WVK262158:WVN262192 D327694:G327728 IY327694:JB327728 SU327694:SX327728 ACQ327694:ACT327728 AMM327694:AMP327728 AWI327694:AWL327728 BGE327694:BGH327728 BQA327694:BQD327728 BZW327694:BZZ327728 CJS327694:CJV327728 CTO327694:CTR327728 DDK327694:DDN327728 DNG327694:DNJ327728 DXC327694:DXF327728 EGY327694:EHB327728 EQU327694:EQX327728 FAQ327694:FAT327728 FKM327694:FKP327728 FUI327694:FUL327728 GEE327694:GEH327728 GOA327694:GOD327728 GXW327694:GXZ327728 HHS327694:HHV327728 HRO327694:HRR327728 IBK327694:IBN327728 ILG327694:ILJ327728 IVC327694:IVF327728 JEY327694:JFB327728 JOU327694:JOX327728 JYQ327694:JYT327728 KIM327694:KIP327728 KSI327694:KSL327728 LCE327694:LCH327728 LMA327694:LMD327728 LVW327694:LVZ327728 MFS327694:MFV327728 MPO327694:MPR327728 MZK327694:MZN327728 NJG327694:NJJ327728 NTC327694:NTF327728 OCY327694:ODB327728 OMU327694:OMX327728 OWQ327694:OWT327728 PGM327694:PGP327728 PQI327694:PQL327728 QAE327694:QAH327728 QKA327694:QKD327728 QTW327694:QTZ327728 RDS327694:RDV327728 RNO327694:RNR327728 RXK327694:RXN327728 SHG327694:SHJ327728 SRC327694:SRF327728 TAY327694:TBB327728 TKU327694:TKX327728 TUQ327694:TUT327728 UEM327694:UEP327728 UOI327694:UOL327728 UYE327694:UYH327728 VIA327694:VID327728 VRW327694:VRZ327728 WBS327694:WBV327728 WLO327694:WLR327728 WVK327694:WVN327728 D393230:G393264 IY393230:JB393264 SU393230:SX393264 ACQ393230:ACT393264 AMM393230:AMP393264 AWI393230:AWL393264 BGE393230:BGH393264 BQA393230:BQD393264 BZW393230:BZZ393264 CJS393230:CJV393264 CTO393230:CTR393264 DDK393230:DDN393264 DNG393230:DNJ393264 DXC393230:DXF393264 EGY393230:EHB393264 EQU393230:EQX393264 FAQ393230:FAT393264 FKM393230:FKP393264 FUI393230:FUL393264 GEE393230:GEH393264 GOA393230:GOD393264 GXW393230:GXZ393264 HHS393230:HHV393264 HRO393230:HRR393264 IBK393230:IBN393264 ILG393230:ILJ393264 IVC393230:IVF393264 JEY393230:JFB393264 JOU393230:JOX393264 JYQ393230:JYT393264 KIM393230:KIP393264 KSI393230:KSL393264 LCE393230:LCH393264 LMA393230:LMD393264 LVW393230:LVZ393264 MFS393230:MFV393264 MPO393230:MPR393264 MZK393230:MZN393264 NJG393230:NJJ393264 NTC393230:NTF393264 OCY393230:ODB393264 OMU393230:OMX393264 OWQ393230:OWT393264 PGM393230:PGP393264 PQI393230:PQL393264 QAE393230:QAH393264 QKA393230:QKD393264 QTW393230:QTZ393264 RDS393230:RDV393264 RNO393230:RNR393264 RXK393230:RXN393264 SHG393230:SHJ393264 SRC393230:SRF393264 TAY393230:TBB393264 TKU393230:TKX393264 TUQ393230:TUT393264 UEM393230:UEP393264 UOI393230:UOL393264 UYE393230:UYH393264 VIA393230:VID393264 VRW393230:VRZ393264 WBS393230:WBV393264 WLO393230:WLR393264 WVK393230:WVN393264 D458766:G458800 IY458766:JB458800 SU458766:SX458800 ACQ458766:ACT458800 AMM458766:AMP458800 AWI458766:AWL458800 BGE458766:BGH458800 BQA458766:BQD458800 BZW458766:BZZ458800 CJS458766:CJV458800 CTO458766:CTR458800 DDK458766:DDN458800 DNG458766:DNJ458800 DXC458766:DXF458800 EGY458766:EHB458800 EQU458766:EQX458800 FAQ458766:FAT458800 FKM458766:FKP458800 FUI458766:FUL458800 GEE458766:GEH458800 GOA458766:GOD458800 GXW458766:GXZ458800 HHS458766:HHV458800 HRO458766:HRR458800 IBK458766:IBN458800 ILG458766:ILJ458800 IVC458766:IVF458800 JEY458766:JFB458800 JOU458766:JOX458800 JYQ458766:JYT458800 KIM458766:KIP458800 KSI458766:KSL458800 LCE458766:LCH458800 LMA458766:LMD458800 LVW458766:LVZ458800 MFS458766:MFV458800 MPO458766:MPR458800 MZK458766:MZN458800 NJG458766:NJJ458800 NTC458766:NTF458800 OCY458766:ODB458800 OMU458766:OMX458800 OWQ458766:OWT458800 PGM458766:PGP458800 PQI458766:PQL458800 QAE458766:QAH458800 QKA458766:QKD458800 QTW458766:QTZ458800 RDS458766:RDV458800 RNO458766:RNR458800 RXK458766:RXN458800 SHG458766:SHJ458800 SRC458766:SRF458800 TAY458766:TBB458800 TKU458766:TKX458800 TUQ458766:TUT458800 UEM458766:UEP458800 UOI458766:UOL458800 UYE458766:UYH458800 VIA458766:VID458800 VRW458766:VRZ458800 WBS458766:WBV458800 WLO458766:WLR458800 WVK458766:WVN458800 D524302:G524336 IY524302:JB524336 SU524302:SX524336 ACQ524302:ACT524336 AMM524302:AMP524336 AWI524302:AWL524336 BGE524302:BGH524336 BQA524302:BQD524336 BZW524302:BZZ524336 CJS524302:CJV524336 CTO524302:CTR524336 DDK524302:DDN524336 DNG524302:DNJ524336 DXC524302:DXF524336 EGY524302:EHB524336 EQU524302:EQX524336 FAQ524302:FAT524336 FKM524302:FKP524336 FUI524302:FUL524336 GEE524302:GEH524336 GOA524302:GOD524336 GXW524302:GXZ524336 HHS524302:HHV524336 HRO524302:HRR524336 IBK524302:IBN524336 ILG524302:ILJ524336 IVC524302:IVF524336 JEY524302:JFB524336 JOU524302:JOX524336 JYQ524302:JYT524336 KIM524302:KIP524336 KSI524302:KSL524336 LCE524302:LCH524336 LMA524302:LMD524336 LVW524302:LVZ524336 MFS524302:MFV524336 MPO524302:MPR524336 MZK524302:MZN524336 NJG524302:NJJ524336 NTC524302:NTF524336 OCY524302:ODB524336 OMU524302:OMX524336 OWQ524302:OWT524336 PGM524302:PGP524336 PQI524302:PQL524336 QAE524302:QAH524336 QKA524302:QKD524336 QTW524302:QTZ524336 RDS524302:RDV524336 RNO524302:RNR524336 RXK524302:RXN524336 SHG524302:SHJ524336 SRC524302:SRF524336 TAY524302:TBB524336 TKU524302:TKX524336 TUQ524302:TUT524336 UEM524302:UEP524336 UOI524302:UOL524336 UYE524302:UYH524336 VIA524302:VID524336 VRW524302:VRZ524336 WBS524302:WBV524336 WLO524302:WLR524336 WVK524302:WVN524336 D589838:G589872 IY589838:JB589872 SU589838:SX589872 ACQ589838:ACT589872 AMM589838:AMP589872 AWI589838:AWL589872 BGE589838:BGH589872 BQA589838:BQD589872 BZW589838:BZZ589872 CJS589838:CJV589872 CTO589838:CTR589872 DDK589838:DDN589872 DNG589838:DNJ589872 DXC589838:DXF589872 EGY589838:EHB589872 EQU589838:EQX589872 FAQ589838:FAT589872 FKM589838:FKP589872 FUI589838:FUL589872 GEE589838:GEH589872 GOA589838:GOD589872 GXW589838:GXZ589872 HHS589838:HHV589872 HRO589838:HRR589872 IBK589838:IBN589872 ILG589838:ILJ589872 IVC589838:IVF589872 JEY589838:JFB589872 JOU589838:JOX589872 JYQ589838:JYT589872 KIM589838:KIP589872 KSI589838:KSL589872 LCE589838:LCH589872 LMA589838:LMD589872 LVW589838:LVZ589872 MFS589838:MFV589872 MPO589838:MPR589872 MZK589838:MZN589872 NJG589838:NJJ589872 NTC589838:NTF589872 OCY589838:ODB589872 OMU589838:OMX589872 OWQ589838:OWT589872 PGM589838:PGP589872 PQI589838:PQL589872 QAE589838:QAH589872 QKA589838:QKD589872 QTW589838:QTZ589872 RDS589838:RDV589872 RNO589838:RNR589872 RXK589838:RXN589872 SHG589838:SHJ589872 SRC589838:SRF589872 TAY589838:TBB589872 TKU589838:TKX589872 TUQ589838:TUT589872 UEM589838:UEP589872 UOI589838:UOL589872 UYE589838:UYH589872 VIA589838:VID589872 VRW589838:VRZ589872 WBS589838:WBV589872 WLO589838:WLR589872 WVK589838:WVN589872 D655374:G655408 IY655374:JB655408 SU655374:SX655408 ACQ655374:ACT655408 AMM655374:AMP655408 AWI655374:AWL655408 BGE655374:BGH655408 BQA655374:BQD655408 BZW655374:BZZ655408 CJS655374:CJV655408 CTO655374:CTR655408 DDK655374:DDN655408 DNG655374:DNJ655408 DXC655374:DXF655408 EGY655374:EHB655408 EQU655374:EQX655408 FAQ655374:FAT655408 FKM655374:FKP655408 FUI655374:FUL655408 GEE655374:GEH655408 GOA655374:GOD655408 GXW655374:GXZ655408 HHS655374:HHV655408 HRO655374:HRR655408 IBK655374:IBN655408 ILG655374:ILJ655408 IVC655374:IVF655408 JEY655374:JFB655408 JOU655374:JOX655408 JYQ655374:JYT655408 KIM655374:KIP655408 KSI655374:KSL655408 LCE655374:LCH655408 LMA655374:LMD655408 LVW655374:LVZ655408 MFS655374:MFV655408 MPO655374:MPR655408 MZK655374:MZN655408 NJG655374:NJJ655408 NTC655374:NTF655408 OCY655374:ODB655408 OMU655374:OMX655408 OWQ655374:OWT655408 PGM655374:PGP655408 PQI655374:PQL655408 QAE655374:QAH655408 QKA655374:QKD655408 QTW655374:QTZ655408 RDS655374:RDV655408 RNO655374:RNR655408 RXK655374:RXN655408 SHG655374:SHJ655408 SRC655374:SRF655408 TAY655374:TBB655408 TKU655374:TKX655408 TUQ655374:TUT655408 UEM655374:UEP655408 UOI655374:UOL655408 UYE655374:UYH655408 VIA655374:VID655408 VRW655374:VRZ655408 WBS655374:WBV655408 WLO655374:WLR655408 WVK655374:WVN655408 D720910:G720944 IY720910:JB720944 SU720910:SX720944 ACQ720910:ACT720944 AMM720910:AMP720944 AWI720910:AWL720944 BGE720910:BGH720944 BQA720910:BQD720944 BZW720910:BZZ720944 CJS720910:CJV720944 CTO720910:CTR720944 DDK720910:DDN720944 DNG720910:DNJ720944 DXC720910:DXF720944 EGY720910:EHB720944 EQU720910:EQX720944 FAQ720910:FAT720944 FKM720910:FKP720944 FUI720910:FUL720944 GEE720910:GEH720944 GOA720910:GOD720944 GXW720910:GXZ720944 HHS720910:HHV720944 HRO720910:HRR720944 IBK720910:IBN720944 ILG720910:ILJ720944 IVC720910:IVF720944 JEY720910:JFB720944 JOU720910:JOX720944 JYQ720910:JYT720944 KIM720910:KIP720944 KSI720910:KSL720944 LCE720910:LCH720944 LMA720910:LMD720944 LVW720910:LVZ720944 MFS720910:MFV720944 MPO720910:MPR720944 MZK720910:MZN720944 NJG720910:NJJ720944 NTC720910:NTF720944 OCY720910:ODB720944 OMU720910:OMX720944 OWQ720910:OWT720944 PGM720910:PGP720944 PQI720910:PQL720944 QAE720910:QAH720944 QKA720910:QKD720944 QTW720910:QTZ720944 RDS720910:RDV720944 RNO720910:RNR720944 RXK720910:RXN720944 SHG720910:SHJ720944 SRC720910:SRF720944 TAY720910:TBB720944 TKU720910:TKX720944 TUQ720910:TUT720944 UEM720910:UEP720944 UOI720910:UOL720944 UYE720910:UYH720944 VIA720910:VID720944 VRW720910:VRZ720944 WBS720910:WBV720944 WLO720910:WLR720944 WVK720910:WVN720944 D786446:G786480 IY786446:JB786480 SU786446:SX786480 ACQ786446:ACT786480 AMM786446:AMP786480 AWI786446:AWL786480 BGE786446:BGH786480 BQA786446:BQD786480 BZW786446:BZZ786480 CJS786446:CJV786480 CTO786446:CTR786480 DDK786446:DDN786480 DNG786446:DNJ786480 DXC786446:DXF786480 EGY786446:EHB786480 EQU786446:EQX786480 FAQ786446:FAT786480 FKM786446:FKP786480 FUI786446:FUL786480 GEE786446:GEH786480 GOA786446:GOD786480 GXW786446:GXZ786480 HHS786446:HHV786480 HRO786446:HRR786480 IBK786446:IBN786480 ILG786446:ILJ786480 IVC786446:IVF786480 JEY786446:JFB786480 JOU786446:JOX786480 JYQ786446:JYT786480 KIM786446:KIP786480 KSI786446:KSL786480 LCE786446:LCH786480 LMA786446:LMD786480 LVW786446:LVZ786480 MFS786446:MFV786480 MPO786446:MPR786480 MZK786446:MZN786480 NJG786446:NJJ786480 NTC786446:NTF786480 OCY786446:ODB786480 OMU786446:OMX786480 OWQ786446:OWT786480 PGM786446:PGP786480 PQI786446:PQL786480 QAE786446:QAH786480 QKA786446:QKD786480 QTW786446:QTZ786480 RDS786446:RDV786480 RNO786446:RNR786480 RXK786446:RXN786480 SHG786446:SHJ786480 SRC786446:SRF786480 TAY786446:TBB786480 TKU786446:TKX786480 TUQ786446:TUT786480 UEM786446:UEP786480 UOI786446:UOL786480 UYE786446:UYH786480 VIA786446:VID786480 VRW786446:VRZ786480 WBS786446:WBV786480 WLO786446:WLR786480 WVK786446:WVN786480 D851982:G852016 IY851982:JB852016 SU851982:SX852016 ACQ851982:ACT852016 AMM851982:AMP852016 AWI851982:AWL852016 BGE851982:BGH852016 BQA851982:BQD852016 BZW851982:BZZ852016 CJS851982:CJV852016 CTO851982:CTR852016 DDK851982:DDN852016 DNG851982:DNJ852016 DXC851982:DXF852016 EGY851982:EHB852016 EQU851982:EQX852016 FAQ851982:FAT852016 FKM851982:FKP852016 FUI851982:FUL852016 GEE851982:GEH852016 GOA851982:GOD852016 GXW851982:GXZ852016 HHS851982:HHV852016 HRO851982:HRR852016 IBK851982:IBN852016 ILG851982:ILJ852016 IVC851982:IVF852016 JEY851982:JFB852016 JOU851982:JOX852016 JYQ851982:JYT852016 KIM851982:KIP852016 KSI851982:KSL852016 LCE851982:LCH852016 LMA851982:LMD852016 LVW851982:LVZ852016 MFS851982:MFV852016 MPO851982:MPR852016 MZK851982:MZN852016 NJG851982:NJJ852016 NTC851982:NTF852016 OCY851982:ODB852016 OMU851982:OMX852016 OWQ851982:OWT852016 PGM851982:PGP852016 PQI851982:PQL852016 QAE851982:QAH852016 QKA851982:QKD852016 QTW851982:QTZ852016 RDS851982:RDV852016 RNO851982:RNR852016 RXK851982:RXN852016 SHG851982:SHJ852016 SRC851982:SRF852016 TAY851982:TBB852016 TKU851982:TKX852016 TUQ851982:TUT852016 UEM851982:UEP852016 UOI851982:UOL852016 UYE851982:UYH852016 VIA851982:VID852016 VRW851982:VRZ852016 WBS851982:WBV852016 WLO851982:WLR852016 WVK851982:WVN852016 D917518:G917552 IY917518:JB917552 SU917518:SX917552 ACQ917518:ACT917552 AMM917518:AMP917552 AWI917518:AWL917552 BGE917518:BGH917552 BQA917518:BQD917552 BZW917518:BZZ917552 CJS917518:CJV917552 CTO917518:CTR917552 DDK917518:DDN917552 DNG917518:DNJ917552 DXC917518:DXF917552 EGY917518:EHB917552 EQU917518:EQX917552 FAQ917518:FAT917552 FKM917518:FKP917552 FUI917518:FUL917552 GEE917518:GEH917552 GOA917518:GOD917552 GXW917518:GXZ917552 HHS917518:HHV917552 HRO917518:HRR917552 IBK917518:IBN917552 ILG917518:ILJ917552 IVC917518:IVF917552 JEY917518:JFB917552 JOU917518:JOX917552 JYQ917518:JYT917552 KIM917518:KIP917552 KSI917518:KSL917552 LCE917518:LCH917552 LMA917518:LMD917552 LVW917518:LVZ917552 MFS917518:MFV917552 MPO917518:MPR917552 MZK917518:MZN917552 NJG917518:NJJ917552 NTC917518:NTF917552 OCY917518:ODB917552 OMU917518:OMX917552 OWQ917518:OWT917552 PGM917518:PGP917552 PQI917518:PQL917552 QAE917518:QAH917552 QKA917518:QKD917552 QTW917518:QTZ917552 RDS917518:RDV917552 RNO917518:RNR917552 RXK917518:RXN917552 SHG917518:SHJ917552 SRC917518:SRF917552 TAY917518:TBB917552 TKU917518:TKX917552 TUQ917518:TUT917552 UEM917518:UEP917552 UOI917518:UOL917552 UYE917518:UYH917552 VIA917518:VID917552 VRW917518:VRZ917552 WBS917518:WBV917552 WLO917518:WLR917552 WVK917518:WVN917552 D983054:G983088 IY983054:JB983088 SU983054:SX983088 ACQ983054:ACT983088 AMM983054:AMP983088 AWI983054:AWL983088 BGE983054:BGH983088 BQA983054:BQD983088 BZW983054:BZZ983088 CJS983054:CJV983088 CTO983054:CTR983088 DDK983054:DDN983088 DNG983054:DNJ983088 DXC983054:DXF983088 EGY983054:EHB983088 EQU983054:EQX983088 FAQ983054:FAT983088 FKM983054:FKP983088 FUI983054:FUL983088 GEE983054:GEH983088 GOA983054:GOD983088 GXW983054:GXZ983088 HHS983054:HHV983088 HRO983054:HRR983088 IBK983054:IBN983088 ILG983054:ILJ983088 IVC983054:IVF983088 JEY983054:JFB983088 JOU983054:JOX983088 JYQ983054:JYT983088 KIM983054:KIP983088 KSI983054:KSL983088 LCE983054:LCH983088 LMA983054:LMD983088 LVW983054:LVZ983088 MFS983054:MFV983088 MPO983054:MPR983088 MZK983054:MZN983088 NJG983054:NJJ983088 NTC983054:NTF983088 OCY983054:ODB983088 OMU983054:OMX983088 OWQ983054:OWT983088 PGM983054:PGP983088 PQI983054:PQL983088 QAE983054:QAH983088 QKA983054:QKD983088 QTW983054:QTZ983088 RDS983054:RDV983088 RNO983054:RNR983088 RXK983054:RXN983088 SHG983054:SHJ983088 SRC983054:SRF983088 TAY983054:TBB983088 TKU983054:TKX983088 TUQ983054:TUT983088 UEM983054:UEP983088 UOI983054:UOL983088 UYE983054:UYH983088 VIA983054:VID983088 VRW983054:VRZ983088 WBS983054:WBV983088 WLO983054:WLR983088 WVK983054:WVN983088 T9:T15 JO9:JO15 TK9:TK15 ADG9:ADG15 ANC9:ANC15 AWY9:AWY15 BGU9:BGU15 BQQ9:BQQ15 CAM9:CAM15 CKI9:CKI15 CUE9:CUE15 DEA9:DEA15 DNW9:DNW15 DXS9:DXS15 EHO9:EHO15 ERK9:ERK15 FBG9:FBG15 FLC9:FLC15 FUY9:FUY15 GEU9:GEU15 GOQ9:GOQ15 GYM9:GYM15 HII9:HII15 HSE9:HSE15 ICA9:ICA15 ILW9:ILW15 IVS9:IVS15 JFO9:JFO15 JPK9:JPK15 JZG9:JZG15 KJC9:KJC15 KSY9:KSY15 LCU9:LCU15 LMQ9:LMQ15 LWM9:LWM15 MGI9:MGI15 MQE9:MQE15 NAA9:NAA15 NJW9:NJW15 NTS9:NTS15 ODO9:ODO15 ONK9:ONK15 OXG9:OXG15 PHC9:PHC15 PQY9:PQY15 QAU9:QAU15 QKQ9:QKQ15 QUM9:QUM15 REI9:REI15 ROE9:ROE15 RYA9:RYA15 SHW9:SHW15 SRS9:SRS15 TBO9:TBO15 TLK9:TLK15 TVG9:TVG15 UFC9:UFC15 UOY9:UOY15 UYU9:UYU15 VIQ9:VIQ15 VSM9:VSM15 WCI9:WCI15 WME9:WME15 WWA9:WWA15 W65554:W65560 JR65554:JR65560 TN65554:TN65560 ADJ65554:ADJ65560 ANF65554:ANF65560 AXB65554:AXB65560 BGX65554:BGX65560 BQT65554:BQT65560 CAP65554:CAP65560 CKL65554:CKL65560 CUH65554:CUH65560 DED65554:DED65560 DNZ65554:DNZ65560 DXV65554:DXV65560 EHR65554:EHR65560 ERN65554:ERN65560 FBJ65554:FBJ65560 FLF65554:FLF65560 FVB65554:FVB65560 GEX65554:GEX65560 GOT65554:GOT65560 GYP65554:GYP65560 HIL65554:HIL65560 HSH65554:HSH65560 ICD65554:ICD65560 ILZ65554:ILZ65560 IVV65554:IVV65560 JFR65554:JFR65560 JPN65554:JPN65560 JZJ65554:JZJ65560 KJF65554:KJF65560 KTB65554:KTB65560 LCX65554:LCX65560 LMT65554:LMT65560 LWP65554:LWP65560 MGL65554:MGL65560 MQH65554:MQH65560 NAD65554:NAD65560 NJZ65554:NJZ65560 NTV65554:NTV65560 ODR65554:ODR65560 ONN65554:ONN65560 OXJ65554:OXJ65560 PHF65554:PHF65560 PRB65554:PRB65560 QAX65554:QAX65560 QKT65554:QKT65560 QUP65554:QUP65560 REL65554:REL65560 ROH65554:ROH65560 RYD65554:RYD65560 SHZ65554:SHZ65560 SRV65554:SRV65560 TBR65554:TBR65560 TLN65554:TLN65560 TVJ65554:TVJ65560 UFF65554:UFF65560 UPB65554:UPB65560 UYX65554:UYX65560 VIT65554:VIT65560 VSP65554:VSP65560 WCL65554:WCL65560 WMH65554:WMH65560 WWD65554:WWD65560 W131090:W131096 JR131090:JR131096 TN131090:TN131096 ADJ131090:ADJ131096 ANF131090:ANF131096 AXB131090:AXB131096 BGX131090:BGX131096 BQT131090:BQT131096 CAP131090:CAP131096 CKL131090:CKL131096 CUH131090:CUH131096 DED131090:DED131096 DNZ131090:DNZ131096 DXV131090:DXV131096 EHR131090:EHR131096 ERN131090:ERN131096 FBJ131090:FBJ131096 FLF131090:FLF131096 FVB131090:FVB131096 GEX131090:GEX131096 GOT131090:GOT131096 GYP131090:GYP131096 HIL131090:HIL131096 HSH131090:HSH131096 ICD131090:ICD131096 ILZ131090:ILZ131096 IVV131090:IVV131096 JFR131090:JFR131096 JPN131090:JPN131096 JZJ131090:JZJ131096 KJF131090:KJF131096 KTB131090:KTB131096 LCX131090:LCX131096 LMT131090:LMT131096 LWP131090:LWP131096 MGL131090:MGL131096 MQH131090:MQH131096 NAD131090:NAD131096 NJZ131090:NJZ131096 NTV131090:NTV131096 ODR131090:ODR131096 ONN131090:ONN131096 OXJ131090:OXJ131096 PHF131090:PHF131096 PRB131090:PRB131096 QAX131090:QAX131096 QKT131090:QKT131096 QUP131090:QUP131096 REL131090:REL131096 ROH131090:ROH131096 RYD131090:RYD131096 SHZ131090:SHZ131096 SRV131090:SRV131096 TBR131090:TBR131096 TLN131090:TLN131096 TVJ131090:TVJ131096 UFF131090:UFF131096 UPB131090:UPB131096 UYX131090:UYX131096 VIT131090:VIT131096 VSP131090:VSP131096 WCL131090:WCL131096 WMH131090:WMH131096 WWD131090:WWD131096 W196626:W196632 JR196626:JR196632 TN196626:TN196632 ADJ196626:ADJ196632 ANF196626:ANF196632 AXB196626:AXB196632 BGX196626:BGX196632 BQT196626:BQT196632 CAP196626:CAP196632 CKL196626:CKL196632 CUH196626:CUH196632 DED196626:DED196632 DNZ196626:DNZ196632 DXV196626:DXV196632 EHR196626:EHR196632 ERN196626:ERN196632 FBJ196626:FBJ196632 FLF196626:FLF196632 FVB196626:FVB196632 GEX196626:GEX196632 GOT196626:GOT196632 GYP196626:GYP196632 HIL196626:HIL196632 HSH196626:HSH196632 ICD196626:ICD196632 ILZ196626:ILZ196632 IVV196626:IVV196632 JFR196626:JFR196632 JPN196626:JPN196632 JZJ196626:JZJ196632 KJF196626:KJF196632 KTB196626:KTB196632 LCX196626:LCX196632 LMT196626:LMT196632 LWP196626:LWP196632 MGL196626:MGL196632 MQH196626:MQH196632 NAD196626:NAD196632 NJZ196626:NJZ196632 NTV196626:NTV196632 ODR196626:ODR196632 ONN196626:ONN196632 OXJ196626:OXJ196632 PHF196626:PHF196632 PRB196626:PRB196632 QAX196626:QAX196632 QKT196626:QKT196632 QUP196626:QUP196632 REL196626:REL196632 ROH196626:ROH196632 RYD196626:RYD196632 SHZ196626:SHZ196632 SRV196626:SRV196632 TBR196626:TBR196632 TLN196626:TLN196632 TVJ196626:TVJ196632 UFF196626:UFF196632 UPB196626:UPB196632 UYX196626:UYX196632 VIT196626:VIT196632 VSP196626:VSP196632 WCL196626:WCL196632 WMH196626:WMH196632 WWD196626:WWD196632 W262162:W262168 JR262162:JR262168 TN262162:TN262168 ADJ262162:ADJ262168 ANF262162:ANF262168 AXB262162:AXB262168 BGX262162:BGX262168 BQT262162:BQT262168 CAP262162:CAP262168 CKL262162:CKL262168 CUH262162:CUH262168 DED262162:DED262168 DNZ262162:DNZ262168 DXV262162:DXV262168 EHR262162:EHR262168 ERN262162:ERN262168 FBJ262162:FBJ262168 FLF262162:FLF262168 FVB262162:FVB262168 GEX262162:GEX262168 GOT262162:GOT262168 GYP262162:GYP262168 HIL262162:HIL262168 HSH262162:HSH262168 ICD262162:ICD262168 ILZ262162:ILZ262168 IVV262162:IVV262168 JFR262162:JFR262168 JPN262162:JPN262168 JZJ262162:JZJ262168 KJF262162:KJF262168 KTB262162:KTB262168 LCX262162:LCX262168 LMT262162:LMT262168 LWP262162:LWP262168 MGL262162:MGL262168 MQH262162:MQH262168 NAD262162:NAD262168 NJZ262162:NJZ262168 NTV262162:NTV262168 ODR262162:ODR262168 ONN262162:ONN262168 OXJ262162:OXJ262168 PHF262162:PHF262168 PRB262162:PRB262168 QAX262162:QAX262168 QKT262162:QKT262168 QUP262162:QUP262168 REL262162:REL262168 ROH262162:ROH262168 RYD262162:RYD262168 SHZ262162:SHZ262168 SRV262162:SRV262168 TBR262162:TBR262168 TLN262162:TLN262168 TVJ262162:TVJ262168 UFF262162:UFF262168 UPB262162:UPB262168 UYX262162:UYX262168 VIT262162:VIT262168 VSP262162:VSP262168 WCL262162:WCL262168 WMH262162:WMH262168 WWD262162:WWD262168 W327698:W327704 JR327698:JR327704 TN327698:TN327704 ADJ327698:ADJ327704 ANF327698:ANF327704 AXB327698:AXB327704 BGX327698:BGX327704 BQT327698:BQT327704 CAP327698:CAP327704 CKL327698:CKL327704 CUH327698:CUH327704 DED327698:DED327704 DNZ327698:DNZ327704 DXV327698:DXV327704 EHR327698:EHR327704 ERN327698:ERN327704 FBJ327698:FBJ327704 FLF327698:FLF327704 FVB327698:FVB327704 GEX327698:GEX327704 GOT327698:GOT327704 GYP327698:GYP327704 HIL327698:HIL327704 HSH327698:HSH327704 ICD327698:ICD327704 ILZ327698:ILZ327704 IVV327698:IVV327704 JFR327698:JFR327704 JPN327698:JPN327704 JZJ327698:JZJ327704 KJF327698:KJF327704 KTB327698:KTB327704 LCX327698:LCX327704 LMT327698:LMT327704 LWP327698:LWP327704 MGL327698:MGL327704 MQH327698:MQH327704 NAD327698:NAD327704 NJZ327698:NJZ327704 NTV327698:NTV327704 ODR327698:ODR327704 ONN327698:ONN327704 OXJ327698:OXJ327704 PHF327698:PHF327704 PRB327698:PRB327704 QAX327698:QAX327704 QKT327698:QKT327704 QUP327698:QUP327704 REL327698:REL327704 ROH327698:ROH327704 RYD327698:RYD327704 SHZ327698:SHZ327704 SRV327698:SRV327704 TBR327698:TBR327704 TLN327698:TLN327704 TVJ327698:TVJ327704 UFF327698:UFF327704 UPB327698:UPB327704 UYX327698:UYX327704 VIT327698:VIT327704 VSP327698:VSP327704 WCL327698:WCL327704 WMH327698:WMH327704 WWD327698:WWD327704 W393234:W393240 JR393234:JR393240 TN393234:TN393240 ADJ393234:ADJ393240 ANF393234:ANF393240 AXB393234:AXB393240 BGX393234:BGX393240 BQT393234:BQT393240 CAP393234:CAP393240 CKL393234:CKL393240 CUH393234:CUH393240 DED393234:DED393240 DNZ393234:DNZ393240 DXV393234:DXV393240 EHR393234:EHR393240 ERN393234:ERN393240 FBJ393234:FBJ393240 FLF393234:FLF393240 FVB393234:FVB393240 GEX393234:GEX393240 GOT393234:GOT393240 GYP393234:GYP393240 HIL393234:HIL393240 HSH393234:HSH393240 ICD393234:ICD393240 ILZ393234:ILZ393240 IVV393234:IVV393240 JFR393234:JFR393240 JPN393234:JPN393240 JZJ393234:JZJ393240 KJF393234:KJF393240 KTB393234:KTB393240 LCX393234:LCX393240 LMT393234:LMT393240 LWP393234:LWP393240 MGL393234:MGL393240 MQH393234:MQH393240 NAD393234:NAD393240 NJZ393234:NJZ393240 NTV393234:NTV393240 ODR393234:ODR393240 ONN393234:ONN393240 OXJ393234:OXJ393240 PHF393234:PHF393240 PRB393234:PRB393240 QAX393234:QAX393240 QKT393234:QKT393240 QUP393234:QUP393240 REL393234:REL393240 ROH393234:ROH393240 RYD393234:RYD393240 SHZ393234:SHZ393240 SRV393234:SRV393240 TBR393234:TBR393240 TLN393234:TLN393240 TVJ393234:TVJ393240 UFF393234:UFF393240 UPB393234:UPB393240 UYX393234:UYX393240 VIT393234:VIT393240 VSP393234:VSP393240 WCL393234:WCL393240 WMH393234:WMH393240 WWD393234:WWD393240 W458770:W458776 JR458770:JR458776 TN458770:TN458776 ADJ458770:ADJ458776 ANF458770:ANF458776 AXB458770:AXB458776 BGX458770:BGX458776 BQT458770:BQT458776 CAP458770:CAP458776 CKL458770:CKL458776 CUH458770:CUH458776 DED458770:DED458776 DNZ458770:DNZ458776 DXV458770:DXV458776 EHR458770:EHR458776 ERN458770:ERN458776 FBJ458770:FBJ458776 FLF458770:FLF458776 FVB458770:FVB458776 GEX458770:GEX458776 GOT458770:GOT458776 GYP458770:GYP458776 HIL458770:HIL458776 HSH458770:HSH458776 ICD458770:ICD458776 ILZ458770:ILZ458776 IVV458770:IVV458776 JFR458770:JFR458776 JPN458770:JPN458776 JZJ458770:JZJ458776 KJF458770:KJF458776 KTB458770:KTB458776 LCX458770:LCX458776 LMT458770:LMT458776 LWP458770:LWP458776 MGL458770:MGL458776 MQH458770:MQH458776 NAD458770:NAD458776 NJZ458770:NJZ458776 NTV458770:NTV458776 ODR458770:ODR458776 ONN458770:ONN458776 OXJ458770:OXJ458776 PHF458770:PHF458776 PRB458770:PRB458776 QAX458770:QAX458776 QKT458770:QKT458776 QUP458770:QUP458776 REL458770:REL458776 ROH458770:ROH458776 RYD458770:RYD458776 SHZ458770:SHZ458776 SRV458770:SRV458776 TBR458770:TBR458776 TLN458770:TLN458776 TVJ458770:TVJ458776 UFF458770:UFF458776 UPB458770:UPB458776 UYX458770:UYX458776 VIT458770:VIT458776 VSP458770:VSP458776 WCL458770:WCL458776 WMH458770:WMH458776 WWD458770:WWD458776 W524306:W524312 JR524306:JR524312 TN524306:TN524312 ADJ524306:ADJ524312 ANF524306:ANF524312 AXB524306:AXB524312 BGX524306:BGX524312 BQT524306:BQT524312 CAP524306:CAP524312 CKL524306:CKL524312 CUH524306:CUH524312 DED524306:DED524312 DNZ524306:DNZ524312 DXV524306:DXV524312 EHR524306:EHR524312 ERN524306:ERN524312 FBJ524306:FBJ524312 FLF524306:FLF524312 FVB524306:FVB524312 GEX524306:GEX524312 GOT524306:GOT524312 GYP524306:GYP524312 HIL524306:HIL524312 HSH524306:HSH524312 ICD524306:ICD524312 ILZ524306:ILZ524312 IVV524306:IVV524312 JFR524306:JFR524312 JPN524306:JPN524312 JZJ524306:JZJ524312 KJF524306:KJF524312 KTB524306:KTB524312 LCX524306:LCX524312 LMT524306:LMT524312 LWP524306:LWP524312 MGL524306:MGL524312 MQH524306:MQH524312 NAD524306:NAD524312 NJZ524306:NJZ524312 NTV524306:NTV524312 ODR524306:ODR524312 ONN524306:ONN524312 OXJ524306:OXJ524312 PHF524306:PHF524312 PRB524306:PRB524312 QAX524306:QAX524312 QKT524306:QKT524312 QUP524306:QUP524312 REL524306:REL524312 ROH524306:ROH524312 RYD524306:RYD524312 SHZ524306:SHZ524312 SRV524306:SRV524312 TBR524306:TBR524312 TLN524306:TLN524312 TVJ524306:TVJ524312 UFF524306:UFF524312 UPB524306:UPB524312 UYX524306:UYX524312 VIT524306:VIT524312 VSP524306:VSP524312 WCL524306:WCL524312 WMH524306:WMH524312 WWD524306:WWD524312 W589842:W589848 JR589842:JR589848 TN589842:TN589848 ADJ589842:ADJ589848 ANF589842:ANF589848 AXB589842:AXB589848 BGX589842:BGX589848 BQT589842:BQT589848 CAP589842:CAP589848 CKL589842:CKL589848 CUH589842:CUH589848 DED589842:DED589848 DNZ589842:DNZ589848 DXV589842:DXV589848 EHR589842:EHR589848 ERN589842:ERN589848 FBJ589842:FBJ589848 FLF589842:FLF589848 FVB589842:FVB589848 GEX589842:GEX589848 GOT589842:GOT589848 GYP589842:GYP589848 HIL589842:HIL589848 HSH589842:HSH589848 ICD589842:ICD589848 ILZ589842:ILZ589848 IVV589842:IVV589848 JFR589842:JFR589848 JPN589842:JPN589848 JZJ589842:JZJ589848 KJF589842:KJF589848 KTB589842:KTB589848 LCX589842:LCX589848 LMT589842:LMT589848 LWP589842:LWP589848 MGL589842:MGL589848 MQH589842:MQH589848 NAD589842:NAD589848 NJZ589842:NJZ589848 NTV589842:NTV589848 ODR589842:ODR589848 ONN589842:ONN589848 OXJ589842:OXJ589848 PHF589842:PHF589848 PRB589842:PRB589848 QAX589842:QAX589848 QKT589842:QKT589848 QUP589842:QUP589848 REL589842:REL589848 ROH589842:ROH589848 RYD589842:RYD589848 SHZ589842:SHZ589848 SRV589842:SRV589848 TBR589842:TBR589848 TLN589842:TLN589848 TVJ589842:TVJ589848 UFF589842:UFF589848 UPB589842:UPB589848 UYX589842:UYX589848 VIT589842:VIT589848 VSP589842:VSP589848 WCL589842:WCL589848 WMH589842:WMH589848 WWD589842:WWD589848 W655378:W655384 JR655378:JR655384 TN655378:TN655384 ADJ655378:ADJ655384 ANF655378:ANF655384 AXB655378:AXB655384 BGX655378:BGX655384 BQT655378:BQT655384 CAP655378:CAP655384 CKL655378:CKL655384 CUH655378:CUH655384 DED655378:DED655384 DNZ655378:DNZ655384 DXV655378:DXV655384 EHR655378:EHR655384 ERN655378:ERN655384 FBJ655378:FBJ655384 FLF655378:FLF655384 FVB655378:FVB655384 GEX655378:GEX655384 GOT655378:GOT655384 GYP655378:GYP655384 HIL655378:HIL655384 HSH655378:HSH655384 ICD655378:ICD655384 ILZ655378:ILZ655384 IVV655378:IVV655384 JFR655378:JFR655384 JPN655378:JPN655384 JZJ655378:JZJ655384 KJF655378:KJF655384 KTB655378:KTB655384 LCX655378:LCX655384 LMT655378:LMT655384 LWP655378:LWP655384 MGL655378:MGL655384 MQH655378:MQH655384 NAD655378:NAD655384 NJZ655378:NJZ655384 NTV655378:NTV655384 ODR655378:ODR655384 ONN655378:ONN655384 OXJ655378:OXJ655384 PHF655378:PHF655384 PRB655378:PRB655384 QAX655378:QAX655384 QKT655378:QKT655384 QUP655378:QUP655384 REL655378:REL655384 ROH655378:ROH655384 RYD655378:RYD655384 SHZ655378:SHZ655384 SRV655378:SRV655384 TBR655378:TBR655384 TLN655378:TLN655384 TVJ655378:TVJ655384 UFF655378:UFF655384 UPB655378:UPB655384 UYX655378:UYX655384 VIT655378:VIT655384 VSP655378:VSP655384 WCL655378:WCL655384 WMH655378:WMH655384 WWD655378:WWD655384 W720914:W720920 JR720914:JR720920 TN720914:TN720920 ADJ720914:ADJ720920 ANF720914:ANF720920 AXB720914:AXB720920 BGX720914:BGX720920 BQT720914:BQT720920 CAP720914:CAP720920 CKL720914:CKL720920 CUH720914:CUH720920 DED720914:DED720920 DNZ720914:DNZ720920 DXV720914:DXV720920 EHR720914:EHR720920 ERN720914:ERN720920 FBJ720914:FBJ720920 FLF720914:FLF720920 FVB720914:FVB720920 GEX720914:GEX720920 GOT720914:GOT720920 GYP720914:GYP720920 HIL720914:HIL720920 HSH720914:HSH720920 ICD720914:ICD720920 ILZ720914:ILZ720920 IVV720914:IVV720920 JFR720914:JFR720920 JPN720914:JPN720920 JZJ720914:JZJ720920 KJF720914:KJF720920 KTB720914:KTB720920 LCX720914:LCX720920 LMT720914:LMT720920 LWP720914:LWP720920 MGL720914:MGL720920 MQH720914:MQH720920 NAD720914:NAD720920 NJZ720914:NJZ720920 NTV720914:NTV720920 ODR720914:ODR720920 ONN720914:ONN720920 OXJ720914:OXJ720920 PHF720914:PHF720920 PRB720914:PRB720920 QAX720914:QAX720920 QKT720914:QKT720920 QUP720914:QUP720920 REL720914:REL720920 ROH720914:ROH720920 RYD720914:RYD720920 SHZ720914:SHZ720920 SRV720914:SRV720920 TBR720914:TBR720920 TLN720914:TLN720920 TVJ720914:TVJ720920 UFF720914:UFF720920 UPB720914:UPB720920 UYX720914:UYX720920 VIT720914:VIT720920 VSP720914:VSP720920 WCL720914:WCL720920 WMH720914:WMH720920 WWD720914:WWD720920 W786450:W786456 JR786450:JR786456 TN786450:TN786456 ADJ786450:ADJ786456 ANF786450:ANF786456 AXB786450:AXB786456 BGX786450:BGX786456 BQT786450:BQT786456 CAP786450:CAP786456 CKL786450:CKL786456 CUH786450:CUH786456 DED786450:DED786456 DNZ786450:DNZ786456 DXV786450:DXV786456 EHR786450:EHR786456 ERN786450:ERN786456 FBJ786450:FBJ786456 FLF786450:FLF786456 FVB786450:FVB786456 GEX786450:GEX786456 GOT786450:GOT786456 GYP786450:GYP786456 HIL786450:HIL786456 HSH786450:HSH786456 ICD786450:ICD786456 ILZ786450:ILZ786456 IVV786450:IVV786456 JFR786450:JFR786456 JPN786450:JPN786456 JZJ786450:JZJ786456 KJF786450:KJF786456 KTB786450:KTB786456 LCX786450:LCX786456 LMT786450:LMT786456 LWP786450:LWP786456 MGL786450:MGL786456 MQH786450:MQH786456 NAD786450:NAD786456 NJZ786450:NJZ786456 NTV786450:NTV786456 ODR786450:ODR786456 ONN786450:ONN786456 OXJ786450:OXJ786456 PHF786450:PHF786456 PRB786450:PRB786456 QAX786450:QAX786456 QKT786450:QKT786456 QUP786450:QUP786456 REL786450:REL786456 ROH786450:ROH786456 RYD786450:RYD786456 SHZ786450:SHZ786456 SRV786450:SRV786456 TBR786450:TBR786456 TLN786450:TLN786456 TVJ786450:TVJ786456 UFF786450:UFF786456 UPB786450:UPB786456 UYX786450:UYX786456 VIT786450:VIT786456 VSP786450:VSP786456 WCL786450:WCL786456 WMH786450:WMH786456 WWD786450:WWD786456 W851986:W851992 JR851986:JR851992 TN851986:TN851992 ADJ851986:ADJ851992 ANF851986:ANF851992 AXB851986:AXB851992 BGX851986:BGX851992 BQT851986:BQT851992 CAP851986:CAP851992 CKL851986:CKL851992 CUH851986:CUH851992 DED851986:DED851992 DNZ851986:DNZ851992 DXV851986:DXV851992 EHR851986:EHR851992 ERN851986:ERN851992 FBJ851986:FBJ851992 FLF851986:FLF851992 FVB851986:FVB851992 GEX851986:GEX851992 GOT851986:GOT851992 GYP851986:GYP851992 HIL851986:HIL851992 HSH851986:HSH851992 ICD851986:ICD851992 ILZ851986:ILZ851992 IVV851986:IVV851992 JFR851986:JFR851992 JPN851986:JPN851992 JZJ851986:JZJ851992 KJF851986:KJF851992 KTB851986:KTB851992 LCX851986:LCX851992 LMT851986:LMT851992 LWP851986:LWP851992 MGL851986:MGL851992 MQH851986:MQH851992 NAD851986:NAD851992 NJZ851986:NJZ851992 NTV851986:NTV851992 ODR851986:ODR851992 ONN851986:ONN851992 OXJ851986:OXJ851992 PHF851986:PHF851992 PRB851986:PRB851992 QAX851986:QAX851992 QKT851986:QKT851992 QUP851986:QUP851992 REL851986:REL851992 ROH851986:ROH851992 RYD851986:RYD851992 SHZ851986:SHZ851992 SRV851986:SRV851992 TBR851986:TBR851992 TLN851986:TLN851992 TVJ851986:TVJ851992 UFF851986:UFF851992 UPB851986:UPB851992 UYX851986:UYX851992 VIT851986:VIT851992 VSP851986:VSP851992 WCL851986:WCL851992 WMH851986:WMH851992 WWD851986:WWD851992 W917522:W917528 JR917522:JR917528 TN917522:TN917528 ADJ917522:ADJ917528 ANF917522:ANF917528 AXB917522:AXB917528 BGX917522:BGX917528 BQT917522:BQT917528 CAP917522:CAP917528 CKL917522:CKL917528 CUH917522:CUH917528 DED917522:DED917528 DNZ917522:DNZ917528 DXV917522:DXV917528 EHR917522:EHR917528 ERN917522:ERN917528 FBJ917522:FBJ917528 FLF917522:FLF917528 FVB917522:FVB917528 GEX917522:GEX917528 GOT917522:GOT917528 GYP917522:GYP917528 HIL917522:HIL917528 HSH917522:HSH917528 ICD917522:ICD917528 ILZ917522:ILZ917528 IVV917522:IVV917528 JFR917522:JFR917528 JPN917522:JPN917528 JZJ917522:JZJ917528 KJF917522:KJF917528 KTB917522:KTB917528 LCX917522:LCX917528 LMT917522:LMT917528 LWP917522:LWP917528 MGL917522:MGL917528 MQH917522:MQH917528 NAD917522:NAD917528 NJZ917522:NJZ917528 NTV917522:NTV917528 ODR917522:ODR917528 ONN917522:ONN917528 OXJ917522:OXJ917528 PHF917522:PHF917528 PRB917522:PRB917528 QAX917522:QAX917528 QKT917522:QKT917528 QUP917522:QUP917528 REL917522:REL917528 ROH917522:ROH917528 RYD917522:RYD917528 SHZ917522:SHZ917528 SRV917522:SRV917528 TBR917522:TBR917528 TLN917522:TLN917528 TVJ917522:TVJ917528 UFF917522:UFF917528 UPB917522:UPB917528 UYX917522:UYX917528 VIT917522:VIT917528 VSP917522:VSP917528 WCL917522:WCL917528 WMH917522:WMH917528 WWD917522:WWD917528 W983058:W983064 JR983058:JR983064 TN983058:TN983064 ADJ983058:ADJ983064 ANF983058:ANF983064 AXB983058:AXB983064 BGX983058:BGX983064 BQT983058:BQT983064 CAP983058:CAP983064 CKL983058:CKL983064 CUH983058:CUH983064 DED983058:DED983064 DNZ983058:DNZ983064 DXV983058:DXV983064 EHR983058:EHR983064 ERN983058:ERN983064 FBJ983058:FBJ983064 FLF983058:FLF983064 FVB983058:FVB983064 GEX983058:GEX983064 GOT983058:GOT983064 GYP983058:GYP983064 HIL983058:HIL983064 HSH983058:HSH983064 ICD983058:ICD983064 ILZ983058:ILZ983064 IVV983058:IVV983064 JFR983058:JFR983064 JPN983058:JPN983064 JZJ983058:JZJ983064 KJF983058:KJF983064 KTB983058:KTB983064 LCX983058:LCX983064 LMT983058:LMT983064 LWP983058:LWP983064 MGL983058:MGL983064 MQH983058:MQH983064 NAD983058:NAD983064 NJZ983058:NJZ983064 NTV983058:NTV983064 ODR983058:ODR983064 ONN983058:ONN983064 OXJ983058:OXJ983064 PHF983058:PHF983064 PRB983058:PRB983064 QAX983058:QAX983064 QKT983058:QKT983064 QUP983058:QUP983064 REL983058:REL983064 ROH983058:ROH983064 RYD983058:RYD983064 SHZ983058:SHZ983064 SRV983058:SRV983064 TBR983058:TBR983064 TLN983058:TLN983064 TVJ983058:TVJ983064 UFF983058:UFF983064 UPB983058:UPB983064 UYX983058:UYX983064 VIT983058:VIT983064 VSP983058:VSP983064 WCL983058:WCL983064 WMH983058:WMH983064 WWD983058:WWD983064 WWH983054:WWK983088 JS5:JV49 TO5:TR49 ADK5:ADN49 ANG5:ANJ49 AXC5:AXF49 BGY5:BHB49 BQU5:BQX49 CAQ5:CAT49 CKM5:CKP49 CUI5:CUL49 DEE5:DEH49 DOA5:DOD49 DXW5:DXZ49 EHS5:EHV49 ERO5:ERR49 FBK5:FBN49 FLG5:FLJ49 FVC5:FVF49 GEY5:GFB49 GOU5:GOX49 GYQ5:GYT49 HIM5:HIP49 HSI5:HSL49 ICE5:ICH49 IMA5:IMD49 IVW5:IVZ49 JFS5:JFV49 JPO5:JPR49 JZK5:JZN49 KJG5:KJJ49 KTC5:KTF49 LCY5:LDB49 LMU5:LMX49 LWQ5:LWT49 MGM5:MGP49 MQI5:MQL49 NAE5:NAH49 NKA5:NKD49 NTW5:NTZ49 ODS5:ODV49 ONO5:ONR49 OXK5:OXN49 PHG5:PHJ49 PRC5:PRF49 QAY5:QBB49 QKU5:QKX49 QUQ5:QUT49 REM5:REP49 ROI5:ROL49 RYE5:RYH49 SIA5:SID49 SRW5:SRZ49 TBS5:TBV49 TLO5:TLR49 TVK5:TVN49 UFG5:UFJ49 UPC5:UPF49 UYY5:UZB49 VIU5:VIX49 VSQ5:VST49 WCM5:WCP49 WMI5:WML49 WWE5:WWH49 AA65550:AC65584 JV65550:JY65584 TR65550:TU65584 ADN65550:ADQ65584 ANJ65550:ANM65584 AXF65550:AXI65584 BHB65550:BHE65584 BQX65550:BRA65584 CAT65550:CAW65584 CKP65550:CKS65584 CUL65550:CUO65584 DEH65550:DEK65584 DOD65550:DOG65584 DXZ65550:DYC65584 EHV65550:EHY65584 ERR65550:ERU65584 FBN65550:FBQ65584 FLJ65550:FLM65584 FVF65550:FVI65584 GFB65550:GFE65584 GOX65550:GPA65584 GYT65550:GYW65584 HIP65550:HIS65584 HSL65550:HSO65584 ICH65550:ICK65584 IMD65550:IMG65584 IVZ65550:IWC65584 JFV65550:JFY65584 JPR65550:JPU65584 JZN65550:JZQ65584 KJJ65550:KJM65584 KTF65550:KTI65584 LDB65550:LDE65584 LMX65550:LNA65584 LWT65550:LWW65584 MGP65550:MGS65584 MQL65550:MQO65584 NAH65550:NAK65584 NKD65550:NKG65584 NTZ65550:NUC65584 ODV65550:ODY65584 ONR65550:ONU65584 OXN65550:OXQ65584 PHJ65550:PHM65584 PRF65550:PRI65584 QBB65550:QBE65584 QKX65550:QLA65584 QUT65550:QUW65584 REP65550:RES65584 ROL65550:ROO65584 RYH65550:RYK65584 SID65550:SIG65584 SRZ65550:SSC65584 TBV65550:TBY65584 TLR65550:TLU65584 TVN65550:TVQ65584 UFJ65550:UFM65584 UPF65550:UPI65584 UZB65550:UZE65584 VIX65550:VJA65584 VST65550:VSW65584 WCP65550:WCS65584 WML65550:WMO65584 WWH65550:WWK65584 AA131086:AC131120 JV131086:JY131120 TR131086:TU131120 ADN131086:ADQ131120 ANJ131086:ANM131120 AXF131086:AXI131120 BHB131086:BHE131120 BQX131086:BRA131120 CAT131086:CAW131120 CKP131086:CKS131120 CUL131086:CUO131120 DEH131086:DEK131120 DOD131086:DOG131120 DXZ131086:DYC131120 EHV131086:EHY131120 ERR131086:ERU131120 FBN131086:FBQ131120 FLJ131086:FLM131120 FVF131086:FVI131120 GFB131086:GFE131120 GOX131086:GPA131120 GYT131086:GYW131120 HIP131086:HIS131120 HSL131086:HSO131120 ICH131086:ICK131120 IMD131086:IMG131120 IVZ131086:IWC131120 JFV131086:JFY131120 JPR131086:JPU131120 JZN131086:JZQ131120 KJJ131086:KJM131120 KTF131086:KTI131120 LDB131086:LDE131120 LMX131086:LNA131120 LWT131086:LWW131120 MGP131086:MGS131120 MQL131086:MQO131120 NAH131086:NAK131120 NKD131086:NKG131120 NTZ131086:NUC131120 ODV131086:ODY131120 ONR131086:ONU131120 OXN131086:OXQ131120 PHJ131086:PHM131120 PRF131086:PRI131120 QBB131086:QBE131120 QKX131086:QLA131120 QUT131086:QUW131120 REP131086:RES131120 ROL131086:ROO131120 RYH131086:RYK131120 SID131086:SIG131120 SRZ131086:SSC131120 TBV131086:TBY131120 TLR131086:TLU131120 TVN131086:TVQ131120 UFJ131086:UFM131120 UPF131086:UPI131120 UZB131086:UZE131120 VIX131086:VJA131120 VST131086:VSW131120 WCP131086:WCS131120 WML131086:WMO131120 WWH131086:WWK131120 AA196622:AC196656 JV196622:JY196656 TR196622:TU196656 ADN196622:ADQ196656 ANJ196622:ANM196656 AXF196622:AXI196656 BHB196622:BHE196656 BQX196622:BRA196656 CAT196622:CAW196656 CKP196622:CKS196656 CUL196622:CUO196656 DEH196622:DEK196656 DOD196622:DOG196656 DXZ196622:DYC196656 EHV196622:EHY196656 ERR196622:ERU196656 FBN196622:FBQ196656 FLJ196622:FLM196656 FVF196622:FVI196656 GFB196622:GFE196656 GOX196622:GPA196656 GYT196622:GYW196656 HIP196622:HIS196656 HSL196622:HSO196656 ICH196622:ICK196656 IMD196622:IMG196656 IVZ196622:IWC196656 JFV196622:JFY196656 JPR196622:JPU196656 JZN196622:JZQ196656 KJJ196622:KJM196656 KTF196622:KTI196656 LDB196622:LDE196656 LMX196622:LNA196656 LWT196622:LWW196656 MGP196622:MGS196656 MQL196622:MQO196656 NAH196622:NAK196656 NKD196622:NKG196656 NTZ196622:NUC196656 ODV196622:ODY196656 ONR196622:ONU196656 OXN196622:OXQ196656 PHJ196622:PHM196656 PRF196622:PRI196656 QBB196622:QBE196656 QKX196622:QLA196656 QUT196622:QUW196656 REP196622:RES196656 ROL196622:ROO196656 RYH196622:RYK196656 SID196622:SIG196656 SRZ196622:SSC196656 TBV196622:TBY196656 TLR196622:TLU196656 TVN196622:TVQ196656 UFJ196622:UFM196656 UPF196622:UPI196656 UZB196622:UZE196656 VIX196622:VJA196656 VST196622:VSW196656 WCP196622:WCS196656 WML196622:WMO196656 WWH196622:WWK196656 AA262158:AC262192 JV262158:JY262192 TR262158:TU262192 ADN262158:ADQ262192 ANJ262158:ANM262192 AXF262158:AXI262192 BHB262158:BHE262192 BQX262158:BRA262192 CAT262158:CAW262192 CKP262158:CKS262192 CUL262158:CUO262192 DEH262158:DEK262192 DOD262158:DOG262192 DXZ262158:DYC262192 EHV262158:EHY262192 ERR262158:ERU262192 FBN262158:FBQ262192 FLJ262158:FLM262192 FVF262158:FVI262192 GFB262158:GFE262192 GOX262158:GPA262192 GYT262158:GYW262192 HIP262158:HIS262192 HSL262158:HSO262192 ICH262158:ICK262192 IMD262158:IMG262192 IVZ262158:IWC262192 JFV262158:JFY262192 JPR262158:JPU262192 JZN262158:JZQ262192 KJJ262158:KJM262192 KTF262158:KTI262192 LDB262158:LDE262192 LMX262158:LNA262192 LWT262158:LWW262192 MGP262158:MGS262192 MQL262158:MQO262192 NAH262158:NAK262192 NKD262158:NKG262192 NTZ262158:NUC262192 ODV262158:ODY262192 ONR262158:ONU262192 OXN262158:OXQ262192 PHJ262158:PHM262192 PRF262158:PRI262192 QBB262158:QBE262192 QKX262158:QLA262192 QUT262158:QUW262192 REP262158:RES262192 ROL262158:ROO262192 RYH262158:RYK262192 SID262158:SIG262192 SRZ262158:SSC262192 TBV262158:TBY262192 TLR262158:TLU262192 TVN262158:TVQ262192 UFJ262158:UFM262192 UPF262158:UPI262192 UZB262158:UZE262192 VIX262158:VJA262192 VST262158:VSW262192 WCP262158:WCS262192 WML262158:WMO262192 WWH262158:WWK262192 AA327694:AC327728 JV327694:JY327728 TR327694:TU327728 ADN327694:ADQ327728 ANJ327694:ANM327728 AXF327694:AXI327728 BHB327694:BHE327728 BQX327694:BRA327728 CAT327694:CAW327728 CKP327694:CKS327728 CUL327694:CUO327728 DEH327694:DEK327728 DOD327694:DOG327728 DXZ327694:DYC327728 EHV327694:EHY327728 ERR327694:ERU327728 FBN327694:FBQ327728 FLJ327694:FLM327728 FVF327694:FVI327728 GFB327694:GFE327728 GOX327694:GPA327728 GYT327694:GYW327728 HIP327694:HIS327728 HSL327694:HSO327728 ICH327694:ICK327728 IMD327694:IMG327728 IVZ327694:IWC327728 JFV327694:JFY327728 JPR327694:JPU327728 JZN327694:JZQ327728 KJJ327694:KJM327728 KTF327694:KTI327728 LDB327694:LDE327728 LMX327694:LNA327728 LWT327694:LWW327728 MGP327694:MGS327728 MQL327694:MQO327728 NAH327694:NAK327728 NKD327694:NKG327728 NTZ327694:NUC327728 ODV327694:ODY327728 ONR327694:ONU327728 OXN327694:OXQ327728 PHJ327694:PHM327728 PRF327694:PRI327728 QBB327694:QBE327728 QKX327694:QLA327728 QUT327694:QUW327728 REP327694:RES327728 ROL327694:ROO327728 RYH327694:RYK327728 SID327694:SIG327728 SRZ327694:SSC327728 TBV327694:TBY327728 TLR327694:TLU327728 TVN327694:TVQ327728 UFJ327694:UFM327728 UPF327694:UPI327728 UZB327694:UZE327728 VIX327694:VJA327728 VST327694:VSW327728 WCP327694:WCS327728 WML327694:WMO327728 WWH327694:WWK327728 AA393230:AC393264 JV393230:JY393264 TR393230:TU393264 ADN393230:ADQ393264 ANJ393230:ANM393264 AXF393230:AXI393264 BHB393230:BHE393264 BQX393230:BRA393264 CAT393230:CAW393264 CKP393230:CKS393264 CUL393230:CUO393264 DEH393230:DEK393264 DOD393230:DOG393264 DXZ393230:DYC393264 EHV393230:EHY393264 ERR393230:ERU393264 FBN393230:FBQ393264 FLJ393230:FLM393264 FVF393230:FVI393264 GFB393230:GFE393264 GOX393230:GPA393264 GYT393230:GYW393264 HIP393230:HIS393264 HSL393230:HSO393264 ICH393230:ICK393264 IMD393230:IMG393264 IVZ393230:IWC393264 JFV393230:JFY393264 JPR393230:JPU393264 JZN393230:JZQ393264 KJJ393230:KJM393264 KTF393230:KTI393264 LDB393230:LDE393264 LMX393230:LNA393264 LWT393230:LWW393264 MGP393230:MGS393264 MQL393230:MQO393264 NAH393230:NAK393264 NKD393230:NKG393264 NTZ393230:NUC393264 ODV393230:ODY393264 ONR393230:ONU393264 OXN393230:OXQ393264 PHJ393230:PHM393264 PRF393230:PRI393264 QBB393230:QBE393264 QKX393230:QLA393264 QUT393230:QUW393264 REP393230:RES393264 ROL393230:ROO393264 RYH393230:RYK393264 SID393230:SIG393264 SRZ393230:SSC393264 TBV393230:TBY393264 TLR393230:TLU393264 TVN393230:TVQ393264 UFJ393230:UFM393264 UPF393230:UPI393264 UZB393230:UZE393264 VIX393230:VJA393264 VST393230:VSW393264 WCP393230:WCS393264 WML393230:WMO393264 WWH393230:WWK393264 AA458766:AC458800 JV458766:JY458800 TR458766:TU458800 ADN458766:ADQ458800 ANJ458766:ANM458800 AXF458766:AXI458800 BHB458766:BHE458800 BQX458766:BRA458800 CAT458766:CAW458800 CKP458766:CKS458800 CUL458766:CUO458800 DEH458766:DEK458800 DOD458766:DOG458800 DXZ458766:DYC458800 EHV458766:EHY458800 ERR458766:ERU458800 FBN458766:FBQ458800 FLJ458766:FLM458800 FVF458766:FVI458800 GFB458766:GFE458800 GOX458766:GPA458800 GYT458766:GYW458800 HIP458766:HIS458800 HSL458766:HSO458800 ICH458766:ICK458800 IMD458766:IMG458800 IVZ458766:IWC458800 JFV458766:JFY458800 JPR458766:JPU458800 JZN458766:JZQ458800 KJJ458766:KJM458800 KTF458766:KTI458800 LDB458766:LDE458800 LMX458766:LNA458800 LWT458766:LWW458800 MGP458766:MGS458800 MQL458766:MQO458800 NAH458766:NAK458800 NKD458766:NKG458800 NTZ458766:NUC458800 ODV458766:ODY458800 ONR458766:ONU458800 OXN458766:OXQ458800 PHJ458766:PHM458800 PRF458766:PRI458800 QBB458766:QBE458800 QKX458766:QLA458800 QUT458766:QUW458800 REP458766:RES458800 ROL458766:ROO458800 RYH458766:RYK458800 SID458766:SIG458800 SRZ458766:SSC458800 TBV458766:TBY458800 TLR458766:TLU458800 TVN458766:TVQ458800 UFJ458766:UFM458800 UPF458766:UPI458800 UZB458766:UZE458800 VIX458766:VJA458800 VST458766:VSW458800 WCP458766:WCS458800 WML458766:WMO458800 WWH458766:WWK458800 AA524302:AC524336 JV524302:JY524336 TR524302:TU524336 ADN524302:ADQ524336 ANJ524302:ANM524336 AXF524302:AXI524336 BHB524302:BHE524336 BQX524302:BRA524336 CAT524302:CAW524336 CKP524302:CKS524336 CUL524302:CUO524336 DEH524302:DEK524336 DOD524302:DOG524336 DXZ524302:DYC524336 EHV524302:EHY524336 ERR524302:ERU524336 FBN524302:FBQ524336 FLJ524302:FLM524336 FVF524302:FVI524336 GFB524302:GFE524336 GOX524302:GPA524336 GYT524302:GYW524336 HIP524302:HIS524336 HSL524302:HSO524336 ICH524302:ICK524336 IMD524302:IMG524336 IVZ524302:IWC524336 JFV524302:JFY524336 JPR524302:JPU524336 JZN524302:JZQ524336 KJJ524302:KJM524336 KTF524302:KTI524336 LDB524302:LDE524336 LMX524302:LNA524336 LWT524302:LWW524336 MGP524302:MGS524336 MQL524302:MQO524336 NAH524302:NAK524336 NKD524302:NKG524336 NTZ524302:NUC524336 ODV524302:ODY524336 ONR524302:ONU524336 OXN524302:OXQ524336 PHJ524302:PHM524336 PRF524302:PRI524336 QBB524302:QBE524336 QKX524302:QLA524336 QUT524302:QUW524336 REP524302:RES524336 ROL524302:ROO524336 RYH524302:RYK524336 SID524302:SIG524336 SRZ524302:SSC524336 TBV524302:TBY524336 TLR524302:TLU524336 TVN524302:TVQ524336 UFJ524302:UFM524336 UPF524302:UPI524336 UZB524302:UZE524336 VIX524302:VJA524336 VST524302:VSW524336 WCP524302:WCS524336 WML524302:WMO524336 WWH524302:WWK524336 AA589838:AC589872 JV589838:JY589872 TR589838:TU589872 ADN589838:ADQ589872 ANJ589838:ANM589872 AXF589838:AXI589872 BHB589838:BHE589872 BQX589838:BRA589872 CAT589838:CAW589872 CKP589838:CKS589872 CUL589838:CUO589872 DEH589838:DEK589872 DOD589838:DOG589872 DXZ589838:DYC589872 EHV589838:EHY589872 ERR589838:ERU589872 FBN589838:FBQ589872 FLJ589838:FLM589872 FVF589838:FVI589872 GFB589838:GFE589872 GOX589838:GPA589872 GYT589838:GYW589872 HIP589838:HIS589872 HSL589838:HSO589872 ICH589838:ICK589872 IMD589838:IMG589872 IVZ589838:IWC589872 JFV589838:JFY589872 JPR589838:JPU589872 JZN589838:JZQ589872 KJJ589838:KJM589872 KTF589838:KTI589872 LDB589838:LDE589872 LMX589838:LNA589872 LWT589838:LWW589872 MGP589838:MGS589872 MQL589838:MQO589872 NAH589838:NAK589872 NKD589838:NKG589872 NTZ589838:NUC589872 ODV589838:ODY589872 ONR589838:ONU589872 OXN589838:OXQ589872 PHJ589838:PHM589872 PRF589838:PRI589872 QBB589838:QBE589872 QKX589838:QLA589872 QUT589838:QUW589872 REP589838:RES589872 ROL589838:ROO589872 RYH589838:RYK589872 SID589838:SIG589872 SRZ589838:SSC589872 TBV589838:TBY589872 TLR589838:TLU589872 TVN589838:TVQ589872 UFJ589838:UFM589872 UPF589838:UPI589872 UZB589838:UZE589872 VIX589838:VJA589872 VST589838:VSW589872 WCP589838:WCS589872 WML589838:WMO589872 WWH589838:WWK589872 AA655374:AC655408 JV655374:JY655408 TR655374:TU655408 ADN655374:ADQ655408 ANJ655374:ANM655408 AXF655374:AXI655408 BHB655374:BHE655408 BQX655374:BRA655408 CAT655374:CAW655408 CKP655374:CKS655408 CUL655374:CUO655408 DEH655374:DEK655408 DOD655374:DOG655408 DXZ655374:DYC655408 EHV655374:EHY655408 ERR655374:ERU655408 FBN655374:FBQ655408 FLJ655374:FLM655408 FVF655374:FVI655408 GFB655374:GFE655408 GOX655374:GPA655408 GYT655374:GYW655408 HIP655374:HIS655408 HSL655374:HSO655408 ICH655374:ICK655408 IMD655374:IMG655408 IVZ655374:IWC655408 JFV655374:JFY655408 JPR655374:JPU655408 JZN655374:JZQ655408 KJJ655374:KJM655408 KTF655374:KTI655408 LDB655374:LDE655408 LMX655374:LNA655408 LWT655374:LWW655408 MGP655374:MGS655408 MQL655374:MQO655408 NAH655374:NAK655408 NKD655374:NKG655408 NTZ655374:NUC655408 ODV655374:ODY655408 ONR655374:ONU655408 OXN655374:OXQ655408 PHJ655374:PHM655408 PRF655374:PRI655408 QBB655374:QBE655408 QKX655374:QLA655408 QUT655374:QUW655408 REP655374:RES655408 ROL655374:ROO655408 RYH655374:RYK655408 SID655374:SIG655408 SRZ655374:SSC655408 TBV655374:TBY655408 TLR655374:TLU655408 TVN655374:TVQ655408 UFJ655374:UFM655408 UPF655374:UPI655408 UZB655374:UZE655408 VIX655374:VJA655408 VST655374:VSW655408 WCP655374:WCS655408 WML655374:WMO655408 WWH655374:WWK655408 AA720910:AC720944 JV720910:JY720944 TR720910:TU720944 ADN720910:ADQ720944 ANJ720910:ANM720944 AXF720910:AXI720944 BHB720910:BHE720944 BQX720910:BRA720944 CAT720910:CAW720944 CKP720910:CKS720944 CUL720910:CUO720944 DEH720910:DEK720944 DOD720910:DOG720944 DXZ720910:DYC720944 EHV720910:EHY720944 ERR720910:ERU720944 FBN720910:FBQ720944 FLJ720910:FLM720944 FVF720910:FVI720944 GFB720910:GFE720944 GOX720910:GPA720944 GYT720910:GYW720944 HIP720910:HIS720944 HSL720910:HSO720944 ICH720910:ICK720944 IMD720910:IMG720944 IVZ720910:IWC720944 JFV720910:JFY720944 JPR720910:JPU720944 JZN720910:JZQ720944 KJJ720910:KJM720944 KTF720910:KTI720944 LDB720910:LDE720944 LMX720910:LNA720944 LWT720910:LWW720944 MGP720910:MGS720944 MQL720910:MQO720944 NAH720910:NAK720944 NKD720910:NKG720944 NTZ720910:NUC720944 ODV720910:ODY720944 ONR720910:ONU720944 OXN720910:OXQ720944 PHJ720910:PHM720944 PRF720910:PRI720944 QBB720910:QBE720944 QKX720910:QLA720944 QUT720910:QUW720944 REP720910:RES720944 ROL720910:ROO720944 RYH720910:RYK720944 SID720910:SIG720944 SRZ720910:SSC720944 TBV720910:TBY720944 TLR720910:TLU720944 TVN720910:TVQ720944 UFJ720910:UFM720944 UPF720910:UPI720944 UZB720910:UZE720944 VIX720910:VJA720944 VST720910:VSW720944 WCP720910:WCS720944 WML720910:WMO720944 WWH720910:WWK720944 AA786446:AC786480 JV786446:JY786480 TR786446:TU786480 ADN786446:ADQ786480 ANJ786446:ANM786480 AXF786446:AXI786480 BHB786446:BHE786480 BQX786446:BRA786480 CAT786446:CAW786480 CKP786446:CKS786480 CUL786446:CUO786480 DEH786446:DEK786480 DOD786446:DOG786480 DXZ786446:DYC786480 EHV786446:EHY786480 ERR786446:ERU786480 FBN786446:FBQ786480 FLJ786446:FLM786480 FVF786446:FVI786480 GFB786446:GFE786480 GOX786446:GPA786480 GYT786446:GYW786480 HIP786446:HIS786480 HSL786446:HSO786480 ICH786446:ICK786480 IMD786446:IMG786480 IVZ786446:IWC786480 JFV786446:JFY786480 JPR786446:JPU786480 JZN786446:JZQ786480 KJJ786446:KJM786480 KTF786446:KTI786480 LDB786446:LDE786480 LMX786446:LNA786480 LWT786446:LWW786480 MGP786446:MGS786480 MQL786446:MQO786480 NAH786446:NAK786480 NKD786446:NKG786480 NTZ786446:NUC786480 ODV786446:ODY786480 ONR786446:ONU786480 OXN786446:OXQ786480 PHJ786446:PHM786480 PRF786446:PRI786480 QBB786446:QBE786480 QKX786446:QLA786480 QUT786446:QUW786480 REP786446:RES786480 ROL786446:ROO786480 RYH786446:RYK786480 SID786446:SIG786480 SRZ786446:SSC786480 TBV786446:TBY786480 TLR786446:TLU786480 TVN786446:TVQ786480 UFJ786446:UFM786480 UPF786446:UPI786480 UZB786446:UZE786480 VIX786446:VJA786480 VST786446:VSW786480 WCP786446:WCS786480 WML786446:WMO786480 WWH786446:WWK786480 AA851982:AC852016 JV851982:JY852016 TR851982:TU852016 ADN851982:ADQ852016 ANJ851982:ANM852016 AXF851982:AXI852016 BHB851982:BHE852016 BQX851982:BRA852016 CAT851982:CAW852016 CKP851982:CKS852016 CUL851982:CUO852016 DEH851982:DEK852016 DOD851982:DOG852016 DXZ851982:DYC852016 EHV851982:EHY852016 ERR851982:ERU852016 FBN851982:FBQ852016 FLJ851982:FLM852016 FVF851982:FVI852016 GFB851982:GFE852016 GOX851982:GPA852016 GYT851982:GYW852016 HIP851982:HIS852016 HSL851982:HSO852016 ICH851982:ICK852016 IMD851982:IMG852016 IVZ851982:IWC852016 JFV851982:JFY852016 JPR851982:JPU852016 JZN851982:JZQ852016 KJJ851982:KJM852016 KTF851982:KTI852016 LDB851982:LDE852016 LMX851982:LNA852016 LWT851982:LWW852016 MGP851982:MGS852016 MQL851982:MQO852016 NAH851982:NAK852016 NKD851982:NKG852016 NTZ851982:NUC852016 ODV851982:ODY852016 ONR851982:ONU852016 OXN851982:OXQ852016 PHJ851982:PHM852016 PRF851982:PRI852016 QBB851982:QBE852016 QKX851982:QLA852016 QUT851982:QUW852016 REP851982:RES852016 ROL851982:ROO852016 RYH851982:RYK852016 SID851982:SIG852016 SRZ851982:SSC852016 TBV851982:TBY852016 TLR851982:TLU852016 TVN851982:TVQ852016 UFJ851982:UFM852016 UPF851982:UPI852016 UZB851982:UZE852016 VIX851982:VJA852016 VST851982:VSW852016 WCP851982:WCS852016 WML851982:WMO852016 WWH851982:WWK852016 AA917518:AC917552 JV917518:JY917552 TR917518:TU917552 ADN917518:ADQ917552 ANJ917518:ANM917552 AXF917518:AXI917552 BHB917518:BHE917552 BQX917518:BRA917552 CAT917518:CAW917552 CKP917518:CKS917552 CUL917518:CUO917552 DEH917518:DEK917552 DOD917518:DOG917552 DXZ917518:DYC917552 EHV917518:EHY917552 ERR917518:ERU917552 FBN917518:FBQ917552 FLJ917518:FLM917552 FVF917518:FVI917552 GFB917518:GFE917552 GOX917518:GPA917552 GYT917518:GYW917552 HIP917518:HIS917552 HSL917518:HSO917552 ICH917518:ICK917552 IMD917518:IMG917552 IVZ917518:IWC917552 JFV917518:JFY917552 JPR917518:JPU917552 JZN917518:JZQ917552 KJJ917518:KJM917552 KTF917518:KTI917552 LDB917518:LDE917552 LMX917518:LNA917552 LWT917518:LWW917552 MGP917518:MGS917552 MQL917518:MQO917552 NAH917518:NAK917552 NKD917518:NKG917552 NTZ917518:NUC917552 ODV917518:ODY917552 ONR917518:ONU917552 OXN917518:OXQ917552 PHJ917518:PHM917552 PRF917518:PRI917552 QBB917518:QBE917552 QKX917518:QLA917552 QUT917518:QUW917552 REP917518:RES917552 ROL917518:ROO917552 RYH917518:RYK917552 SID917518:SIG917552 SRZ917518:SSC917552 TBV917518:TBY917552 TLR917518:TLU917552 TVN917518:TVQ917552 UFJ917518:UFM917552 UPF917518:UPI917552 UZB917518:UZE917552 VIX917518:VJA917552 VST917518:VSW917552 WCP917518:WCS917552 WML917518:WMO917552 WWH917518:WWK917552 AA983054:AC983088 JV983054:JY983088 TR983054:TU983088 ADN983054:ADQ983088 ANJ983054:ANM983088 AXF983054:AXI983088 BHB983054:BHE983088 BQX983054:BRA983088 CAT983054:CAW983088 CKP983054:CKS983088 CUL983054:CUO983088 DEH983054:DEK983088 DOD983054:DOG983088 DXZ983054:DYC983088 EHV983054:EHY983088 ERR983054:ERU983088 FBN983054:FBQ983088 FLJ983054:FLM983088 FVF983054:FVI983088 GFB983054:GFE983088 GOX983054:GPA983088 GYT983054:GYW983088 HIP983054:HIS983088 HSL983054:HSO983088 ICH983054:ICK983088 IMD983054:IMG983088 IVZ983054:IWC983088 JFV983054:JFY983088 JPR983054:JPU983088 JZN983054:JZQ983088 KJJ983054:KJM983088 KTF983054:KTI983088 LDB983054:LDE983088 LMX983054:LNA983088 LWT983054:LWW983088 MGP983054:MGS983088 MQL983054:MQO983088 NAH983054:NAK983088 NKD983054:NKG983088 NTZ983054:NUC983088 ODV983054:ODY983088 ONR983054:ONU983088 OXN983054:OXQ983088 PHJ983054:PHM983088 PRF983054:PRI983088 QBB983054:QBE983088 QKX983054:QLA983088 QUT983054:QUW983088 REP983054:RES983088 ROL983054:ROO983088 RYH983054:RYK983088 SID983054:SIG983088 SRZ983054:SSC983088 TBV983054:TBY983088 TLR983054:TLU983088 TVN983054:TVQ983088 UFJ983054:UFM983088 UPF983054:UPI983088 UZB983054:UZE983088 VIX983054:VJA983088 VST983054:VSW983088 WCP983054:WCS983088 WML983054:WMO983088 D5:G49">
      <formula1>0</formula1>
      <formula2>20</formula2>
    </dataValidation>
    <dataValidation type="decimal" allowBlank="1" showInputMessage="1" showErrorMessage="1" errorTitle="تصحيح العدد" error="العدد يجب أن يكون بين 0 و 20" sqref="K5:M49 JC5:JE49 SY5:TA49 ACU5:ACW49 AMQ5:AMS49 AWM5:AWO49 BGI5:BGK49 BQE5:BQG49 CAA5:CAC49 CJW5:CJY49 CTS5:CTU49 DDO5:DDQ49 DNK5:DNM49 DXG5:DXI49 EHC5:EHE49 EQY5:ERA49 FAU5:FAW49 FKQ5:FKS49 FUM5:FUO49 GEI5:GEK49 GOE5:GOG49 GYA5:GYC49 HHW5:HHY49 HRS5:HRU49 IBO5:IBQ49 ILK5:ILM49 IVG5:IVI49 JFC5:JFE49 JOY5:JPA49 JYU5:JYW49 KIQ5:KIS49 KSM5:KSO49 LCI5:LCK49 LME5:LMG49 LWA5:LWC49 MFW5:MFY49 MPS5:MPU49 MZO5:MZQ49 NJK5:NJM49 NTG5:NTI49 ODC5:ODE49 OMY5:ONA49 OWU5:OWW49 PGQ5:PGS49 PQM5:PQO49 QAI5:QAK49 QKE5:QKG49 QUA5:QUC49 RDW5:RDY49 RNS5:RNU49 RXO5:RXQ49 SHK5:SHM49 SRG5:SRI49 TBC5:TBE49 TKY5:TLA49 TUU5:TUW49 UEQ5:UES49 UOM5:UOO49 UYI5:UYK49 VIE5:VIG49 VSA5:VSC49 WBW5:WBY49 WLS5:WLU49 WVO5:WVQ49 K65550:M65584 JF65550:JH65584 TB65550:TD65584 ACX65550:ACZ65584 AMT65550:AMV65584 AWP65550:AWR65584 BGL65550:BGN65584 BQH65550:BQJ65584 CAD65550:CAF65584 CJZ65550:CKB65584 CTV65550:CTX65584 DDR65550:DDT65584 DNN65550:DNP65584 DXJ65550:DXL65584 EHF65550:EHH65584 ERB65550:ERD65584 FAX65550:FAZ65584 FKT65550:FKV65584 FUP65550:FUR65584 GEL65550:GEN65584 GOH65550:GOJ65584 GYD65550:GYF65584 HHZ65550:HIB65584 HRV65550:HRX65584 IBR65550:IBT65584 ILN65550:ILP65584 IVJ65550:IVL65584 JFF65550:JFH65584 JPB65550:JPD65584 JYX65550:JYZ65584 KIT65550:KIV65584 KSP65550:KSR65584 LCL65550:LCN65584 LMH65550:LMJ65584 LWD65550:LWF65584 MFZ65550:MGB65584 MPV65550:MPX65584 MZR65550:MZT65584 NJN65550:NJP65584 NTJ65550:NTL65584 ODF65550:ODH65584 ONB65550:OND65584 OWX65550:OWZ65584 PGT65550:PGV65584 PQP65550:PQR65584 QAL65550:QAN65584 QKH65550:QKJ65584 QUD65550:QUF65584 RDZ65550:REB65584 RNV65550:RNX65584 RXR65550:RXT65584 SHN65550:SHP65584 SRJ65550:SRL65584 TBF65550:TBH65584 TLB65550:TLD65584 TUX65550:TUZ65584 UET65550:UEV65584 UOP65550:UOR65584 UYL65550:UYN65584 VIH65550:VIJ65584 VSD65550:VSF65584 WBZ65550:WCB65584 WLV65550:WLX65584 WVR65550:WVT65584 K131086:M131120 JF131086:JH131120 TB131086:TD131120 ACX131086:ACZ131120 AMT131086:AMV131120 AWP131086:AWR131120 BGL131086:BGN131120 BQH131086:BQJ131120 CAD131086:CAF131120 CJZ131086:CKB131120 CTV131086:CTX131120 DDR131086:DDT131120 DNN131086:DNP131120 DXJ131086:DXL131120 EHF131086:EHH131120 ERB131086:ERD131120 FAX131086:FAZ131120 FKT131086:FKV131120 FUP131086:FUR131120 GEL131086:GEN131120 GOH131086:GOJ131120 GYD131086:GYF131120 HHZ131086:HIB131120 HRV131086:HRX131120 IBR131086:IBT131120 ILN131086:ILP131120 IVJ131086:IVL131120 JFF131086:JFH131120 JPB131086:JPD131120 JYX131086:JYZ131120 KIT131086:KIV131120 KSP131086:KSR131120 LCL131086:LCN131120 LMH131086:LMJ131120 LWD131086:LWF131120 MFZ131086:MGB131120 MPV131086:MPX131120 MZR131086:MZT131120 NJN131086:NJP131120 NTJ131086:NTL131120 ODF131086:ODH131120 ONB131086:OND131120 OWX131086:OWZ131120 PGT131086:PGV131120 PQP131086:PQR131120 QAL131086:QAN131120 QKH131086:QKJ131120 QUD131086:QUF131120 RDZ131086:REB131120 RNV131086:RNX131120 RXR131086:RXT131120 SHN131086:SHP131120 SRJ131086:SRL131120 TBF131086:TBH131120 TLB131086:TLD131120 TUX131086:TUZ131120 UET131086:UEV131120 UOP131086:UOR131120 UYL131086:UYN131120 VIH131086:VIJ131120 VSD131086:VSF131120 WBZ131086:WCB131120 WLV131086:WLX131120 WVR131086:WVT131120 K196622:M196656 JF196622:JH196656 TB196622:TD196656 ACX196622:ACZ196656 AMT196622:AMV196656 AWP196622:AWR196656 BGL196622:BGN196656 BQH196622:BQJ196656 CAD196622:CAF196656 CJZ196622:CKB196656 CTV196622:CTX196656 DDR196622:DDT196656 DNN196622:DNP196656 DXJ196622:DXL196656 EHF196622:EHH196656 ERB196622:ERD196656 FAX196622:FAZ196656 FKT196622:FKV196656 FUP196622:FUR196656 GEL196622:GEN196656 GOH196622:GOJ196656 GYD196622:GYF196656 HHZ196622:HIB196656 HRV196622:HRX196656 IBR196622:IBT196656 ILN196622:ILP196656 IVJ196622:IVL196656 JFF196622:JFH196656 JPB196622:JPD196656 JYX196622:JYZ196656 KIT196622:KIV196656 KSP196622:KSR196656 LCL196622:LCN196656 LMH196622:LMJ196656 LWD196622:LWF196656 MFZ196622:MGB196656 MPV196622:MPX196656 MZR196622:MZT196656 NJN196622:NJP196656 NTJ196622:NTL196656 ODF196622:ODH196656 ONB196622:OND196656 OWX196622:OWZ196656 PGT196622:PGV196656 PQP196622:PQR196656 QAL196622:QAN196656 QKH196622:QKJ196656 QUD196622:QUF196656 RDZ196622:REB196656 RNV196622:RNX196656 RXR196622:RXT196656 SHN196622:SHP196656 SRJ196622:SRL196656 TBF196622:TBH196656 TLB196622:TLD196656 TUX196622:TUZ196656 UET196622:UEV196656 UOP196622:UOR196656 UYL196622:UYN196656 VIH196622:VIJ196656 VSD196622:VSF196656 WBZ196622:WCB196656 WLV196622:WLX196656 WVR196622:WVT196656 K262158:M262192 JF262158:JH262192 TB262158:TD262192 ACX262158:ACZ262192 AMT262158:AMV262192 AWP262158:AWR262192 BGL262158:BGN262192 BQH262158:BQJ262192 CAD262158:CAF262192 CJZ262158:CKB262192 CTV262158:CTX262192 DDR262158:DDT262192 DNN262158:DNP262192 DXJ262158:DXL262192 EHF262158:EHH262192 ERB262158:ERD262192 FAX262158:FAZ262192 FKT262158:FKV262192 FUP262158:FUR262192 GEL262158:GEN262192 GOH262158:GOJ262192 GYD262158:GYF262192 HHZ262158:HIB262192 HRV262158:HRX262192 IBR262158:IBT262192 ILN262158:ILP262192 IVJ262158:IVL262192 JFF262158:JFH262192 JPB262158:JPD262192 JYX262158:JYZ262192 KIT262158:KIV262192 KSP262158:KSR262192 LCL262158:LCN262192 LMH262158:LMJ262192 LWD262158:LWF262192 MFZ262158:MGB262192 MPV262158:MPX262192 MZR262158:MZT262192 NJN262158:NJP262192 NTJ262158:NTL262192 ODF262158:ODH262192 ONB262158:OND262192 OWX262158:OWZ262192 PGT262158:PGV262192 PQP262158:PQR262192 QAL262158:QAN262192 QKH262158:QKJ262192 QUD262158:QUF262192 RDZ262158:REB262192 RNV262158:RNX262192 RXR262158:RXT262192 SHN262158:SHP262192 SRJ262158:SRL262192 TBF262158:TBH262192 TLB262158:TLD262192 TUX262158:TUZ262192 UET262158:UEV262192 UOP262158:UOR262192 UYL262158:UYN262192 VIH262158:VIJ262192 VSD262158:VSF262192 WBZ262158:WCB262192 WLV262158:WLX262192 WVR262158:WVT262192 K327694:M327728 JF327694:JH327728 TB327694:TD327728 ACX327694:ACZ327728 AMT327694:AMV327728 AWP327694:AWR327728 BGL327694:BGN327728 BQH327694:BQJ327728 CAD327694:CAF327728 CJZ327694:CKB327728 CTV327694:CTX327728 DDR327694:DDT327728 DNN327694:DNP327728 DXJ327694:DXL327728 EHF327694:EHH327728 ERB327694:ERD327728 FAX327694:FAZ327728 FKT327694:FKV327728 FUP327694:FUR327728 GEL327694:GEN327728 GOH327694:GOJ327728 GYD327694:GYF327728 HHZ327694:HIB327728 HRV327694:HRX327728 IBR327694:IBT327728 ILN327694:ILP327728 IVJ327694:IVL327728 JFF327694:JFH327728 JPB327694:JPD327728 JYX327694:JYZ327728 KIT327694:KIV327728 KSP327694:KSR327728 LCL327694:LCN327728 LMH327694:LMJ327728 LWD327694:LWF327728 MFZ327694:MGB327728 MPV327694:MPX327728 MZR327694:MZT327728 NJN327694:NJP327728 NTJ327694:NTL327728 ODF327694:ODH327728 ONB327694:OND327728 OWX327694:OWZ327728 PGT327694:PGV327728 PQP327694:PQR327728 QAL327694:QAN327728 QKH327694:QKJ327728 QUD327694:QUF327728 RDZ327694:REB327728 RNV327694:RNX327728 RXR327694:RXT327728 SHN327694:SHP327728 SRJ327694:SRL327728 TBF327694:TBH327728 TLB327694:TLD327728 TUX327694:TUZ327728 UET327694:UEV327728 UOP327694:UOR327728 UYL327694:UYN327728 VIH327694:VIJ327728 VSD327694:VSF327728 WBZ327694:WCB327728 WLV327694:WLX327728 WVR327694:WVT327728 K393230:M393264 JF393230:JH393264 TB393230:TD393264 ACX393230:ACZ393264 AMT393230:AMV393264 AWP393230:AWR393264 BGL393230:BGN393264 BQH393230:BQJ393264 CAD393230:CAF393264 CJZ393230:CKB393264 CTV393230:CTX393264 DDR393230:DDT393264 DNN393230:DNP393264 DXJ393230:DXL393264 EHF393230:EHH393264 ERB393230:ERD393264 FAX393230:FAZ393264 FKT393230:FKV393264 FUP393230:FUR393264 GEL393230:GEN393264 GOH393230:GOJ393264 GYD393230:GYF393264 HHZ393230:HIB393264 HRV393230:HRX393264 IBR393230:IBT393264 ILN393230:ILP393264 IVJ393230:IVL393264 JFF393230:JFH393264 JPB393230:JPD393264 JYX393230:JYZ393264 KIT393230:KIV393264 KSP393230:KSR393264 LCL393230:LCN393264 LMH393230:LMJ393264 LWD393230:LWF393264 MFZ393230:MGB393264 MPV393230:MPX393264 MZR393230:MZT393264 NJN393230:NJP393264 NTJ393230:NTL393264 ODF393230:ODH393264 ONB393230:OND393264 OWX393230:OWZ393264 PGT393230:PGV393264 PQP393230:PQR393264 QAL393230:QAN393264 QKH393230:QKJ393264 QUD393230:QUF393264 RDZ393230:REB393264 RNV393230:RNX393264 RXR393230:RXT393264 SHN393230:SHP393264 SRJ393230:SRL393264 TBF393230:TBH393264 TLB393230:TLD393264 TUX393230:TUZ393264 UET393230:UEV393264 UOP393230:UOR393264 UYL393230:UYN393264 VIH393230:VIJ393264 VSD393230:VSF393264 WBZ393230:WCB393264 WLV393230:WLX393264 WVR393230:WVT393264 K458766:M458800 JF458766:JH458800 TB458766:TD458800 ACX458766:ACZ458800 AMT458766:AMV458800 AWP458766:AWR458800 BGL458766:BGN458800 BQH458766:BQJ458800 CAD458766:CAF458800 CJZ458766:CKB458800 CTV458766:CTX458800 DDR458766:DDT458800 DNN458766:DNP458800 DXJ458766:DXL458800 EHF458766:EHH458800 ERB458766:ERD458800 FAX458766:FAZ458800 FKT458766:FKV458800 FUP458766:FUR458800 GEL458766:GEN458800 GOH458766:GOJ458800 GYD458766:GYF458800 HHZ458766:HIB458800 HRV458766:HRX458800 IBR458766:IBT458800 ILN458766:ILP458800 IVJ458766:IVL458800 JFF458766:JFH458800 JPB458766:JPD458800 JYX458766:JYZ458800 KIT458766:KIV458800 KSP458766:KSR458800 LCL458766:LCN458800 LMH458766:LMJ458800 LWD458766:LWF458800 MFZ458766:MGB458800 MPV458766:MPX458800 MZR458766:MZT458800 NJN458766:NJP458800 NTJ458766:NTL458800 ODF458766:ODH458800 ONB458766:OND458800 OWX458766:OWZ458800 PGT458766:PGV458800 PQP458766:PQR458800 QAL458766:QAN458800 QKH458766:QKJ458800 QUD458766:QUF458800 RDZ458766:REB458800 RNV458766:RNX458800 RXR458766:RXT458800 SHN458766:SHP458800 SRJ458766:SRL458800 TBF458766:TBH458800 TLB458766:TLD458800 TUX458766:TUZ458800 UET458766:UEV458800 UOP458766:UOR458800 UYL458766:UYN458800 VIH458766:VIJ458800 VSD458766:VSF458800 WBZ458766:WCB458800 WLV458766:WLX458800 WVR458766:WVT458800 K524302:M524336 JF524302:JH524336 TB524302:TD524336 ACX524302:ACZ524336 AMT524302:AMV524336 AWP524302:AWR524336 BGL524302:BGN524336 BQH524302:BQJ524336 CAD524302:CAF524336 CJZ524302:CKB524336 CTV524302:CTX524336 DDR524302:DDT524336 DNN524302:DNP524336 DXJ524302:DXL524336 EHF524302:EHH524336 ERB524302:ERD524336 FAX524302:FAZ524336 FKT524302:FKV524336 FUP524302:FUR524336 GEL524302:GEN524336 GOH524302:GOJ524336 GYD524302:GYF524336 HHZ524302:HIB524336 HRV524302:HRX524336 IBR524302:IBT524336 ILN524302:ILP524336 IVJ524302:IVL524336 JFF524302:JFH524336 JPB524302:JPD524336 JYX524302:JYZ524336 KIT524302:KIV524336 KSP524302:KSR524336 LCL524302:LCN524336 LMH524302:LMJ524336 LWD524302:LWF524336 MFZ524302:MGB524336 MPV524302:MPX524336 MZR524302:MZT524336 NJN524302:NJP524336 NTJ524302:NTL524336 ODF524302:ODH524336 ONB524302:OND524336 OWX524302:OWZ524336 PGT524302:PGV524336 PQP524302:PQR524336 QAL524302:QAN524336 QKH524302:QKJ524336 QUD524302:QUF524336 RDZ524302:REB524336 RNV524302:RNX524336 RXR524302:RXT524336 SHN524302:SHP524336 SRJ524302:SRL524336 TBF524302:TBH524336 TLB524302:TLD524336 TUX524302:TUZ524336 UET524302:UEV524336 UOP524302:UOR524336 UYL524302:UYN524336 VIH524302:VIJ524336 VSD524302:VSF524336 WBZ524302:WCB524336 WLV524302:WLX524336 WVR524302:WVT524336 K589838:M589872 JF589838:JH589872 TB589838:TD589872 ACX589838:ACZ589872 AMT589838:AMV589872 AWP589838:AWR589872 BGL589838:BGN589872 BQH589838:BQJ589872 CAD589838:CAF589872 CJZ589838:CKB589872 CTV589838:CTX589872 DDR589838:DDT589872 DNN589838:DNP589872 DXJ589838:DXL589872 EHF589838:EHH589872 ERB589838:ERD589872 FAX589838:FAZ589872 FKT589838:FKV589872 FUP589838:FUR589872 GEL589838:GEN589872 GOH589838:GOJ589872 GYD589838:GYF589872 HHZ589838:HIB589872 HRV589838:HRX589872 IBR589838:IBT589872 ILN589838:ILP589872 IVJ589838:IVL589872 JFF589838:JFH589872 JPB589838:JPD589872 JYX589838:JYZ589872 KIT589838:KIV589872 KSP589838:KSR589872 LCL589838:LCN589872 LMH589838:LMJ589872 LWD589838:LWF589872 MFZ589838:MGB589872 MPV589838:MPX589872 MZR589838:MZT589872 NJN589838:NJP589872 NTJ589838:NTL589872 ODF589838:ODH589872 ONB589838:OND589872 OWX589838:OWZ589872 PGT589838:PGV589872 PQP589838:PQR589872 QAL589838:QAN589872 QKH589838:QKJ589872 QUD589838:QUF589872 RDZ589838:REB589872 RNV589838:RNX589872 RXR589838:RXT589872 SHN589838:SHP589872 SRJ589838:SRL589872 TBF589838:TBH589872 TLB589838:TLD589872 TUX589838:TUZ589872 UET589838:UEV589872 UOP589838:UOR589872 UYL589838:UYN589872 VIH589838:VIJ589872 VSD589838:VSF589872 WBZ589838:WCB589872 WLV589838:WLX589872 WVR589838:WVT589872 K655374:M655408 JF655374:JH655408 TB655374:TD655408 ACX655374:ACZ655408 AMT655374:AMV655408 AWP655374:AWR655408 BGL655374:BGN655408 BQH655374:BQJ655408 CAD655374:CAF655408 CJZ655374:CKB655408 CTV655374:CTX655408 DDR655374:DDT655408 DNN655374:DNP655408 DXJ655374:DXL655408 EHF655374:EHH655408 ERB655374:ERD655408 FAX655374:FAZ655408 FKT655374:FKV655408 FUP655374:FUR655408 GEL655374:GEN655408 GOH655374:GOJ655408 GYD655374:GYF655408 HHZ655374:HIB655408 HRV655374:HRX655408 IBR655374:IBT655408 ILN655374:ILP655408 IVJ655374:IVL655408 JFF655374:JFH655408 JPB655374:JPD655408 JYX655374:JYZ655408 KIT655374:KIV655408 KSP655374:KSR655408 LCL655374:LCN655408 LMH655374:LMJ655408 LWD655374:LWF655408 MFZ655374:MGB655408 MPV655374:MPX655408 MZR655374:MZT655408 NJN655374:NJP655408 NTJ655374:NTL655408 ODF655374:ODH655408 ONB655374:OND655408 OWX655374:OWZ655408 PGT655374:PGV655408 PQP655374:PQR655408 QAL655374:QAN655408 QKH655374:QKJ655408 QUD655374:QUF655408 RDZ655374:REB655408 RNV655374:RNX655408 RXR655374:RXT655408 SHN655374:SHP655408 SRJ655374:SRL655408 TBF655374:TBH655408 TLB655374:TLD655408 TUX655374:TUZ655408 UET655374:UEV655408 UOP655374:UOR655408 UYL655374:UYN655408 VIH655374:VIJ655408 VSD655374:VSF655408 WBZ655374:WCB655408 WLV655374:WLX655408 WVR655374:WVT655408 K720910:M720944 JF720910:JH720944 TB720910:TD720944 ACX720910:ACZ720944 AMT720910:AMV720944 AWP720910:AWR720944 BGL720910:BGN720944 BQH720910:BQJ720944 CAD720910:CAF720944 CJZ720910:CKB720944 CTV720910:CTX720944 DDR720910:DDT720944 DNN720910:DNP720944 DXJ720910:DXL720944 EHF720910:EHH720944 ERB720910:ERD720944 FAX720910:FAZ720944 FKT720910:FKV720944 FUP720910:FUR720944 GEL720910:GEN720944 GOH720910:GOJ720944 GYD720910:GYF720944 HHZ720910:HIB720944 HRV720910:HRX720944 IBR720910:IBT720944 ILN720910:ILP720944 IVJ720910:IVL720944 JFF720910:JFH720944 JPB720910:JPD720944 JYX720910:JYZ720944 KIT720910:KIV720944 KSP720910:KSR720944 LCL720910:LCN720944 LMH720910:LMJ720944 LWD720910:LWF720944 MFZ720910:MGB720944 MPV720910:MPX720944 MZR720910:MZT720944 NJN720910:NJP720944 NTJ720910:NTL720944 ODF720910:ODH720944 ONB720910:OND720944 OWX720910:OWZ720944 PGT720910:PGV720944 PQP720910:PQR720944 QAL720910:QAN720944 QKH720910:QKJ720944 QUD720910:QUF720944 RDZ720910:REB720944 RNV720910:RNX720944 RXR720910:RXT720944 SHN720910:SHP720944 SRJ720910:SRL720944 TBF720910:TBH720944 TLB720910:TLD720944 TUX720910:TUZ720944 UET720910:UEV720944 UOP720910:UOR720944 UYL720910:UYN720944 VIH720910:VIJ720944 VSD720910:VSF720944 WBZ720910:WCB720944 WLV720910:WLX720944 WVR720910:WVT720944 K786446:M786480 JF786446:JH786480 TB786446:TD786480 ACX786446:ACZ786480 AMT786446:AMV786480 AWP786446:AWR786480 BGL786446:BGN786480 BQH786446:BQJ786480 CAD786446:CAF786480 CJZ786446:CKB786480 CTV786446:CTX786480 DDR786446:DDT786480 DNN786446:DNP786480 DXJ786446:DXL786480 EHF786446:EHH786480 ERB786446:ERD786480 FAX786446:FAZ786480 FKT786446:FKV786480 FUP786446:FUR786480 GEL786446:GEN786480 GOH786446:GOJ786480 GYD786446:GYF786480 HHZ786446:HIB786480 HRV786446:HRX786480 IBR786446:IBT786480 ILN786446:ILP786480 IVJ786446:IVL786480 JFF786446:JFH786480 JPB786446:JPD786480 JYX786446:JYZ786480 KIT786446:KIV786480 KSP786446:KSR786480 LCL786446:LCN786480 LMH786446:LMJ786480 LWD786446:LWF786480 MFZ786446:MGB786480 MPV786446:MPX786480 MZR786446:MZT786480 NJN786446:NJP786480 NTJ786446:NTL786480 ODF786446:ODH786480 ONB786446:OND786480 OWX786446:OWZ786480 PGT786446:PGV786480 PQP786446:PQR786480 QAL786446:QAN786480 QKH786446:QKJ786480 QUD786446:QUF786480 RDZ786446:REB786480 RNV786446:RNX786480 RXR786446:RXT786480 SHN786446:SHP786480 SRJ786446:SRL786480 TBF786446:TBH786480 TLB786446:TLD786480 TUX786446:TUZ786480 UET786446:UEV786480 UOP786446:UOR786480 UYL786446:UYN786480 VIH786446:VIJ786480 VSD786446:VSF786480 WBZ786446:WCB786480 WLV786446:WLX786480 WVR786446:WVT786480 K851982:M852016 JF851982:JH852016 TB851982:TD852016 ACX851982:ACZ852016 AMT851982:AMV852016 AWP851982:AWR852016 BGL851982:BGN852016 BQH851982:BQJ852016 CAD851982:CAF852016 CJZ851982:CKB852016 CTV851982:CTX852016 DDR851982:DDT852016 DNN851982:DNP852016 DXJ851982:DXL852016 EHF851982:EHH852016 ERB851982:ERD852016 FAX851982:FAZ852016 FKT851982:FKV852016 FUP851982:FUR852016 GEL851982:GEN852016 GOH851982:GOJ852016 GYD851982:GYF852016 HHZ851982:HIB852016 HRV851982:HRX852016 IBR851982:IBT852016 ILN851982:ILP852016 IVJ851982:IVL852016 JFF851982:JFH852016 JPB851982:JPD852016 JYX851982:JYZ852016 KIT851982:KIV852016 KSP851982:KSR852016 LCL851982:LCN852016 LMH851982:LMJ852016 LWD851982:LWF852016 MFZ851982:MGB852016 MPV851982:MPX852016 MZR851982:MZT852016 NJN851982:NJP852016 NTJ851982:NTL852016 ODF851982:ODH852016 ONB851982:OND852016 OWX851982:OWZ852016 PGT851982:PGV852016 PQP851982:PQR852016 QAL851982:QAN852016 QKH851982:QKJ852016 QUD851982:QUF852016 RDZ851982:REB852016 RNV851982:RNX852016 RXR851982:RXT852016 SHN851982:SHP852016 SRJ851982:SRL852016 TBF851982:TBH852016 TLB851982:TLD852016 TUX851982:TUZ852016 UET851982:UEV852016 UOP851982:UOR852016 UYL851982:UYN852016 VIH851982:VIJ852016 VSD851982:VSF852016 WBZ851982:WCB852016 WLV851982:WLX852016 WVR851982:WVT852016 K917518:M917552 JF917518:JH917552 TB917518:TD917552 ACX917518:ACZ917552 AMT917518:AMV917552 AWP917518:AWR917552 BGL917518:BGN917552 BQH917518:BQJ917552 CAD917518:CAF917552 CJZ917518:CKB917552 CTV917518:CTX917552 DDR917518:DDT917552 DNN917518:DNP917552 DXJ917518:DXL917552 EHF917518:EHH917552 ERB917518:ERD917552 FAX917518:FAZ917552 FKT917518:FKV917552 FUP917518:FUR917552 GEL917518:GEN917552 GOH917518:GOJ917552 GYD917518:GYF917552 HHZ917518:HIB917552 HRV917518:HRX917552 IBR917518:IBT917552 ILN917518:ILP917552 IVJ917518:IVL917552 JFF917518:JFH917552 JPB917518:JPD917552 JYX917518:JYZ917552 KIT917518:KIV917552 KSP917518:KSR917552 LCL917518:LCN917552 LMH917518:LMJ917552 LWD917518:LWF917552 MFZ917518:MGB917552 MPV917518:MPX917552 MZR917518:MZT917552 NJN917518:NJP917552 NTJ917518:NTL917552 ODF917518:ODH917552 ONB917518:OND917552 OWX917518:OWZ917552 PGT917518:PGV917552 PQP917518:PQR917552 QAL917518:QAN917552 QKH917518:QKJ917552 QUD917518:QUF917552 RDZ917518:REB917552 RNV917518:RNX917552 RXR917518:RXT917552 SHN917518:SHP917552 SRJ917518:SRL917552 TBF917518:TBH917552 TLB917518:TLD917552 TUX917518:TUZ917552 UET917518:UEV917552 UOP917518:UOR917552 UYL917518:UYN917552 VIH917518:VIJ917552 VSD917518:VSF917552 WBZ917518:WCB917552 WLV917518:WLX917552 WVR917518:WVT917552 K983054:M983088 JF983054:JH983088 TB983054:TD983088 ACX983054:ACZ983088 AMT983054:AMV983088 AWP983054:AWR983088 BGL983054:BGN983088 BQH983054:BQJ983088 CAD983054:CAF983088 CJZ983054:CKB983088 CTV983054:CTX983088 DDR983054:DDT983088 DNN983054:DNP983088 DXJ983054:DXL983088 EHF983054:EHH983088 ERB983054:ERD983088 FAX983054:FAZ983088 FKT983054:FKV983088 FUP983054:FUR983088 GEL983054:GEN983088 GOH983054:GOJ983088 GYD983054:GYF983088 HHZ983054:HIB983088 HRV983054:HRX983088 IBR983054:IBT983088 ILN983054:ILP983088 IVJ983054:IVL983088 JFF983054:JFH983088 JPB983054:JPD983088 JYX983054:JYZ983088 KIT983054:KIV983088 KSP983054:KSR983088 LCL983054:LCN983088 LMH983054:LMJ983088 LWD983054:LWF983088 MFZ983054:MGB983088 MPV983054:MPX983088 MZR983054:MZT983088 NJN983054:NJP983088 NTJ983054:NTL983088 ODF983054:ODH983088 ONB983054:OND983088 OWX983054:OWZ983088 PGT983054:PGV983088 PQP983054:PQR983088 QAL983054:QAN983088 QKH983054:QKJ983088 QUD983054:QUF983088 RDZ983054:REB983088 RNV983054:RNX983088 RXR983054:RXT983088 SHN983054:SHP983088 SRJ983054:SRL983088 TBF983054:TBH983088 TLB983054:TLD983088 TUX983054:TUZ983088 UET983054:UEV983088 UOP983054:UOR983088 UYL983054:UYN983088 VIH983054:VIJ983088 VSD983054:VSF983088 WBZ983054:WCB983088 WLV983054:WLX983088 WVR983054:WVT983088 Q5:S49 JI5:JN49 TE5:TJ49 ADA5:ADF49 AMW5:ANB49 AWS5:AWX49 BGO5:BGT49 BQK5:BQP49 CAG5:CAL49 CKC5:CKH49 CTY5:CUD49 DDU5:DDZ49 DNQ5:DNV49 DXM5:DXR49 EHI5:EHN49 ERE5:ERJ49 FBA5:FBF49 FKW5:FLB49 FUS5:FUX49 GEO5:GET49 GOK5:GOP49 GYG5:GYL49 HIC5:HIH49 HRY5:HSD49 IBU5:IBZ49 ILQ5:ILV49 IVM5:IVR49 JFI5:JFN49 JPE5:JPJ49 JZA5:JZF49 KIW5:KJB49 KSS5:KSX49 LCO5:LCT49 LMK5:LMP49 LWG5:LWL49 MGC5:MGH49 MPY5:MQD49 MZU5:MZZ49 NJQ5:NJV49 NTM5:NTR49 ODI5:ODN49 ONE5:ONJ49 OXA5:OXF49 PGW5:PHB49 PQS5:PQX49 QAO5:QAT49 QKK5:QKP49 QUG5:QUL49 REC5:REH49 RNY5:ROD49 RXU5:RXZ49 SHQ5:SHV49 SRM5:SRR49 TBI5:TBN49 TLE5:TLJ49 TVA5:TVF49 UEW5:UFB49 UOS5:UOX49 UYO5:UYT49 VIK5:VIP49 VSG5:VSL49 WCC5:WCH49 WLY5:WMD49 WVU5:WVZ49 Q65550:V65584 JL65550:JQ65584 TH65550:TM65584 ADD65550:ADI65584 AMZ65550:ANE65584 AWV65550:AXA65584 BGR65550:BGW65584 BQN65550:BQS65584 CAJ65550:CAO65584 CKF65550:CKK65584 CUB65550:CUG65584 DDX65550:DEC65584 DNT65550:DNY65584 DXP65550:DXU65584 EHL65550:EHQ65584 ERH65550:ERM65584 FBD65550:FBI65584 FKZ65550:FLE65584 FUV65550:FVA65584 GER65550:GEW65584 GON65550:GOS65584 GYJ65550:GYO65584 HIF65550:HIK65584 HSB65550:HSG65584 IBX65550:ICC65584 ILT65550:ILY65584 IVP65550:IVU65584 JFL65550:JFQ65584 JPH65550:JPM65584 JZD65550:JZI65584 KIZ65550:KJE65584 KSV65550:KTA65584 LCR65550:LCW65584 LMN65550:LMS65584 LWJ65550:LWO65584 MGF65550:MGK65584 MQB65550:MQG65584 MZX65550:NAC65584 NJT65550:NJY65584 NTP65550:NTU65584 ODL65550:ODQ65584 ONH65550:ONM65584 OXD65550:OXI65584 PGZ65550:PHE65584 PQV65550:PRA65584 QAR65550:QAW65584 QKN65550:QKS65584 QUJ65550:QUO65584 REF65550:REK65584 ROB65550:ROG65584 RXX65550:RYC65584 SHT65550:SHY65584 SRP65550:SRU65584 TBL65550:TBQ65584 TLH65550:TLM65584 TVD65550:TVI65584 UEZ65550:UFE65584 UOV65550:UPA65584 UYR65550:UYW65584 VIN65550:VIS65584 VSJ65550:VSO65584 WCF65550:WCK65584 WMB65550:WMG65584 WVX65550:WWC65584 Q131086:V131120 JL131086:JQ131120 TH131086:TM131120 ADD131086:ADI131120 AMZ131086:ANE131120 AWV131086:AXA131120 BGR131086:BGW131120 BQN131086:BQS131120 CAJ131086:CAO131120 CKF131086:CKK131120 CUB131086:CUG131120 DDX131086:DEC131120 DNT131086:DNY131120 DXP131086:DXU131120 EHL131086:EHQ131120 ERH131086:ERM131120 FBD131086:FBI131120 FKZ131086:FLE131120 FUV131086:FVA131120 GER131086:GEW131120 GON131086:GOS131120 GYJ131086:GYO131120 HIF131086:HIK131120 HSB131086:HSG131120 IBX131086:ICC131120 ILT131086:ILY131120 IVP131086:IVU131120 JFL131086:JFQ131120 JPH131086:JPM131120 JZD131086:JZI131120 KIZ131086:KJE131120 KSV131086:KTA131120 LCR131086:LCW131120 LMN131086:LMS131120 LWJ131086:LWO131120 MGF131086:MGK131120 MQB131086:MQG131120 MZX131086:NAC131120 NJT131086:NJY131120 NTP131086:NTU131120 ODL131086:ODQ131120 ONH131086:ONM131120 OXD131086:OXI131120 PGZ131086:PHE131120 PQV131086:PRA131120 QAR131086:QAW131120 QKN131086:QKS131120 QUJ131086:QUO131120 REF131086:REK131120 ROB131086:ROG131120 RXX131086:RYC131120 SHT131086:SHY131120 SRP131086:SRU131120 TBL131086:TBQ131120 TLH131086:TLM131120 TVD131086:TVI131120 UEZ131086:UFE131120 UOV131086:UPA131120 UYR131086:UYW131120 VIN131086:VIS131120 VSJ131086:VSO131120 WCF131086:WCK131120 WMB131086:WMG131120 WVX131086:WWC131120 Q196622:V196656 JL196622:JQ196656 TH196622:TM196656 ADD196622:ADI196656 AMZ196622:ANE196656 AWV196622:AXA196656 BGR196622:BGW196656 BQN196622:BQS196656 CAJ196622:CAO196656 CKF196622:CKK196656 CUB196622:CUG196656 DDX196622:DEC196656 DNT196622:DNY196656 DXP196622:DXU196656 EHL196622:EHQ196656 ERH196622:ERM196656 FBD196622:FBI196656 FKZ196622:FLE196656 FUV196622:FVA196656 GER196622:GEW196656 GON196622:GOS196656 GYJ196622:GYO196656 HIF196622:HIK196656 HSB196622:HSG196656 IBX196622:ICC196656 ILT196622:ILY196656 IVP196622:IVU196656 JFL196622:JFQ196656 JPH196622:JPM196656 JZD196622:JZI196656 KIZ196622:KJE196656 KSV196622:KTA196656 LCR196622:LCW196656 LMN196622:LMS196656 LWJ196622:LWO196656 MGF196622:MGK196656 MQB196622:MQG196656 MZX196622:NAC196656 NJT196622:NJY196656 NTP196622:NTU196656 ODL196622:ODQ196656 ONH196622:ONM196656 OXD196622:OXI196656 PGZ196622:PHE196656 PQV196622:PRA196656 QAR196622:QAW196656 QKN196622:QKS196656 QUJ196622:QUO196656 REF196622:REK196656 ROB196622:ROG196656 RXX196622:RYC196656 SHT196622:SHY196656 SRP196622:SRU196656 TBL196622:TBQ196656 TLH196622:TLM196656 TVD196622:TVI196656 UEZ196622:UFE196656 UOV196622:UPA196656 UYR196622:UYW196656 VIN196622:VIS196656 VSJ196622:VSO196656 WCF196622:WCK196656 WMB196622:WMG196656 WVX196622:WWC196656 Q262158:V262192 JL262158:JQ262192 TH262158:TM262192 ADD262158:ADI262192 AMZ262158:ANE262192 AWV262158:AXA262192 BGR262158:BGW262192 BQN262158:BQS262192 CAJ262158:CAO262192 CKF262158:CKK262192 CUB262158:CUG262192 DDX262158:DEC262192 DNT262158:DNY262192 DXP262158:DXU262192 EHL262158:EHQ262192 ERH262158:ERM262192 FBD262158:FBI262192 FKZ262158:FLE262192 FUV262158:FVA262192 GER262158:GEW262192 GON262158:GOS262192 GYJ262158:GYO262192 HIF262158:HIK262192 HSB262158:HSG262192 IBX262158:ICC262192 ILT262158:ILY262192 IVP262158:IVU262192 JFL262158:JFQ262192 JPH262158:JPM262192 JZD262158:JZI262192 KIZ262158:KJE262192 KSV262158:KTA262192 LCR262158:LCW262192 LMN262158:LMS262192 LWJ262158:LWO262192 MGF262158:MGK262192 MQB262158:MQG262192 MZX262158:NAC262192 NJT262158:NJY262192 NTP262158:NTU262192 ODL262158:ODQ262192 ONH262158:ONM262192 OXD262158:OXI262192 PGZ262158:PHE262192 PQV262158:PRA262192 QAR262158:QAW262192 QKN262158:QKS262192 QUJ262158:QUO262192 REF262158:REK262192 ROB262158:ROG262192 RXX262158:RYC262192 SHT262158:SHY262192 SRP262158:SRU262192 TBL262158:TBQ262192 TLH262158:TLM262192 TVD262158:TVI262192 UEZ262158:UFE262192 UOV262158:UPA262192 UYR262158:UYW262192 VIN262158:VIS262192 VSJ262158:VSO262192 WCF262158:WCK262192 WMB262158:WMG262192 WVX262158:WWC262192 Q327694:V327728 JL327694:JQ327728 TH327694:TM327728 ADD327694:ADI327728 AMZ327694:ANE327728 AWV327694:AXA327728 BGR327694:BGW327728 BQN327694:BQS327728 CAJ327694:CAO327728 CKF327694:CKK327728 CUB327694:CUG327728 DDX327694:DEC327728 DNT327694:DNY327728 DXP327694:DXU327728 EHL327694:EHQ327728 ERH327694:ERM327728 FBD327694:FBI327728 FKZ327694:FLE327728 FUV327694:FVA327728 GER327694:GEW327728 GON327694:GOS327728 GYJ327694:GYO327728 HIF327694:HIK327728 HSB327694:HSG327728 IBX327694:ICC327728 ILT327694:ILY327728 IVP327694:IVU327728 JFL327694:JFQ327728 JPH327694:JPM327728 JZD327694:JZI327728 KIZ327694:KJE327728 KSV327694:KTA327728 LCR327694:LCW327728 LMN327694:LMS327728 LWJ327694:LWO327728 MGF327694:MGK327728 MQB327694:MQG327728 MZX327694:NAC327728 NJT327694:NJY327728 NTP327694:NTU327728 ODL327694:ODQ327728 ONH327694:ONM327728 OXD327694:OXI327728 PGZ327694:PHE327728 PQV327694:PRA327728 QAR327694:QAW327728 QKN327694:QKS327728 QUJ327694:QUO327728 REF327694:REK327728 ROB327694:ROG327728 RXX327694:RYC327728 SHT327694:SHY327728 SRP327694:SRU327728 TBL327694:TBQ327728 TLH327694:TLM327728 TVD327694:TVI327728 UEZ327694:UFE327728 UOV327694:UPA327728 UYR327694:UYW327728 VIN327694:VIS327728 VSJ327694:VSO327728 WCF327694:WCK327728 WMB327694:WMG327728 WVX327694:WWC327728 Q393230:V393264 JL393230:JQ393264 TH393230:TM393264 ADD393230:ADI393264 AMZ393230:ANE393264 AWV393230:AXA393264 BGR393230:BGW393264 BQN393230:BQS393264 CAJ393230:CAO393264 CKF393230:CKK393264 CUB393230:CUG393264 DDX393230:DEC393264 DNT393230:DNY393264 DXP393230:DXU393264 EHL393230:EHQ393264 ERH393230:ERM393264 FBD393230:FBI393264 FKZ393230:FLE393264 FUV393230:FVA393264 GER393230:GEW393264 GON393230:GOS393264 GYJ393230:GYO393264 HIF393230:HIK393264 HSB393230:HSG393264 IBX393230:ICC393264 ILT393230:ILY393264 IVP393230:IVU393264 JFL393230:JFQ393264 JPH393230:JPM393264 JZD393230:JZI393264 KIZ393230:KJE393264 KSV393230:KTA393264 LCR393230:LCW393264 LMN393230:LMS393264 LWJ393230:LWO393264 MGF393230:MGK393264 MQB393230:MQG393264 MZX393230:NAC393264 NJT393230:NJY393264 NTP393230:NTU393264 ODL393230:ODQ393264 ONH393230:ONM393264 OXD393230:OXI393264 PGZ393230:PHE393264 PQV393230:PRA393264 QAR393230:QAW393264 QKN393230:QKS393264 QUJ393230:QUO393264 REF393230:REK393264 ROB393230:ROG393264 RXX393230:RYC393264 SHT393230:SHY393264 SRP393230:SRU393264 TBL393230:TBQ393264 TLH393230:TLM393264 TVD393230:TVI393264 UEZ393230:UFE393264 UOV393230:UPA393264 UYR393230:UYW393264 VIN393230:VIS393264 VSJ393230:VSO393264 WCF393230:WCK393264 WMB393230:WMG393264 WVX393230:WWC393264 Q458766:V458800 JL458766:JQ458800 TH458766:TM458800 ADD458766:ADI458800 AMZ458766:ANE458800 AWV458766:AXA458800 BGR458766:BGW458800 BQN458766:BQS458800 CAJ458766:CAO458800 CKF458766:CKK458800 CUB458766:CUG458800 DDX458766:DEC458800 DNT458766:DNY458800 DXP458766:DXU458800 EHL458766:EHQ458800 ERH458766:ERM458800 FBD458766:FBI458800 FKZ458766:FLE458800 FUV458766:FVA458800 GER458766:GEW458800 GON458766:GOS458800 GYJ458766:GYO458800 HIF458766:HIK458800 HSB458766:HSG458800 IBX458766:ICC458800 ILT458766:ILY458800 IVP458766:IVU458800 JFL458766:JFQ458800 JPH458766:JPM458800 JZD458766:JZI458800 KIZ458766:KJE458800 KSV458766:KTA458800 LCR458766:LCW458800 LMN458766:LMS458800 LWJ458766:LWO458800 MGF458766:MGK458800 MQB458766:MQG458800 MZX458766:NAC458800 NJT458766:NJY458800 NTP458766:NTU458800 ODL458766:ODQ458800 ONH458766:ONM458800 OXD458766:OXI458800 PGZ458766:PHE458800 PQV458766:PRA458800 QAR458766:QAW458800 QKN458766:QKS458800 QUJ458766:QUO458800 REF458766:REK458800 ROB458766:ROG458800 RXX458766:RYC458800 SHT458766:SHY458800 SRP458766:SRU458800 TBL458766:TBQ458800 TLH458766:TLM458800 TVD458766:TVI458800 UEZ458766:UFE458800 UOV458766:UPA458800 UYR458766:UYW458800 VIN458766:VIS458800 VSJ458766:VSO458800 WCF458766:WCK458800 WMB458766:WMG458800 WVX458766:WWC458800 Q524302:V524336 JL524302:JQ524336 TH524302:TM524336 ADD524302:ADI524336 AMZ524302:ANE524336 AWV524302:AXA524336 BGR524302:BGW524336 BQN524302:BQS524336 CAJ524302:CAO524336 CKF524302:CKK524336 CUB524302:CUG524336 DDX524302:DEC524336 DNT524302:DNY524336 DXP524302:DXU524336 EHL524302:EHQ524336 ERH524302:ERM524336 FBD524302:FBI524336 FKZ524302:FLE524336 FUV524302:FVA524336 GER524302:GEW524336 GON524302:GOS524336 GYJ524302:GYO524336 HIF524302:HIK524336 HSB524302:HSG524336 IBX524302:ICC524336 ILT524302:ILY524336 IVP524302:IVU524336 JFL524302:JFQ524336 JPH524302:JPM524336 JZD524302:JZI524336 KIZ524302:KJE524336 KSV524302:KTA524336 LCR524302:LCW524336 LMN524302:LMS524336 LWJ524302:LWO524336 MGF524302:MGK524336 MQB524302:MQG524336 MZX524302:NAC524336 NJT524302:NJY524336 NTP524302:NTU524336 ODL524302:ODQ524336 ONH524302:ONM524336 OXD524302:OXI524336 PGZ524302:PHE524336 PQV524302:PRA524336 QAR524302:QAW524336 QKN524302:QKS524336 QUJ524302:QUO524336 REF524302:REK524336 ROB524302:ROG524336 RXX524302:RYC524336 SHT524302:SHY524336 SRP524302:SRU524336 TBL524302:TBQ524336 TLH524302:TLM524336 TVD524302:TVI524336 UEZ524302:UFE524336 UOV524302:UPA524336 UYR524302:UYW524336 VIN524302:VIS524336 VSJ524302:VSO524336 WCF524302:WCK524336 WMB524302:WMG524336 WVX524302:WWC524336 Q589838:V589872 JL589838:JQ589872 TH589838:TM589872 ADD589838:ADI589872 AMZ589838:ANE589872 AWV589838:AXA589872 BGR589838:BGW589872 BQN589838:BQS589872 CAJ589838:CAO589872 CKF589838:CKK589872 CUB589838:CUG589872 DDX589838:DEC589872 DNT589838:DNY589872 DXP589838:DXU589872 EHL589838:EHQ589872 ERH589838:ERM589872 FBD589838:FBI589872 FKZ589838:FLE589872 FUV589838:FVA589872 GER589838:GEW589872 GON589838:GOS589872 GYJ589838:GYO589872 HIF589838:HIK589872 HSB589838:HSG589872 IBX589838:ICC589872 ILT589838:ILY589872 IVP589838:IVU589872 JFL589838:JFQ589872 JPH589838:JPM589872 JZD589838:JZI589872 KIZ589838:KJE589872 KSV589838:KTA589872 LCR589838:LCW589872 LMN589838:LMS589872 LWJ589838:LWO589872 MGF589838:MGK589872 MQB589838:MQG589872 MZX589838:NAC589872 NJT589838:NJY589872 NTP589838:NTU589872 ODL589838:ODQ589872 ONH589838:ONM589872 OXD589838:OXI589872 PGZ589838:PHE589872 PQV589838:PRA589872 QAR589838:QAW589872 QKN589838:QKS589872 QUJ589838:QUO589872 REF589838:REK589872 ROB589838:ROG589872 RXX589838:RYC589872 SHT589838:SHY589872 SRP589838:SRU589872 TBL589838:TBQ589872 TLH589838:TLM589872 TVD589838:TVI589872 UEZ589838:UFE589872 UOV589838:UPA589872 UYR589838:UYW589872 VIN589838:VIS589872 VSJ589838:VSO589872 WCF589838:WCK589872 WMB589838:WMG589872 WVX589838:WWC589872 Q655374:V655408 JL655374:JQ655408 TH655374:TM655408 ADD655374:ADI655408 AMZ655374:ANE655408 AWV655374:AXA655408 BGR655374:BGW655408 BQN655374:BQS655408 CAJ655374:CAO655408 CKF655374:CKK655408 CUB655374:CUG655408 DDX655374:DEC655408 DNT655374:DNY655408 DXP655374:DXU655408 EHL655374:EHQ655408 ERH655374:ERM655408 FBD655374:FBI655408 FKZ655374:FLE655408 FUV655374:FVA655408 GER655374:GEW655408 GON655374:GOS655408 GYJ655374:GYO655408 HIF655374:HIK655408 HSB655374:HSG655408 IBX655374:ICC655408 ILT655374:ILY655408 IVP655374:IVU655408 JFL655374:JFQ655408 JPH655374:JPM655408 JZD655374:JZI655408 KIZ655374:KJE655408 KSV655374:KTA655408 LCR655374:LCW655408 LMN655374:LMS655408 LWJ655374:LWO655408 MGF655374:MGK655408 MQB655374:MQG655408 MZX655374:NAC655408 NJT655374:NJY655408 NTP655374:NTU655408 ODL655374:ODQ655408 ONH655374:ONM655408 OXD655374:OXI655408 PGZ655374:PHE655408 PQV655374:PRA655408 QAR655374:QAW655408 QKN655374:QKS655408 QUJ655374:QUO655408 REF655374:REK655408 ROB655374:ROG655408 RXX655374:RYC655408 SHT655374:SHY655408 SRP655374:SRU655408 TBL655374:TBQ655408 TLH655374:TLM655408 TVD655374:TVI655408 UEZ655374:UFE655408 UOV655374:UPA655408 UYR655374:UYW655408 VIN655374:VIS655408 VSJ655374:VSO655408 WCF655374:WCK655408 WMB655374:WMG655408 WVX655374:WWC655408 Q720910:V720944 JL720910:JQ720944 TH720910:TM720944 ADD720910:ADI720944 AMZ720910:ANE720944 AWV720910:AXA720944 BGR720910:BGW720944 BQN720910:BQS720944 CAJ720910:CAO720944 CKF720910:CKK720944 CUB720910:CUG720944 DDX720910:DEC720944 DNT720910:DNY720944 DXP720910:DXU720944 EHL720910:EHQ720944 ERH720910:ERM720944 FBD720910:FBI720944 FKZ720910:FLE720944 FUV720910:FVA720944 GER720910:GEW720944 GON720910:GOS720944 GYJ720910:GYO720944 HIF720910:HIK720944 HSB720910:HSG720944 IBX720910:ICC720944 ILT720910:ILY720944 IVP720910:IVU720944 JFL720910:JFQ720944 JPH720910:JPM720944 JZD720910:JZI720944 KIZ720910:KJE720944 KSV720910:KTA720944 LCR720910:LCW720944 LMN720910:LMS720944 LWJ720910:LWO720944 MGF720910:MGK720944 MQB720910:MQG720944 MZX720910:NAC720944 NJT720910:NJY720944 NTP720910:NTU720944 ODL720910:ODQ720944 ONH720910:ONM720944 OXD720910:OXI720944 PGZ720910:PHE720944 PQV720910:PRA720944 QAR720910:QAW720944 QKN720910:QKS720944 QUJ720910:QUO720944 REF720910:REK720944 ROB720910:ROG720944 RXX720910:RYC720944 SHT720910:SHY720944 SRP720910:SRU720944 TBL720910:TBQ720944 TLH720910:TLM720944 TVD720910:TVI720944 UEZ720910:UFE720944 UOV720910:UPA720944 UYR720910:UYW720944 VIN720910:VIS720944 VSJ720910:VSO720944 WCF720910:WCK720944 WMB720910:WMG720944 WVX720910:WWC720944 Q786446:V786480 JL786446:JQ786480 TH786446:TM786480 ADD786446:ADI786480 AMZ786446:ANE786480 AWV786446:AXA786480 BGR786446:BGW786480 BQN786446:BQS786480 CAJ786446:CAO786480 CKF786446:CKK786480 CUB786446:CUG786480 DDX786446:DEC786480 DNT786446:DNY786480 DXP786446:DXU786480 EHL786446:EHQ786480 ERH786446:ERM786480 FBD786446:FBI786480 FKZ786446:FLE786480 FUV786446:FVA786480 GER786446:GEW786480 GON786446:GOS786480 GYJ786446:GYO786480 HIF786446:HIK786480 HSB786446:HSG786480 IBX786446:ICC786480 ILT786446:ILY786480 IVP786446:IVU786480 JFL786446:JFQ786480 JPH786446:JPM786480 JZD786446:JZI786480 KIZ786446:KJE786480 KSV786446:KTA786480 LCR786446:LCW786480 LMN786446:LMS786480 LWJ786446:LWO786480 MGF786446:MGK786480 MQB786446:MQG786480 MZX786446:NAC786480 NJT786446:NJY786480 NTP786446:NTU786480 ODL786446:ODQ786480 ONH786446:ONM786480 OXD786446:OXI786480 PGZ786446:PHE786480 PQV786446:PRA786480 QAR786446:QAW786480 QKN786446:QKS786480 QUJ786446:QUO786480 REF786446:REK786480 ROB786446:ROG786480 RXX786446:RYC786480 SHT786446:SHY786480 SRP786446:SRU786480 TBL786446:TBQ786480 TLH786446:TLM786480 TVD786446:TVI786480 UEZ786446:UFE786480 UOV786446:UPA786480 UYR786446:UYW786480 VIN786446:VIS786480 VSJ786446:VSO786480 WCF786446:WCK786480 WMB786446:WMG786480 WVX786446:WWC786480 Q851982:V852016 JL851982:JQ852016 TH851982:TM852016 ADD851982:ADI852016 AMZ851982:ANE852016 AWV851982:AXA852016 BGR851982:BGW852016 BQN851982:BQS852016 CAJ851982:CAO852016 CKF851982:CKK852016 CUB851982:CUG852016 DDX851982:DEC852016 DNT851982:DNY852016 DXP851982:DXU852016 EHL851982:EHQ852016 ERH851982:ERM852016 FBD851982:FBI852016 FKZ851982:FLE852016 FUV851982:FVA852016 GER851982:GEW852016 GON851982:GOS852016 GYJ851982:GYO852016 HIF851982:HIK852016 HSB851982:HSG852016 IBX851982:ICC852016 ILT851982:ILY852016 IVP851982:IVU852016 JFL851982:JFQ852016 JPH851982:JPM852016 JZD851982:JZI852016 KIZ851982:KJE852016 KSV851982:KTA852016 LCR851982:LCW852016 LMN851982:LMS852016 LWJ851982:LWO852016 MGF851982:MGK852016 MQB851982:MQG852016 MZX851982:NAC852016 NJT851982:NJY852016 NTP851982:NTU852016 ODL851982:ODQ852016 ONH851982:ONM852016 OXD851982:OXI852016 PGZ851982:PHE852016 PQV851982:PRA852016 QAR851982:QAW852016 QKN851982:QKS852016 QUJ851982:QUO852016 REF851982:REK852016 ROB851982:ROG852016 RXX851982:RYC852016 SHT851982:SHY852016 SRP851982:SRU852016 TBL851982:TBQ852016 TLH851982:TLM852016 TVD851982:TVI852016 UEZ851982:UFE852016 UOV851982:UPA852016 UYR851982:UYW852016 VIN851982:VIS852016 VSJ851982:VSO852016 WCF851982:WCK852016 WMB851982:WMG852016 WVX851982:WWC852016 Q917518:V917552 JL917518:JQ917552 TH917518:TM917552 ADD917518:ADI917552 AMZ917518:ANE917552 AWV917518:AXA917552 BGR917518:BGW917552 BQN917518:BQS917552 CAJ917518:CAO917552 CKF917518:CKK917552 CUB917518:CUG917552 DDX917518:DEC917552 DNT917518:DNY917552 DXP917518:DXU917552 EHL917518:EHQ917552 ERH917518:ERM917552 FBD917518:FBI917552 FKZ917518:FLE917552 FUV917518:FVA917552 GER917518:GEW917552 GON917518:GOS917552 GYJ917518:GYO917552 HIF917518:HIK917552 HSB917518:HSG917552 IBX917518:ICC917552 ILT917518:ILY917552 IVP917518:IVU917552 JFL917518:JFQ917552 JPH917518:JPM917552 JZD917518:JZI917552 KIZ917518:KJE917552 KSV917518:KTA917552 LCR917518:LCW917552 LMN917518:LMS917552 LWJ917518:LWO917552 MGF917518:MGK917552 MQB917518:MQG917552 MZX917518:NAC917552 NJT917518:NJY917552 NTP917518:NTU917552 ODL917518:ODQ917552 ONH917518:ONM917552 OXD917518:OXI917552 PGZ917518:PHE917552 PQV917518:PRA917552 QAR917518:QAW917552 QKN917518:QKS917552 QUJ917518:QUO917552 REF917518:REK917552 ROB917518:ROG917552 RXX917518:RYC917552 SHT917518:SHY917552 SRP917518:SRU917552 TBL917518:TBQ917552 TLH917518:TLM917552 TVD917518:TVI917552 UEZ917518:UFE917552 UOV917518:UPA917552 UYR917518:UYW917552 VIN917518:VIS917552 VSJ917518:VSO917552 WCF917518:WCK917552 WMB917518:WMG917552 WVX917518:WWC917552 Q983054:V983088 JL983054:JQ983088 TH983054:TM983088 ADD983054:ADI983088 AMZ983054:ANE983088 AWV983054:AXA983088 BGR983054:BGW983088 BQN983054:BQS983088 CAJ983054:CAO983088 CKF983054:CKK983088 CUB983054:CUG983088 DDX983054:DEC983088 DNT983054:DNY983088 DXP983054:DXU983088 EHL983054:EHQ983088 ERH983054:ERM983088 FBD983054:FBI983088 FKZ983054:FLE983088 FUV983054:FVA983088 GER983054:GEW983088 GON983054:GOS983088 GYJ983054:GYO983088 HIF983054:HIK983088 HSB983054:HSG983088 IBX983054:ICC983088 ILT983054:ILY983088 IVP983054:IVU983088 JFL983054:JFQ983088 JPH983054:JPM983088 JZD983054:JZI983088 KIZ983054:KJE983088 KSV983054:KTA983088 LCR983054:LCW983088 LMN983054:LMS983088 LWJ983054:LWO983088 MGF983054:MGK983088 MQB983054:MQG983088 MZX983054:NAC983088 NJT983054:NJY983088 NTP983054:NTU983088 ODL983054:ODQ983088 ONH983054:ONM983088 OXD983054:OXI983088 PGZ983054:PHE983088 PQV983054:PRA983088 QAR983054:QAW983088 QKN983054:QKS983088 QUJ983054:QUO983088 REF983054:REK983088 ROB983054:ROG983088 RXX983054:RYC983088 SHT983054:SHY983088 SRP983054:SRU983088 TBL983054:TBQ983088 TLH983054:TLM983088 TVD983054:TVI983088 UEZ983054:UFE983088 UOV983054:UPA983088 UYR983054:UYW983088 VIN983054:VIS983088 VSJ983054:VSO983088 WCF983054:WCK983088 WMB983054:WMG983088 WVX983054:WWC983088 T5:T8 JO5:JO8 TK5:TK8 ADG5:ADG8 ANC5:ANC8 AWY5:AWY8 BGU5:BGU8 BQQ5:BQQ8 CAM5:CAM8 CKI5:CKI8 CUE5:CUE8 DEA5:DEA8 DNW5:DNW8 DXS5:DXS8 EHO5:EHO8 ERK5:ERK8 FBG5:FBG8 FLC5:FLC8 FUY5:FUY8 GEU5:GEU8 GOQ5:GOQ8 GYM5:GYM8 HII5:HII8 HSE5:HSE8 ICA5:ICA8 ILW5:ILW8 IVS5:IVS8 JFO5:JFO8 JPK5:JPK8 JZG5:JZG8 KJC5:KJC8 KSY5:KSY8 LCU5:LCU8 LMQ5:LMQ8 LWM5:LWM8 MGI5:MGI8 MQE5:MQE8 NAA5:NAA8 NJW5:NJW8 NTS5:NTS8 ODO5:ODO8 ONK5:ONK8 OXG5:OXG8 PHC5:PHC8 PQY5:PQY8 QAU5:QAU8 QKQ5:QKQ8 QUM5:QUM8 REI5:REI8 ROE5:ROE8 RYA5:RYA8 SHW5:SHW8 SRS5:SRS8 TBO5:TBO8 TLK5:TLK8 TVG5:TVG8 UFC5:UFC8 UOY5:UOY8 UYU5:UYU8 VIQ5:VIQ8 VSM5:VSM8 WCI5:WCI8 WME5:WME8 WWA5:WWA8 W65550:W65553 JR65550:JR65553 TN65550:TN65553 ADJ65550:ADJ65553 ANF65550:ANF65553 AXB65550:AXB65553 BGX65550:BGX65553 BQT65550:BQT65553 CAP65550:CAP65553 CKL65550:CKL65553 CUH65550:CUH65553 DED65550:DED65553 DNZ65550:DNZ65553 DXV65550:DXV65553 EHR65550:EHR65553 ERN65550:ERN65553 FBJ65550:FBJ65553 FLF65550:FLF65553 FVB65550:FVB65553 GEX65550:GEX65553 GOT65550:GOT65553 GYP65550:GYP65553 HIL65550:HIL65553 HSH65550:HSH65553 ICD65550:ICD65553 ILZ65550:ILZ65553 IVV65550:IVV65553 JFR65550:JFR65553 JPN65550:JPN65553 JZJ65550:JZJ65553 KJF65550:KJF65553 KTB65550:KTB65553 LCX65550:LCX65553 LMT65550:LMT65553 LWP65550:LWP65553 MGL65550:MGL65553 MQH65550:MQH65553 NAD65550:NAD65553 NJZ65550:NJZ65553 NTV65550:NTV65553 ODR65550:ODR65553 ONN65550:ONN65553 OXJ65550:OXJ65553 PHF65550:PHF65553 PRB65550:PRB65553 QAX65550:QAX65553 QKT65550:QKT65553 QUP65550:QUP65553 REL65550:REL65553 ROH65550:ROH65553 RYD65550:RYD65553 SHZ65550:SHZ65553 SRV65550:SRV65553 TBR65550:TBR65553 TLN65550:TLN65553 TVJ65550:TVJ65553 UFF65550:UFF65553 UPB65550:UPB65553 UYX65550:UYX65553 VIT65550:VIT65553 VSP65550:VSP65553 WCL65550:WCL65553 WMH65550:WMH65553 WWD65550:WWD65553 W131086:W131089 JR131086:JR131089 TN131086:TN131089 ADJ131086:ADJ131089 ANF131086:ANF131089 AXB131086:AXB131089 BGX131086:BGX131089 BQT131086:BQT131089 CAP131086:CAP131089 CKL131086:CKL131089 CUH131086:CUH131089 DED131086:DED131089 DNZ131086:DNZ131089 DXV131086:DXV131089 EHR131086:EHR131089 ERN131086:ERN131089 FBJ131086:FBJ131089 FLF131086:FLF131089 FVB131086:FVB131089 GEX131086:GEX131089 GOT131086:GOT131089 GYP131086:GYP131089 HIL131086:HIL131089 HSH131086:HSH131089 ICD131086:ICD131089 ILZ131086:ILZ131089 IVV131086:IVV131089 JFR131086:JFR131089 JPN131086:JPN131089 JZJ131086:JZJ131089 KJF131086:KJF131089 KTB131086:KTB131089 LCX131086:LCX131089 LMT131086:LMT131089 LWP131086:LWP131089 MGL131086:MGL131089 MQH131086:MQH131089 NAD131086:NAD131089 NJZ131086:NJZ131089 NTV131086:NTV131089 ODR131086:ODR131089 ONN131086:ONN131089 OXJ131086:OXJ131089 PHF131086:PHF131089 PRB131086:PRB131089 QAX131086:QAX131089 QKT131086:QKT131089 QUP131086:QUP131089 REL131086:REL131089 ROH131086:ROH131089 RYD131086:RYD131089 SHZ131086:SHZ131089 SRV131086:SRV131089 TBR131086:TBR131089 TLN131086:TLN131089 TVJ131086:TVJ131089 UFF131086:UFF131089 UPB131086:UPB131089 UYX131086:UYX131089 VIT131086:VIT131089 VSP131086:VSP131089 WCL131086:WCL131089 WMH131086:WMH131089 WWD131086:WWD131089 W196622:W196625 JR196622:JR196625 TN196622:TN196625 ADJ196622:ADJ196625 ANF196622:ANF196625 AXB196622:AXB196625 BGX196622:BGX196625 BQT196622:BQT196625 CAP196622:CAP196625 CKL196622:CKL196625 CUH196622:CUH196625 DED196622:DED196625 DNZ196622:DNZ196625 DXV196622:DXV196625 EHR196622:EHR196625 ERN196622:ERN196625 FBJ196622:FBJ196625 FLF196622:FLF196625 FVB196622:FVB196625 GEX196622:GEX196625 GOT196622:GOT196625 GYP196622:GYP196625 HIL196622:HIL196625 HSH196622:HSH196625 ICD196622:ICD196625 ILZ196622:ILZ196625 IVV196622:IVV196625 JFR196622:JFR196625 JPN196622:JPN196625 JZJ196622:JZJ196625 KJF196622:KJF196625 KTB196622:KTB196625 LCX196622:LCX196625 LMT196622:LMT196625 LWP196622:LWP196625 MGL196622:MGL196625 MQH196622:MQH196625 NAD196622:NAD196625 NJZ196622:NJZ196625 NTV196622:NTV196625 ODR196622:ODR196625 ONN196622:ONN196625 OXJ196622:OXJ196625 PHF196622:PHF196625 PRB196622:PRB196625 QAX196622:QAX196625 QKT196622:QKT196625 QUP196622:QUP196625 REL196622:REL196625 ROH196622:ROH196625 RYD196622:RYD196625 SHZ196622:SHZ196625 SRV196622:SRV196625 TBR196622:TBR196625 TLN196622:TLN196625 TVJ196622:TVJ196625 UFF196622:UFF196625 UPB196622:UPB196625 UYX196622:UYX196625 VIT196622:VIT196625 VSP196622:VSP196625 WCL196622:WCL196625 WMH196622:WMH196625 WWD196622:WWD196625 W262158:W262161 JR262158:JR262161 TN262158:TN262161 ADJ262158:ADJ262161 ANF262158:ANF262161 AXB262158:AXB262161 BGX262158:BGX262161 BQT262158:BQT262161 CAP262158:CAP262161 CKL262158:CKL262161 CUH262158:CUH262161 DED262158:DED262161 DNZ262158:DNZ262161 DXV262158:DXV262161 EHR262158:EHR262161 ERN262158:ERN262161 FBJ262158:FBJ262161 FLF262158:FLF262161 FVB262158:FVB262161 GEX262158:GEX262161 GOT262158:GOT262161 GYP262158:GYP262161 HIL262158:HIL262161 HSH262158:HSH262161 ICD262158:ICD262161 ILZ262158:ILZ262161 IVV262158:IVV262161 JFR262158:JFR262161 JPN262158:JPN262161 JZJ262158:JZJ262161 KJF262158:KJF262161 KTB262158:KTB262161 LCX262158:LCX262161 LMT262158:LMT262161 LWP262158:LWP262161 MGL262158:MGL262161 MQH262158:MQH262161 NAD262158:NAD262161 NJZ262158:NJZ262161 NTV262158:NTV262161 ODR262158:ODR262161 ONN262158:ONN262161 OXJ262158:OXJ262161 PHF262158:PHF262161 PRB262158:PRB262161 QAX262158:QAX262161 QKT262158:QKT262161 QUP262158:QUP262161 REL262158:REL262161 ROH262158:ROH262161 RYD262158:RYD262161 SHZ262158:SHZ262161 SRV262158:SRV262161 TBR262158:TBR262161 TLN262158:TLN262161 TVJ262158:TVJ262161 UFF262158:UFF262161 UPB262158:UPB262161 UYX262158:UYX262161 VIT262158:VIT262161 VSP262158:VSP262161 WCL262158:WCL262161 WMH262158:WMH262161 WWD262158:WWD262161 W327694:W327697 JR327694:JR327697 TN327694:TN327697 ADJ327694:ADJ327697 ANF327694:ANF327697 AXB327694:AXB327697 BGX327694:BGX327697 BQT327694:BQT327697 CAP327694:CAP327697 CKL327694:CKL327697 CUH327694:CUH327697 DED327694:DED327697 DNZ327694:DNZ327697 DXV327694:DXV327697 EHR327694:EHR327697 ERN327694:ERN327697 FBJ327694:FBJ327697 FLF327694:FLF327697 FVB327694:FVB327697 GEX327694:GEX327697 GOT327694:GOT327697 GYP327694:GYP327697 HIL327694:HIL327697 HSH327694:HSH327697 ICD327694:ICD327697 ILZ327694:ILZ327697 IVV327694:IVV327697 JFR327694:JFR327697 JPN327694:JPN327697 JZJ327694:JZJ327697 KJF327694:KJF327697 KTB327694:KTB327697 LCX327694:LCX327697 LMT327694:LMT327697 LWP327694:LWP327697 MGL327694:MGL327697 MQH327694:MQH327697 NAD327694:NAD327697 NJZ327694:NJZ327697 NTV327694:NTV327697 ODR327694:ODR327697 ONN327694:ONN327697 OXJ327694:OXJ327697 PHF327694:PHF327697 PRB327694:PRB327697 QAX327694:QAX327697 QKT327694:QKT327697 QUP327694:QUP327697 REL327694:REL327697 ROH327694:ROH327697 RYD327694:RYD327697 SHZ327694:SHZ327697 SRV327694:SRV327697 TBR327694:TBR327697 TLN327694:TLN327697 TVJ327694:TVJ327697 UFF327694:UFF327697 UPB327694:UPB327697 UYX327694:UYX327697 VIT327694:VIT327697 VSP327694:VSP327697 WCL327694:WCL327697 WMH327694:WMH327697 WWD327694:WWD327697 W393230:W393233 JR393230:JR393233 TN393230:TN393233 ADJ393230:ADJ393233 ANF393230:ANF393233 AXB393230:AXB393233 BGX393230:BGX393233 BQT393230:BQT393233 CAP393230:CAP393233 CKL393230:CKL393233 CUH393230:CUH393233 DED393230:DED393233 DNZ393230:DNZ393233 DXV393230:DXV393233 EHR393230:EHR393233 ERN393230:ERN393233 FBJ393230:FBJ393233 FLF393230:FLF393233 FVB393230:FVB393233 GEX393230:GEX393233 GOT393230:GOT393233 GYP393230:GYP393233 HIL393230:HIL393233 HSH393230:HSH393233 ICD393230:ICD393233 ILZ393230:ILZ393233 IVV393230:IVV393233 JFR393230:JFR393233 JPN393230:JPN393233 JZJ393230:JZJ393233 KJF393230:KJF393233 KTB393230:KTB393233 LCX393230:LCX393233 LMT393230:LMT393233 LWP393230:LWP393233 MGL393230:MGL393233 MQH393230:MQH393233 NAD393230:NAD393233 NJZ393230:NJZ393233 NTV393230:NTV393233 ODR393230:ODR393233 ONN393230:ONN393233 OXJ393230:OXJ393233 PHF393230:PHF393233 PRB393230:PRB393233 QAX393230:QAX393233 QKT393230:QKT393233 QUP393230:QUP393233 REL393230:REL393233 ROH393230:ROH393233 RYD393230:RYD393233 SHZ393230:SHZ393233 SRV393230:SRV393233 TBR393230:TBR393233 TLN393230:TLN393233 TVJ393230:TVJ393233 UFF393230:UFF393233 UPB393230:UPB393233 UYX393230:UYX393233 VIT393230:VIT393233 VSP393230:VSP393233 WCL393230:WCL393233 WMH393230:WMH393233 WWD393230:WWD393233 W458766:W458769 JR458766:JR458769 TN458766:TN458769 ADJ458766:ADJ458769 ANF458766:ANF458769 AXB458766:AXB458769 BGX458766:BGX458769 BQT458766:BQT458769 CAP458766:CAP458769 CKL458766:CKL458769 CUH458766:CUH458769 DED458766:DED458769 DNZ458766:DNZ458769 DXV458766:DXV458769 EHR458766:EHR458769 ERN458766:ERN458769 FBJ458766:FBJ458769 FLF458766:FLF458769 FVB458766:FVB458769 GEX458766:GEX458769 GOT458766:GOT458769 GYP458766:GYP458769 HIL458766:HIL458769 HSH458766:HSH458769 ICD458766:ICD458769 ILZ458766:ILZ458769 IVV458766:IVV458769 JFR458766:JFR458769 JPN458766:JPN458769 JZJ458766:JZJ458769 KJF458766:KJF458769 KTB458766:KTB458769 LCX458766:LCX458769 LMT458766:LMT458769 LWP458766:LWP458769 MGL458766:MGL458769 MQH458766:MQH458769 NAD458766:NAD458769 NJZ458766:NJZ458769 NTV458766:NTV458769 ODR458766:ODR458769 ONN458766:ONN458769 OXJ458766:OXJ458769 PHF458766:PHF458769 PRB458766:PRB458769 QAX458766:QAX458769 QKT458766:QKT458769 QUP458766:QUP458769 REL458766:REL458769 ROH458766:ROH458769 RYD458766:RYD458769 SHZ458766:SHZ458769 SRV458766:SRV458769 TBR458766:TBR458769 TLN458766:TLN458769 TVJ458766:TVJ458769 UFF458766:UFF458769 UPB458766:UPB458769 UYX458766:UYX458769 VIT458766:VIT458769 VSP458766:VSP458769 WCL458766:WCL458769 WMH458766:WMH458769 WWD458766:WWD458769 W524302:W524305 JR524302:JR524305 TN524302:TN524305 ADJ524302:ADJ524305 ANF524302:ANF524305 AXB524302:AXB524305 BGX524302:BGX524305 BQT524302:BQT524305 CAP524302:CAP524305 CKL524302:CKL524305 CUH524302:CUH524305 DED524302:DED524305 DNZ524302:DNZ524305 DXV524302:DXV524305 EHR524302:EHR524305 ERN524302:ERN524305 FBJ524302:FBJ524305 FLF524302:FLF524305 FVB524302:FVB524305 GEX524302:GEX524305 GOT524302:GOT524305 GYP524302:GYP524305 HIL524302:HIL524305 HSH524302:HSH524305 ICD524302:ICD524305 ILZ524302:ILZ524305 IVV524302:IVV524305 JFR524302:JFR524305 JPN524302:JPN524305 JZJ524302:JZJ524305 KJF524302:KJF524305 KTB524302:KTB524305 LCX524302:LCX524305 LMT524302:LMT524305 LWP524302:LWP524305 MGL524302:MGL524305 MQH524302:MQH524305 NAD524302:NAD524305 NJZ524302:NJZ524305 NTV524302:NTV524305 ODR524302:ODR524305 ONN524302:ONN524305 OXJ524302:OXJ524305 PHF524302:PHF524305 PRB524302:PRB524305 QAX524302:QAX524305 QKT524302:QKT524305 QUP524302:QUP524305 REL524302:REL524305 ROH524302:ROH524305 RYD524302:RYD524305 SHZ524302:SHZ524305 SRV524302:SRV524305 TBR524302:TBR524305 TLN524302:TLN524305 TVJ524302:TVJ524305 UFF524302:UFF524305 UPB524302:UPB524305 UYX524302:UYX524305 VIT524302:VIT524305 VSP524302:VSP524305 WCL524302:WCL524305 WMH524302:WMH524305 WWD524302:WWD524305 W589838:W589841 JR589838:JR589841 TN589838:TN589841 ADJ589838:ADJ589841 ANF589838:ANF589841 AXB589838:AXB589841 BGX589838:BGX589841 BQT589838:BQT589841 CAP589838:CAP589841 CKL589838:CKL589841 CUH589838:CUH589841 DED589838:DED589841 DNZ589838:DNZ589841 DXV589838:DXV589841 EHR589838:EHR589841 ERN589838:ERN589841 FBJ589838:FBJ589841 FLF589838:FLF589841 FVB589838:FVB589841 GEX589838:GEX589841 GOT589838:GOT589841 GYP589838:GYP589841 HIL589838:HIL589841 HSH589838:HSH589841 ICD589838:ICD589841 ILZ589838:ILZ589841 IVV589838:IVV589841 JFR589838:JFR589841 JPN589838:JPN589841 JZJ589838:JZJ589841 KJF589838:KJF589841 KTB589838:KTB589841 LCX589838:LCX589841 LMT589838:LMT589841 LWP589838:LWP589841 MGL589838:MGL589841 MQH589838:MQH589841 NAD589838:NAD589841 NJZ589838:NJZ589841 NTV589838:NTV589841 ODR589838:ODR589841 ONN589838:ONN589841 OXJ589838:OXJ589841 PHF589838:PHF589841 PRB589838:PRB589841 QAX589838:QAX589841 QKT589838:QKT589841 QUP589838:QUP589841 REL589838:REL589841 ROH589838:ROH589841 RYD589838:RYD589841 SHZ589838:SHZ589841 SRV589838:SRV589841 TBR589838:TBR589841 TLN589838:TLN589841 TVJ589838:TVJ589841 UFF589838:UFF589841 UPB589838:UPB589841 UYX589838:UYX589841 VIT589838:VIT589841 VSP589838:VSP589841 WCL589838:WCL589841 WMH589838:WMH589841 WWD589838:WWD589841 W655374:W655377 JR655374:JR655377 TN655374:TN655377 ADJ655374:ADJ655377 ANF655374:ANF655377 AXB655374:AXB655377 BGX655374:BGX655377 BQT655374:BQT655377 CAP655374:CAP655377 CKL655374:CKL655377 CUH655374:CUH655377 DED655374:DED655377 DNZ655374:DNZ655377 DXV655374:DXV655377 EHR655374:EHR655377 ERN655374:ERN655377 FBJ655374:FBJ655377 FLF655374:FLF655377 FVB655374:FVB655377 GEX655374:GEX655377 GOT655374:GOT655377 GYP655374:GYP655377 HIL655374:HIL655377 HSH655374:HSH655377 ICD655374:ICD655377 ILZ655374:ILZ655377 IVV655374:IVV655377 JFR655374:JFR655377 JPN655374:JPN655377 JZJ655374:JZJ655377 KJF655374:KJF655377 KTB655374:KTB655377 LCX655374:LCX655377 LMT655374:LMT655377 LWP655374:LWP655377 MGL655374:MGL655377 MQH655374:MQH655377 NAD655374:NAD655377 NJZ655374:NJZ655377 NTV655374:NTV655377 ODR655374:ODR655377 ONN655374:ONN655377 OXJ655374:OXJ655377 PHF655374:PHF655377 PRB655374:PRB655377 QAX655374:QAX655377 QKT655374:QKT655377 QUP655374:QUP655377 REL655374:REL655377 ROH655374:ROH655377 RYD655374:RYD655377 SHZ655374:SHZ655377 SRV655374:SRV655377 TBR655374:TBR655377 TLN655374:TLN655377 TVJ655374:TVJ655377 UFF655374:UFF655377 UPB655374:UPB655377 UYX655374:UYX655377 VIT655374:VIT655377 VSP655374:VSP655377 WCL655374:WCL655377 WMH655374:WMH655377 WWD655374:WWD655377 W720910:W720913 JR720910:JR720913 TN720910:TN720913 ADJ720910:ADJ720913 ANF720910:ANF720913 AXB720910:AXB720913 BGX720910:BGX720913 BQT720910:BQT720913 CAP720910:CAP720913 CKL720910:CKL720913 CUH720910:CUH720913 DED720910:DED720913 DNZ720910:DNZ720913 DXV720910:DXV720913 EHR720910:EHR720913 ERN720910:ERN720913 FBJ720910:FBJ720913 FLF720910:FLF720913 FVB720910:FVB720913 GEX720910:GEX720913 GOT720910:GOT720913 GYP720910:GYP720913 HIL720910:HIL720913 HSH720910:HSH720913 ICD720910:ICD720913 ILZ720910:ILZ720913 IVV720910:IVV720913 JFR720910:JFR720913 JPN720910:JPN720913 JZJ720910:JZJ720913 KJF720910:KJF720913 KTB720910:KTB720913 LCX720910:LCX720913 LMT720910:LMT720913 LWP720910:LWP720913 MGL720910:MGL720913 MQH720910:MQH720913 NAD720910:NAD720913 NJZ720910:NJZ720913 NTV720910:NTV720913 ODR720910:ODR720913 ONN720910:ONN720913 OXJ720910:OXJ720913 PHF720910:PHF720913 PRB720910:PRB720913 QAX720910:QAX720913 QKT720910:QKT720913 QUP720910:QUP720913 REL720910:REL720913 ROH720910:ROH720913 RYD720910:RYD720913 SHZ720910:SHZ720913 SRV720910:SRV720913 TBR720910:TBR720913 TLN720910:TLN720913 TVJ720910:TVJ720913 UFF720910:UFF720913 UPB720910:UPB720913 UYX720910:UYX720913 VIT720910:VIT720913 VSP720910:VSP720913 WCL720910:WCL720913 WMH720910:WMH720913 WWD720910:WWD720913 W786446:W786449 JR786446:JR786449 TN786446:TN786449 ADJ786446:ADJ786449 ANF786446:ANF786449 AXB786446:AXB786449 BGX786446:BGX786449 BQT786446:BQT786449 CAP786446:CAP786449 CKL786446:CKL786449 CUH786446:CUH786449 DED786446:DED786449 DNZ786446:DNZ786449 DXV786446:DXV786449 EHR786446:EHR786449 ERN786446:ERN786449 FBJ786446:FBJ786449 FLF786446:FLF786449 FVB786446:FVB786449 GEX786446:GEX786449 GOT786446:GOT786449 GYP786446:GYP786449 HIL786446:HIL786449 HSH786446:HSH786449 ICD786446:ICD786449 ILZ786446:ILZ786449 IVV786446:IVV786449 JFR786446:JFR786449 JPN786446:JPN786449 JZJ786446:JZJ786449 KJF786446:KJF786449 KTB786446:KTB786449 LCX786446:LCX786449 LMT786446:LMT786449 LWP786446:LWP786449 MGL786446:MGL786449 MQH786446:MQH786449 NAD786446:NAD786449 NJZ786446:NJZ786449 NTV786446:NTV786449 ODR786446:ODR786449 ONN786446:ONN786449 OXJ786446:OXJ786449 PHF786446:PHF786449 PRB786446:PRB786449 QAX786446:QAX786449 QKT786446:QKT786449 QUP786446:QUP786449 REL786446:REL786449 ROH786446:ROH786449 RYD786446:RYD786449 SHZ786446:SHZ786449 SRV786446:SRV786449 TBR786446:TBR786449 TLN786446:TLN786449 TVJ786446:TVJ786449 UFF786446:UFF786449 UPB786446:UPB786449 UYX786446:UYX786449 VIT786446:VIT786449 VSP786446:VSP786449 WCL786446:WCL786449 WMH786446:WMH786449 WWD786446:WWD786449 W851982:W851985 JR851982:JR851985 TN851982:TN851985 ADJ851982:ADJ851985 ANF851982:ANF851985 AXB851982:AXB851985 BGX851982:BGX851985 BQT851982:BQT851985 CAP851982:CAP851985 CKL851982:CKL851985 CUH851982:CUH851985 DED851982:DED851985 DNZ851982:DNZ851985 DXV851982:DXV851985 EHR851982:EHR851985 ERN851982:ERN851985 FBJ851982:FBJ851985 FLF851982:FLF851985 FVB851982:FVB851985 GEX851982:GEX851985 GOT851982:GOT851985 GYP851982:GYP851985 HIL851982:HIL851985 HSH851982:HSH851985 ICD851982:ICD851985 ILZ851982:ILZ851985 IVV851982:IVV851985 JFR851982:JFR851985 JPN851982:JPN851985 JZJ851982:JZJ851985 KJF851982:KJF851985 KTB851982:KTB851985 LCX851982:LCX851985 LMT851982:LMT851985 LWP851982:LWP851985 MGL851982:MGL851985 MQH851982:MQH851985 NAD851982:NAD851985 NJZ851982:NJZ851985 NTV851982:NTV851985 ODR851982:ODR851985 ONN851982:ONN851985 OXJ851982:OXJ851985 PHF851982:PHF851985 PRB851982:PRB851985 QAX851982:QAX851985 QKT851982:QKT851985 QUP851982:QUP851985 REL851982:REL851985 ROH851982:ROH851985 RYD851982:RYD851985 SHZ851982:SHZ851985 SRV851982:SRV851985 TBR851982:TBR851985 TLN851982:TLN851985 TVJ851982:TVJ851985 UFF851982:UFF851985 UPB851982:UPB851985 UYX851982:UYX851985 VIT851982:VIT851985 VSP851982:VSP851985 WCL851982:WCL851985 WMH851982:WMH851985 WWD851982:WWD851985 W917518:W917521 JR917518:JR917521 TN917518:TN917521 ADJ917518:ADJ917521 ANF917518:ANF917521 AXB917518:AXB917521 BGX917518:BGX917521 BQT917518:BQT917521 CAP917518:CAP917521 CKL917518:CKL917521 CUH917518:CUH917521 DED917518:DED917521 DNZ917518:DNZ917521 DXV917518:DXV917521 EHR917518:EHR917521 ERN917518:ERN917521 FBJ917518:FBJ917521 FLF917518:FLF917521 FVB917518:FVB917521 GEX917518:GEX917521 GOT917518:GOT917521 GYP917518:GYP917521 HIL917518:HIL917521 HSH917518:HSH917521 ICD917518:ICD917521 ILZ917518:ILZ917521 IVV917518:IVV917521 JFR917518:JFR917521 JPN917518:JPN917521 JZJ917518:JZJ917521 KJF917518:KJF917521 KTB917518:KTB917521 LCX917518:LCX917521 LMT917518:LMT917521 LWP917518:LWP917521 MGL917518:MGL917521 MQH917518:MQH917521 NAD917518:NAD917521 NJZ917518:NJZ917521 NTV917518:NTV917521 ODR917518:ODR917521 ONN917518:ONN917521 OXJ917518:OXJ917521 PHF917518:PHF917521 PRB917518:PRB917521 QAX917518:QAX917521 QKT917518:QKT917521 QUP917518:QUP917521 REL917518:REL917521 ROH917518:ROH917521 RYD917518:RYD917521 SHZ917518:SHZ917521 SRV917518:SRV917521 TBR917518:TBR917521 TLN917518:TLN917521 TVJ917518:TVJ917521 UFF917518:UFF917521 UPB917518:UPB917521 UYX917518:UYX917521 VIT917518:VIT917521 VSP917518:VSP917521 WCL917518:WCL917521 WMH917518:WMH917521 WWD917518:WWD917521 W983054:W983057 JR983054:JR983057 TN983054:TN983057 ADJ983054:ADJ983057 ANF983054:ANF983057 AXB983054:AXB983057 BGX983054:BGX983057 BQT983054:BQT983057 CAP983054:CAP983057 CKL983054:CKL983057 CUH983054:CUH983057 DED983054:DED983057 DNZ983054:DNZ983057 DXV983054:DXV983057 EHR983054:EHR983057 ERN983054:ERN983057 FBJ983054:FBJ983057 FLF983054:FLF983057 FVB983054:FVB983057 GEX983054:GEX983057 GOT983054:GOT983057 GYP983054:GYP983057 HIL983054:HIL983057 HSH983054:HSH983057 ICD983054:ICD983057 ILZ983054:ILZ983057 IVV983054:IVV983057 JFR983054:JFR983057 JPN983054:JPN983057 JZJ983054:JZJ983057 KJF983054:KJF983057 KTB983054:KTB983057 LCX983054:LCX983057 LMT983054:LMT983057 LWP983054:LWP983057 MGL983054:MGL983057 MQH983054:MQH983057 NAD983054:NAD983057 NJZ983054:NJZ983057 NTV983054:NTV983057 ODR983054:ODR983057 ONN983054:ONN983057 OXJ983054:OXJ983057 PHF983054:PHF983057 PRB983054:PRB983057 QAX983054:QAX983057 QKT983054:QKT983057 QUP983054:QUP983057 REL983054:REL983057 ROH983054:ROH983057 RYD983054:RYD983057 SHZ983054:SHZ983057 SRV983054:SRV983057 TBR983054:TBR983057 TLN983054:TLN983057 TVJ983054:TVJ983057 UFF983054:UFF983057 UPB983054:UPB983057 UYX983054:UYX983057 VIT983054:VIT983057 VSP983054:VSP983057 WCL983054:WCL983057 WMH983054:WMH983057 WWD983054:WWD983057 WWD983065:WWD983088 JO16:JO49 TK16:TK49 ADG16:ADG49 ANC16:ANC49 AWY16:AWY49 BGU16:BGU49 BQQ16:BQQ49 CAM16:CAM49 CKI16:CKI49 CUE16:CUE49 DEA16:DEA49 DNW16:DNW49 DXS16:DXS49 EHO16:EHO49 ERK16:ERK49 FBG16:FBG49 FLC16:FLC49 FUY16:FUY49 GEU16:GEU49 GOQ16:GOQ49 GYM16:GYM49 HII16:HII49 HSE16:HSE49 ICA16:ICA49 ILW16:ILW49 IVS16:IVS49 JFO16:JFO49 JPK16:JPK49 JZG16:JZG49 KJC16:KJC49 KSY16:KSY49 LCU16:LCU49 LMQ16:LMQ49 LWM16:LWM49 MGI16:MGI49 MQE16:MQE49 NAA16:NAA49 NJW16:NJW49 NTS16:NTS49 ODO16:ODO49 ONK16:ONK49 OXG16:OXG49 PHC16:PHC49 PQY16:PQY49 QAU16:QAU49 QKQ16:QKQ49 QUM16:QUM49 REI16:REI49 ROE16:ROE49 RYA16:RYA49 SHW16:SHW49 SRS16:SRS49 TBO16:TBO49 TLK16:TLK49 TVG16:TVG49 UFC16:UFC49 UOY16:UOY49 UYU16:UYU49 VIQ16:VIQ49 VSM16:VSM49 WCI16:WCI49 WME16:WME49 WWA16:WWA49 W65561:W65584 JR65561:JR65584 TN65561:TN65584 ADJ65561:ADJ65584 ANF65561:ANF65584 AXB65561:AXB65584 BGX65561:BGX65584 BQT65561:BQT65584 CAP65561:CAP65584 CKL65561:CKL65584 CUH65561:CUH65584 DED65561:DED65584 DNZ65561:DNZ65584 DXV65561:DXV65584 EHR65561:EHR65584 ERN65561:ERN65584 FBJ65561:FBJ65584 FLF65561:FLF65584 FVB65561:FVB65584 GEX65561:GEX65584 GOT65561:GOT65584 GYP65561:GYP65584 HIL65561:HIL65584 HSH65561:HSH65584 ICD65561:ICD65584 ILZ65561:ILZ65584 IVV65561:IVV65584 JFR65561:JFR65584 JPN65561:JPN65584 JZJ65561:JZJ65584 KJF65561:KJF65584 KTB65561:KTB65584 LCX65561:LCX65584 LMT65561:LMT65584 LWP65561:LWP65584 MGL65561:MGL65584 MQH65561:MQH65584 NAD65561:NAD65584 NJZ65561:NJZ65584 NTV65561:NTV65584 ODR65561:ODR65584 ONN65561:ONN65584 OXJ65561:OXJ65584 PHF65561:PHF65584 PRB65561:PRB65584 QAX65561:QAX65584 QKT65561:QKT65584 QUP65561:QUP65584 REL65561:REL65584 ROH65561:ROH65584 RYD65561:RYD65584 SHZ65561:SHZ65584 SRV65561:SRV65584 TBR65561:TBR65584 TLN65561:TLN65584 TVJ65561:TVJ65584 UFF65561:UFF65584 UPB65561:UPB65584 UYX65561:UYX65584 VIT65561:VIT65584 VSP65561:VSP65584 WCL65561:WCL65584 WMH65561:WMH65584 WWD65561:WWD65584 W131097:W131120 JR131097:JR131120 TN131097:TN131120 ADJ131097:ADJ131120 ANF131097:ANF131120 AXB131097:AXB131120 BGX131097:BGX131120 BQT131097:BQT131120 CAP131097:CAP131120 CKL131097:CKL131120 CUH131097:CUH131120 DED131097:DED131120 DNZ131097:DNZ131120 DXV131097:DXV131120 EHR131097:EHR131120 ERN131097:ERN131120 FBJ131097:FBJ131120 FLF131097:FLF131120 FVB131097:FVB131120 GEX131097:GEX131120 GOT131097:GOT131120 GYP131097:GYP131120 HIL131097:HIL131120 HSH131097:HSH131120 ICD131097:ICD131120 ILZ131097:ILZ131120 IVV131097:IVV131120 JFR131097:JFR131120 JPN131097:JPN131120 JZJ131097:JZJ131120 KJF131097:KJF131120 KTB131097:KTB131120 LCX131097:LCX131120 LMT131097:LMT131120 LWP131097:LWP131120 MGL131097:MGL131120 MQH131097:MQH131120 NAD131097:NAD131120 NJZ131097:NJZ131120 NTV131097:NTV131120 ODR131097:ODR131120 ONN131097:ONN131120 OXJ131097:OXJ131120 PHF131097:PHF131120 PRB131097:PRB131120 QAX131097:QAX131120 QKT131097:QKT131120 QUP131097:QUP131120 REL131097:REL131120 ROH131097:ROH131120 RYD131097:RYD131120 SHZ131097:SHZ131120 SRV131097:SRV131120 TBR131097:TBR131120 TLN131097:TLN131120 TVJ131097:TVJ131120 UFF131097:UFF131120 UPB131097:UPB131120 UYX131097:UYX131120 VIT131097:VIT131120 VSP131097:VSP131120 WCL131097:WCL131120 WMH131097:WMH131120 WWD131097:WWD131120 W196633:W196656 JR196633:JR196656 TN196633:TN196656 ADJ196633:ADJ196656 ANF196633:ANF196656 AXB196633:AXB196656 BGX196633:BGX196656 BQT196633:BQT196656 CAP196633:CAP196656 CKL196633:CKL196656 CUH196633:CUH196656 DED196633:DED196656 DNZ196633:DNZ196656 DXV196633:DXV196656 EHR196633:EHR196656 ERN196633:ERN196656 FBJ196633:FBJ196656 FLF196633:FLF196656 FVB196633:FVB196656 GEX196633:GEX196656 GOT196633:GOT196656 GYP196633:GYP196656 HIL196633:HIL196656 HSH196633:HSH196656 ICD196633:ICD196656 ILZ196633:ILZ196656 IVV196633:IVV196656 JFR196633:JFR196656 JPN196633:JPN196656 JZJ196633:JZJ196656 KJF196633:KJF196656 KTB196633:KTB196656 LCX196633:LCX196656 LMT196633:LMT196656 LWP196633:LWP196656 MGL196633:MGL196656 MQH196633:MQH196656 NAD196633:NAD196656 NJZ196633:NJZ196656 NTV196633:NTV196656 ODR196633:ODR196656 ONN196633:ONN196656 OXJ196633:OXJ196656 PHF196633:PHF196656 PRB196633:PRB196656 QAX196633:QAX196656 QKT196633:QKT196656 QUP196633:QUP196656 REL196633:REL196656 ROH196633:ROH196656 RYD196633:RYD196656 SHZ196633:SHZ196656 SRV196633:SRV196656 TBR196633:TBR196656 TLN196633:TLN196656 TVJ196633:TVJ196656 UFF196633:UFF196656 UPB196633:UPB196656 UYX196633:UYX196656 VIT196633:VIT196656 VSP196633:VSP196656 WCL196633:WCL196656 WMH196633:WMH196656 WWD196633:WWD196656 W262169:W262192 JR262169:JR262192 TN262169:TN262192 ADJ262169:ADJ262192 ANF262169:ANF262192 AXB262169:AXB262192 BGX262169:BGX262192 BQT262169:BQT262192 CAP262169:CAP262192 CKL262169:CKL262192 CUH262169:CUH262192 DED262169:DED262192 DNZ262169:DNZ262192 DXV262169:DXV262192 EHR262169:EHR262192 ERN262169:ERN262192 FBJ262169:FBJ262192 FLF262169:FLF262192 FVB262169:FVB262192 GEX262169:GEX262192 GOT262169:GOT262192 GYP262169:GYP262192 HIL262169:HIL262192 HSH262169:HSH262192 ICD262169:ICD262192 ILZ262169:ILZ262192 IVV262169:IVV262192 JFR262169:JFR262192 JPN262169:JPN262192 JZJ262169:JZJ262192 KJF262169:KJF262192 KTB262169:KTB262192 LCX262169:LCX262192 LMT262169:LMT262192 LWP262169:LWP262192 MGL262169:MGL262192 MQH262169:MQH262192 NAD262169:NAD262192 NJZ262169:NJZ262192 NTV262169:NTV262192 ODR262169:ODR262192 ONN262169:ONN262192 OXJ262169:OXJ262192 PHF262169:PHF262192 PRB262169:PRB262192 QAX262169:QAX262192 QKT262169:QKT262192 QUP262169:QUP262192 REL262169:REL262192 ROH262169:ROH262192 RYD262169:RYD262192 SHZ262169:SHZ262192 SRV262169:SRV262192 TBR262169:TBR262192 TLN262169:TLN262192 TVJ262169:TVJ262192 UFF262169:UFF262192 UPB262169:UPB262192 UYX262169:UYX262192 VIT262169:VIT262192 VSP262169:VSP262192 WCL262169:WCL262192 WMH262169:WMH262192 WWD262169:WWD262192 W327705:W327728 JR327705:JR327728 TN327705:TN327728 ADJ327705:ADJ327728 ANF327705:ANF327728 AXB327705:AXB327728 BGX327705:BGX327728 BQT327705:BQT327728 CAP327705:CAP327728 CKL327705:CKL327728 CUH327705:CUH327728 DED327705:DED327728 DNZ327705:DNZ327728 DXV327705:DXV327728 EHR327705:EHR327728 ERN327705:ERN327728 FBJ327705:FBJ327728 FLF327705:FLF327728 FVB327705:FVB327728 GEX327705:GEX327728 GOT327705:GOT327728 GYP327705:GYP327728 HIL327705:HIL327728 HSH327705:HSH327728 ICD327705:ICD327728 ILZ327705:ILZ327728 IVV327705:IVV327728 JFR327705:JFR327728 JPN327705:JPN327728 JZJ327705:JZJ327728 KJF327705:KJF327728 KTB327705:KTB327728 LCX327705:LCX327728 LMT327705:LMT327728 LWP327705:LWP327728 MGL327705:MGL327728 MQH327705:MQH327728 NAD327705:NAD327728 NJZ327705:NJZ327728 NTV327705:NTV327728 ODR327705:ODR327728 ONN327705:ONN327728 OXJ327705:OXJ327728 PHF327705:PHF327728 PRB327705:PRB327728 QAX327705:QAX327728 QKT327705:QKT327728 QUP327705:QUP327728 REL327705:REL327728 ROH327705:ROH327728 RYD327705:RYD327728 SHZ327705:SHZ327728 SRV327705:SRV327728 TBR327705:TBR327728 TLN327705:TLN327728 TVJ327705:TVJ327728 UFF327705:UFF327728 UPB327705:UPB327728 UYX327705:UYX327728 VIT327705:VIT327728 VSP327705:VSP327728 WCL327705:WCL327728 WMH327705:WMH327728 WWD327705:WWD327728 W393241:W393264 JR393241:JR393264 TN393241:TN393264 ADJ393241:ADJ393264 ANF393241:ANF393264 AXB393241:AXB393264 BGX393241:BGX393264 BQT393241:BQT393264 CAP393241:CAP393264 CKL393241:CKL393264 CUH393241:CUH393264 DED393241:DED393264 DNZ393241:DNZ393264 DXV393241:DXV393264 EHR393241:EHR393264 ERN393241:ERN393264 FBJ393241:FBJ393264 FLF393241:FLF393264 FVB393241:FVB393264 GEX393241:GEX393264 GOT393241:GOT393264 GYP393241:GYP393264 HIL393241:HIL393264 HSH393241:HSH393264 ICD393241:ICD393264 ILZ393241:ILZ393264 IVV393241:IVV393264 JFR393241:JFR393264 JPN393241:JPN393264 JZJ393241:JZJ393264 KJF393241:KJF393264 KTB393241:KTB393264 LCX393241:LCX393264 LMT393241:LMT393264 LWP393241:LWP393264 MGL393241:MGL393264 MQH393241:MQH393264 NAD393241:NAD393264 NJZ393241:NJZ393264 NTV393241:NTV393264 ODR393241:ODR393264 ONN393241:ONN393264 OXJ393241:OXJ393264 PHF393241:PHF393264 PRB393241:PRB393264 QAX393241:QAX393264 QKT393241:QKT393264 QUP393241:QUP393264 REL393241:REL393264 ROH393241:ROH393264 RYD393241:RYD393264 SHZ393241:SHZ393264 SRV393241:SRV393264 TBR393241:TBR393264 TLN393241:TLN393264 TVJ393241:TVJ393264 UFF393241:UFF393264 UPB393241:UPB393264 UYX393241:UYX393264 VIT393241:VIT393264 VSP393241:VSP393264 WCL393241:WCL393264 WMH393241:WMH393264 WWD393241:WWD393264 W458777:W458800 JR458777:JR458800 TN458777:TN458800 ADJ458777:ADJ458800 ANF458777:ANF458800 AXB458777:AXB458800 BGX458777:BGX458800 BQT458777:BQT458800 CAP458777:CAP458800 CKL458777:CKL458800 CUH458777:CUH458800 DED458777:DED458800 DNZ458777:DNZ458800 DXV458777:DXV458800 EHR458777:EHR458800 ERN458777:ERN458800 FBJ458777:FBJ458800 FLF458777:FLF458800 FVB458777:FVB458800 GEX458777:GEX458800 GOT458777:GOT458800 GYP458777:GYP458800 HIL458777:HIL458800 HSH458777:HSH458800 ICD458777:ICD458800 ILZ458777:ILZ458800 IVV458777:IVV458800 JFR458777:JFR458800 JPN458777:JPN458800 JZJ458777:JZJ458800 KJF458777:KJF458800 KTB458777:KTB458800 LCX458777:LCX458800 LMT458777:LMT458800 LWP458777:LWP458800 MGL458777:MGL458800 MQH458777:MQH458800 NAD458777:NAD458800 NJZ458777:NJZ458800 NTV458777:NTV458800 ODR458777:ODR458800 ONN458777:ONN458800 OXJ458777:OXJ458800 PHF458777:PHF458800 PRB458777:PRB458800 QAX458777:QAX458800 QKT458777:QKT458800 QUP458777:QUP458800 REL458777:REL458800 ROH458777:ROH458800 RYD458777:RYD458800 SHZ458777:SHZ458800 SRV458777:SRV458800 TBR458777:TBR458800 TLN458777:TLN458800 TVJ458777:TVJ458800 UFF458777:UFF458800 UPB458777:UPB458800 UYX458777:UYX458800 VIT458777:VIT458800 VSP458777:VSP458800 WCL458777:WCL458800 WMH458777:WMH458800 WWD458777:WWD458800 W524313:W524336 JR524313:JR524336 TN524313:TN524336 ADJ524313:ADJ524336 ANF524313:ANF524336 AXB524313:AXB524336 BGX524313:BGX524336 BQT524313:BQT524336 CAP524313:CAP524336 CKL524313:CKL524336 CUH524313:CUH524336 DED524313:DED524336 DNZ524313:DNZ524336 DXV524313:DXV524336 EHR524313:EHR524336 ERN524313:ERN524336 FBJ524313:FBJ524336 FLF524313:FLF524336 FVB524313:FVB524336 GEX524313:GEX524336 GOT524313:GOT524336 GYP524313:GYP524336 HIL524313:HIL524336 HSH524313:HSH524336 ICD524313:ICD524336 ILZ524313:ILZ524336 IVV524313:IVV524336 JFR524313:JFR524336 JPN524313:JPN524336 JZJ524313:JZJ524336 KJF524313:KJF524336 KTB524313:KTB524336 LCX524313:LCX524336 LMT524313:LMT524336 LWP524313:LWP524336 MGL524313:MGL524336 MQH524313:MQH524336 NAD524313:NAD524336 NJZ524313:NJZ524336 NTV524313:NTV524336 ODR524313:ODR524336 ONN524313:ONN524336 OXJ524313:OXJ524336 PHF524313:PHF524336 PRB524313:PRB524336 QAX524313:QAX524336 QKT524313:QKT524336 QUP524313:QUP524336 REL524313:REL524336 ROH524313:ROH524336 RYD524313:RYD524336 SHZ524313:SHZ524336 SRV524313:SRV524336 TBR524313:TBR524336 TLN524313:TLN524336 TVJ524313:TVJ524336 UFF524313:UFF524336 UPB524313:UPB524336 UYX524313:UYX524336 VIT524313:VIT524336 VSP524313:VSP524336 WCL524313:WCL524336 WMH524313:WMH524336 WWD524313:WWD524336 W589849:W589872 JR589849:JR589872 TN589849:TN589872 ADJ589849:ADJ589872 ANF589849:ANF589872 AXB589849:AXB589872 BGX589849:BGX589872 BQT589849:BQT589872 CAP589849:CAP589872 CKL589849:CKL589872 CUH589849:CUH589872 DED589849:DED589872 DNZ589849:DNZ589872 DXV589849:DXV589872 EHR589849:EHR589872 ERN589849:ERN589872 FBJ589849:FBJ589872 FLF589849:FLF589872 FVB589849:FVB589872 GEX589849:GEX589872 GOT589849:GOT589872 GYP589849:GYP589872 HIL589849:HIL589872 HSH589849:HSH589872 ICD589849:ICD589872 ILZ589849:ILZ589872 IVV589849:IVV589872 JFR589849:JFR589872 JPN589849:JPN589872 JZJ589849:JZJ589872 KJF589849:KJF589872 KTB589849:KTB589872 LCX589849:LCX589872 LMT589849:LMT589872 LWP589849:LWP589872 MGL589849:MGL589872 MQH589849:MQH589872 NAD589849:NAD589872 NJZ589849:NJZ589872 NTV589849:NTV589872 ODR589849:ODR589872 ONN589849:ONN589872 OXJ589849:OXJ589872 PHF589849:PHF589872 PRB589849:PRB589872 QAX589849:QAX589872 QKT589849:QKT589872 QUP589849:QUP589872 REL589849:REL589872 ROH589849:ROH589872 RYD589849:RYD589872 SHZ589849:SHZ589872 SRV589849:SRV589872 TBR589849:TBR589872 TLN589849:TLN589872 TVJ589849:TVJ589872 UFF589849:UFF589872 UPB589849:UPB589872 UYX589849:UYX589872 VIT589849:VIT589872 VSP589849:VSP589872 WCL589849:WCL589872 WMH589849:WMH589872 WWD589849:WWD589872 W655385:W655408 JR655385:JR655408 TN655385:TN655408 ADJ655385:ADJ655408 ANF655385:ANF655408 AXB655385:AXB655408 BGX655385:BGX655408 BQT655385:BQT655408 CAP655385:CAP655408 CKL655385:CKL655408 CUH655385:CUH655408 DED655385:DED655408 DNZ655385:DNZ655408 DXV655385:DXV655408 EHR655385:EHR655408 ERN655385:ERN655408 FBJ655385:FBJ655408 FLF655385:FLF655408 FVB655385:FVB655408 GEX655385:GEX655408 GOT655385:GOT655408 GYP655385:GYP655408 HIL655385:HIL655408 HSH655385:HSH655408 ICD655385:ICD655408 ILZ655385:ILZ655408 IVV655385:IVV655408 JFR655385:JFR655408 JPN655385:JPN655408 JZJ655385:JZJ655408 KJF655385:KJF655408 KTB655385:KTB655408 LCX655385:LCX655408 LMT655385:LMT655408 LWP655385:LWP655408 MGL655385:MGL655408 MQH655385:MQH655408 NAD655385:NAD655408 NJZ655385:NJZ655408 NTV655385:NTV655408 ODR655385:ODR655408 ONN655385:ONN655408 OXJ655385:OXJ655408 PHF655385:PHF655408 PRB655385:PRB655408 QAX655385:QAX655408 QKT655385:QKT655408 QUP655385:QUP655408 REL655385:REL655408 ROH655385:ROH655408 RYD655385:RYD655408 SHZ655385:SHZ655408 SRV655385:SRV655408 TBR655385:TBR655408 TLN655385:TLN655408 TVJ655385:TVJ655408 UFF655385:UFF655408 UPB655385:UPB655408 UYX655385:UYX655408 VIT655385:VIT655408 VSP655385:VSP655408 WCL655385:WCL655408 WMH655385:WMH655408 WWD655385:WWD655408 W720921:W720944 JR720921:JR720944 TN720921:TN720944 ADJ720921:ADJ720944 ANF720921:ANF720944 AXB720921:AXB720944 BGX720921:BGX720944 BQT720921:BQT720944 CAP720921:CAP720944 CKL720921:CKL720944 CUH720921:CUH720944 DED720921:DED720944 DNZ720921:DNZ720944 DXV720921:DXV720944 EHR720921:EHR720944 ERN720921:ERN720944 FBJ720921:FBJ720944 FLF720921:FLF720944 FVB720921:FVB720944 GEX720921:GEX720944 GOT720921:GOT720944 GYP720921:GYP720944 HIL720921:HIL720944 HSH720921:HSH720944 ICD720921:ICD720944 ILZ720921:ILZ720944 IVV720921:IVV720944 JFR720921:JFR720944 JPN720921:JPN720944 JZJ720921:JZJ720944 KJF720921:KJF720944 KTB720921:KTB720944 LCX720921:LCX720944 LMT720921:LMT720944 LWP720921:LWP720944 MGL720921:MGL720944 MQH720921:MQH720944 NAD720921:NAD720944 NJZ720921:NJZ720944 NTV720921:NTV720944 ODR720921:ODR720944 ONN720921:ONN720944 OXJ720921:OXJ720944 PHF720921:PHF720944 PRB720921:PRB720944 QAX720921:QAX720944 QKT720921:QKT720944 QUP720921:QUP720944 REL720921:REL720944 ROH720921:ROH720944 RYD720921:RYD720944 SHZ720921:SHZ720944 SRV720921:SRV720944 TBR720921:TBR720944 TLN720921:TLN720944 TVJ720921:TVJ720944 UFF720921:UFF720944 UPB720921:UPB720944 UYX720921:UYX720944 VIT720921:VIT720944 VSP720921:VSP720944 WCL720921:WCL720944 WMH720921:WMH720944 WWD720921:WWD720944 W786457:W786480 JR786457:JR786480 TN786457:TN786480 ADJ786457:ADJ786480 ANF786457:ANF786480 AXB786457:AXB786480 BGX786457:BGX786480 BQT786457:BQT786480 CAP786457:CAP786480 CKL786457:CKL786480 CUH786457:CUH786480 DED786457:DED786480 DNZ786457:DNZ786480 DXV786457:DXV786480 EHR786457:EHR786480 ERN786457:ERN786480 FBJ786457:FBJ786480 FLF786457:FLF786480 FVB786457:FVB786480 GEX786457:GEX786480 GOT786457:GOT786480 GYP786457:GYP786480 HIL786457:HIL786480 HSH786457:HSH786480 ICD786457:ICD786480 ILZ786457:ILZ786480 IVV786457:IVV786480 JFR786457:JFR786480 JPN786457:JPN786480 JZJ786457:JZJ786480 KJF786457:KJF786480 KTB786457:KTB786480 LCX786457:LCX786480 LMT786457:LMT786480 LWP786457:LWP786480 MGL786457:MGL786480 MQH786457:MQH786480 NAD786457:NAD786480 NJZ786457:NJZ786480 NTV786457:NTV786480 ODR786457:ODR786480 ONN786457:ONN786480 OXJ786457:OXJ786480 PHF786457:PHF786480 PRB786457:PRB786480 QAX786457:QAX786480 QKT786457:QKT786480 QUP786457:QUP786480 REL786457:REL786480 ROH786457:ROH786480 RYD786457:RYD786480 SHZ786457:SHZ786480 SRV786457:SRV786480 TBR786457:TBR786480 TLN786457:TLN786480 TVJ786457:TVJ786480 UFF786457:UFF786480 UPB786457:UPB786480 UYX786457:UYX786480 VIT786457:VIT786480 VSP786457:VSP786480 WCL786457:WCL786480 WMH786457:WMH786480 WWD786457:WWD786480 W851993:W852016 JR851993:JR852016 TN851993:TN852016 ADJ851993:ADJ852016 ANF851993:ANF852016 AXB851993:AXB852016 BGX851993:BGX852016 BQT851993:BQT852016 CAP851993:CAP852016 CKL851993:CKL852016 CUH851993:CUH852016 DED851993:DED852016 DNZ851993:DNZ852016 DXV851993:DXV852016 EHR851993:EHR852016 ERN851993:ERN852016 FBJ851993:FBJ852016 FLF851993:FLF852016 FVB851993:FVB852016 GEX851993:GEX852016 GOT851993:GOT852016 GYP851993:GYP852016 HIL851993:HIL852016 HSH851993:HSH852016 ICD851993:ICD852016 ILZ851993:ILZ852016 IVV851993:IVV852016 JFR851993:JFR852016 JPN851993:JPN852016 JZJ851993:JZJ852016 KJF851993:KJF852016 KTB851993:KTB852016 LCX851993:LCX852016 LMT851993:LMT852016 LWP851993:LWP852016 MGL851993:MGL852016 MQH851993:MQH852016 NAD851993:NAD852016 NJZ851993:NJZ852016 NTV851993:NTV852016 ODR851993:ODR852016 ONN851993:ONN852016 OXJ851993:OXJ852016 PHF851993:PHF852016 PRB851993:PRB852016 QAX851993:QAX852016 QKT851993:QKT852016 QUP851993:QUP852016 REL851993:REL852016 ROH851993:ROH852016 RYD851993:RYD852016 SHZ851993:SHZ852016 SRV851993:SRV852016 TBR851993:TBR852016 TLN851993:TLN852016 TVJ851993:TVJ852016 UFF851993:UFF852016 UPB851993:UPB852016 UYX851993:UYX852016 VIT851993:VIT852016 VSP851993:VSP852016 WCL851993:WCL852016 WMH851993:WMH852016 WWD851993:WWD852016 W917529:W917552 JR917529:JR917552 TN917529:TN917552 ADJ917529:ADJ917552 ANF917529:ANF917552 AXB917529:AXB917552 BGX917529:BGX917552 BQT917529:BQT917552 CAP917529:CAP917552 CKL917529:CKL917552 CUH917529:CUH917552 DED917529:DED917552 DNZ917529:DNZ917552 DXV917529:DXV917552 EHR917529:EHR917552 ERN917529:ERN917552 FBJ917529:FBJ917552 FLF917529:FLF917552 FVB917529:FVB917552 GEX917529:GEX917552 GOT917529:GOT917552 GYP917529:GYP917552 HIL917529:HIL917552 HSH917529:HSH917552 ICD917529:ICD917552 ILZ917529:ILZ917552 IVV917529:IVV917552 JFR917529:JFR917552 JPN917529:JPN917552 JZJ917529:JZJ917552 KJF917529:KJF917552 KTB917529:KTB917552 LCX917529:LCX917552 LMT917529:LMT917552 LWP917529:LWP917552 MGL917529:MGL917552 MQH917529:MQH917552 NAD917529:NAD917552 NJZ917529:NJZ917552 NTV917529:NTV917552 ODR917529:ODR917552 ONN917529:ONN917552 OXJ917529:OXJ917552 PHF917529:PHF917552 PRB917529:PRB917552 QAX917529:QAX917552 QKT917529:QKT917552 QUP917529:QUP917552 REL917529:REL917552 ROH917529:ROH917552 RYD917529:RYD917552 SHZ917529:SHZ917552 SRV917529:SRV917552 TBR917529:TBR917552 TLN917529:TLN917552 TVJ917529:TVJ917552 UFF917529:UFF917552 UPB917529:UPB917552 UYX917529:UYX917552 VIT917529:VIT917552 VSP917529:VSP917552 WCL917529:WCL917552 WMH917529:WMH917552 WWD917529:WWD917552 W983065:W983088 JR983065:JR983088 TN983065:TN983088 ADJ983065:ADJ983088 ANF983065:ANF983088 AXB983065:AXB983088 BGX983065:BGX983088 BQT983065:BQT983088 CAP983065:CAP983088 CKL983065:CKL983088 CUH983065:CUH983088 DED983065:DED983088 DNZ983065:DNZ983088 DXV983065:DXV983088 EHR983065:EHR983088 ERN983065:ERN983088 FBJ983065:FBJ983088 FLF983065:FLF983088 FVB983065:FVB983088 GEX983065:GEX983088 GOT983065:GOT983088 GYP983065:GYP983088 HIL983065:HIL983088 HSH983065:HSH983088 ICD983065:ICD983088 ILZ983065:ILZ983088 IVV983065:IVV983088 JFR983065:JFR983088 JPN983065:JPN983088 JZJ983065:JZJ983088 KJF983065:KJF983088 KTB983065:KTB983088 LCX983065:LCX983088 LMT983065:LMT983088 LWP983065:LWP983088 MGL983065:MGL983088 MQH983065:MQH983088 NAD983065:NAD983088 NJZ983065:NJZ983088 NTV983065:NTV983088 ODR983065:ODR983088 ONN983065:ONN983088 OXJ983065:OXJ983088 PHF983065:PHF983088 PRB983065:PRB983088 QAX983065:QAX983088 QKT983065:QKT983088 QUP983065:QUP983088 REL983065:REL983088 ROH983065:ROH983088 RYD983065:RYD983088 SHZ983065:SHZ983088 SRV983065:SRV983088 TBR983065:TBR983088 TLN983065:TLN983088 TVJ983065:TVJ983088 UFF983065:UFF983088 UPB983065:UPB983088 UYX983065:UYX983088 VIT983065:VIT983088 VSP983065:VSP983088 WCL983065:WCL983088 WMH983065:WMH983088 T16:T49">
      <formula1>0</formula1>
      <formula2>20</formula2>
    </dataValidation>
  </dataValidations>
  <pageMargins left="0" right="0" top="0.15748031496062992" bottom="0.15748031496062992" header="0.51181102362204722" footer="0.51181102362204722"/>
  <pageSetup paperSize="9" orientation="landscape" r:id="rId1"/>
  <headerFooter alignWithMargins="0"/>
  <rowBreaks count="1" manualBreakCount="1">
    <brk id="8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L64"/>
  <sheetViews>
    <sheetView showGridLines="0" rightToLeft="1" zoomScale="85" zoomScaleNormal="85" zoomScaleSheetLayoutView="85" workbookViewId="0"/>
  </sheetViews>
  <sheetFormatPr baseColWidth="10" defaultColWidth="12.7109375" defaultRowHeight="15" x14ac:dyDescent="0.25"/>
  <cols>
    <col min="1" max="1" width="12.7109375" style="130"/>
    <col min="2" max="2" width="21.28515625" style="130" customWidth="1"/>
    <col min="3" max="3" width="15" style="130" bestFit="1" customWidth="1"/>
    <col min="4" max="4" width="4.28515625" style="130" customWidth="1"/>
    <col min="5" max="5" width="10" style="130" customWidth="1"/>
    <col min="6" max="6" width="8.5703125" style="130" customWidth="1"/>
    <col min="7" max="7" width="8.5703125" style="130" bestFit="1" customWidth="1"/>
    <col min="8" max="8" width="7.140625" style="130" bestFit="1" customWidth="1"/>
    <col min="9" max="9" width="9.85546875" style="130" customWidth="1"/>
    <col min="10" max="10" width="5.85546875" style="130" bestFit="1" customWidth="1"/>
    <col min="11" max="11" width="12.7109375" style="130" customWidth="1"/>
    <col min="12" max="12" width="10.85546875" style="130" bestFit="1" customWidth="1"/>
    <col min="13" max="257" width="12.7109375" style="130"/>
    <col min="258" max="258" width="21.28515625" style="130" customWidth="1"/>
    <col min="259" max="259" width="15" style="130" bestFit="1" customWidth="1"/>
    <col min="260" max="260" width="4.28515625" style="130" customWidth="1"/>
    <col min="261" max="261" width="10" style="130" customWidth="1"/>
    <col min="262" max="262" width="8.5703125" style="130" customWidth="1"/>
    <col min="263" max="263" width="8.5703125" style="130" bestFit="1" customWidth="1"/>
    <col min="264" max="265" width="7.140625" style="130" bestFit="1" customWidth="1"/>
    <col min="266" max="266" width="5.85546875" style="130" bestFit="1" customWidth="1"/>
    <col min="267" max="267" width="12.7109375" style="130" customWidth="1"/>
    <col min="268" max="268" width="10.85546875" style="130" bestFit="1" customWidth="1"/>
    <col min="269" max="513" width="12.7109375" style="130"/>
    <col min="514" max="514" width="21.28515625" style="130" customWidth="1"/>
    <col min="515" max="515" width="15" style="130" bestFit="1" customWidth="1"/>
    <col min="516" max="516" width="4.28515625" style="130" customWidth="1"/>
    <col min="517" max="517" width="10" style="130" customWidth="1"/>
    <col min="518" max="518" width="8.5703125" style="130" customWidth="1"/>
    <col min="519" max="519" width="8.5703125" style="130" bestFit="1" customWidth="1"/>
    <col min="520" max="521" width="7.140625" style="130" bestFit="1" customWidth="1"/>
    <col min="522" max="522" width="5.85546875" style="130" bestFit="1" customWidth="1"/>
    <col min="523" max="523" width="12.7109375" style="130" customWidth="1"/>
    <col min="524" max="524" width="10.85546875" style="130" bestFit="1" customWidth="1"/>
    <col min="525" max="769" width="12.7109375" style="130"/>
    <col min="770" max="770" width="21.28515625" style="130" customWidth="1"/>
    <col min="771" max="771" width="15" style="130" bestFit="1" customWidth="1"/>
    <col min="772" max="772" width="4.28515625" style="130" customWidth="1"/>
    <col min="773" max="773" width="10" style="130" customWidth="1"/>
    <col min="774" max="774" width="8.5703125" style="130" customWidth="1"/>
    <col min="775" max="775" width="8.5703125" style="130" bestFit="1" customWidth="1"/>
    <col min="776" max="777" width="7.140625" style="130" bestFit="1" customWidth="1"/>
    <col min="778" max="778" width="5.85546875" style="130" bestFit="1" customWidth="1"/>
    <col min="779" max="779" width="12.7109375" style="130" customWidth="1"/>
    <col min="780" max="780" width="10.85546875" style="130" bestFit="1" customWidth="1"/>
    <col min="781" max="1025" width="12.7109375" style="130"/>
    <col min="1026" max="1026" width="21.28515625" style="130" customWidth="1"/>
    <col min="1027" max="1027" width="15" style="130" bestFit="1" customWidth="1"/>
    <col min="1028" max="1028" width="4.28515625" style="130" customWidth="1"/>
    <col min="1029" max="1029" width="10" style="130" customWidth="1"/>
    <col min="1030" max="1030" width="8.5703125" style="130" customWidth="1"/>
    <col min="1031" max="1031" width="8.5703125" style="130" bestFit="1" customWidth="1"/>
    <col min="1032" max="1033" width="7.140625" style="130" bestFit="1" customWidth="1"/>
    <col min="1034" max="1034" width="5.85546875" style="130" bestFit="1" customWidth="1"/>
    <col min="1035" max="1035" width="12.7109375" style="130" customWidth="1"/>
    <col min="1036" max="1036" width="10.85546875" style="130" bestFit="1" customWidth="1"/>
    <col min="1037" max="1281" width="12.7109375" style="130"/>
    <col min="1282" max="1282" width="21.28515625" style="130" customWidth="1"/>
    <col min="1283" max="1283" width="15" style="130" bestFit="1" customWidth="1"/>
    <col min="1284" max="1284" width="4.28515625" style="130" customWidth="1"/>
    <col min="1285" max="1285" width="10" style="130" customWidth="1"/>
    <col min="1286" max="1286" width="8.5703125" style="130" customWidth="1"/>
    <col min="1287" max="1287" width="8.5703125" style="130" bestFit="1" customWidth="1"/>
    <col min="1288" max="1289" width="7.140625" style="130" bestFit="1" customWidth="1"/>
    <col min="1290" max="1290" width="5.85546875" style="130" bestFit="1" customWidth="1"/>
    <col min="1291" max="1291" width="12.7109375" style="130" customWidth="1"/>
    <col min="1292" max="1292" width="10.85546875" style="130" bestFit="1" customWidth="1"/>
    <col min="1293" max="1537" width="12.7109375" style="130"/>
    <col min="1538" max="1538" width="21.28515625" style="130" customWidth="1"/>
    <col min="1539" max="1539" width="15" style="130" bestFit="1" customWidth="1"/>
    <col min="1540" max="1540" width="4.28515625" style="130" customWidth="1"/>
    <col min="1541" max="1541" width="10" style="130" customWidth="1"/>
    <col min="1542" max="1542" width="8.5703125" style="130" customWidth="1"/>
    <col min="1543" max="1543" width="8.5703125" style="130" bestFit="1" customWidth="1"/>
    <col min="1544" max="1545" width="7.140625" style="130" bestFit="1" customWidth="1"/>
    <col min="1546" max="1546" width="5.85546875" style="130" bestFit="1" customWidth="1"/>
    <col min="1547" max="1547" width="12.7109375" style="130" customWidth="1"/>
    <col min="1548" max="1548" width="10.85546875" style="130" bestFit="1" customWidth="1"/>
    <col min="1549" max="1793" width="12.7109375" style="130"/>
    <col min="1794" max="1794" width="21.28515625" style="130" customWidth="1"/>
    <col min="1795" max="1795" width="15" style="130" bestFit="1" customWidth="1"/>
    <col min="1796" max="1796" width="4.28515625" style="130" customWidth="1"/>
    <col min="1797" max="1797" width="10" style="130" customWidth="1"/>
    <col min="1798" max="1798" width="8.5703125" style="130" customWidth="1"/>
    <col min="1799" max="1799" width="8.5703125" style="130" bestFit="1" customWidth="1"/>
    <col min="1800" max="1801" width="7.140625" style="130" bestFit="1" customWidth="1"/>
    <col min="1802" max="1802" width="5.85546875" style="130" bestFit="1" customWidth="1"/>
    <col min="1803" max="1803" width="12.7109375" style="130" customWidth="1"/>
    <col min="1804" max="1804" width="10.85546875" style="130" bestFit="1" customWidth="1"/>
    <col min="1805" max="2049" width="12.7109375" style="130"/>
    <col min="2050" max="2050" width="21.28515625" style="130" customWidth="1"/>
    <col min="2051" max="2051" width="15" style="130" bestFit="1" customWidth="1"/>
    <col min="2052" max="2052" width="4.28515625" style="130" customWidth="1"/>
    <col min="2053" max="2053" width="10" style="130" customWidth="1"/>
    <col min="2054" max="2054" width="8.5703125" style="130" customWidth="1"/>
    <col min="2055" max="2055" width="8.5703125" style="130" bestFit="1" customWidth="1"/>
    <col min="2056" max="2057" width="7.140625" style="130" bestFit="1" customWidth="1"/>
    <col min="2058" max="2058" width="5.85546875" style="130" bestFit="1" customWidth="1"/>
    <col min="2059" max="2059" width="12.7109375" style="130" customWidth="1"/>
    <col min="2060" max="2060" width="10.85546875" style="130" bestFit="1" customWidth="1"/>
    <col min="2061" max="2305" width="12.7109375" style="130"/>
    <col min="2306" max="2306" width="21.28515625" style="130" customWidth="1"/>
    <col min="2307" max="2307" width="15" style="130" bestFit="1" customWidth="1"/>
    <col min="2308" max="2308" width="4.28515625" style="130" customWidth="1"/>
    <col min="2309" max="2309" width="10" style="130" customWidth="1"/>
    <col min="2310" max="2310" width="8.5703125" style="130" customWidth="1"/>
    <col min="2311" max="2311" width="8.5703125" style="130" bestFit="1" customWidth="1"/>
    <col min="2312" max="2313" width="7.140625" style="130" bestFit="1" customWidth="1"/>
    <col min="2314" max="2314" width="5.85546875" style="130" bestFit="1" customWidth="1"/>
    <col min="2315" max="2315" width="12.7109375" style="130" customWidth="1"/>
    <col min="2316" max="2316" width="10.85546875" style="130" bestFit="1" customWidth="1"/>
    <col min="2317" max="2561" width="12.7109375" style="130"/>
    <col min="2562" max="2562" width="21.28515625" style="130" customWidth="1"/>
    <col min="2563" max="2563" width="15" style="130" bestFit="1" customWidth="1"/>
    <col min="2564" max="2564" width="4.28515625" style="130" customWidth="1"/>
    <col min="2565" max="2565" width="10" style="130" customWidth="1"/>
    <col min="2566" max="2566" width="8.5703125" style="130" customWidth="1"/>
    <col min="2567" max="2567" width="8.5703125" style="130" bestFit="1" customWidth="1"/>
    <col min="2568" max="2569" width="7.140625" style="130" bestFit="1" customWidth="1"/>
    <col min="2570" max="2570" width="5.85546875" style="130" bestFit="1" customWidth="1"/>
    <col min="2571" max="2571" width="12.7109375" style="130" customWidth="1"/>
    <col min="2572" max="2572" width="10.85546875" style="130" bestFit="1" customWidth="1"/>
    <col min="2573" max="2817" width="12.7109375" style="130"/>
    <col min="2818" max="2818" width="21.28515625" style="130" customWidth="1"/>
    <col min="2819" max="2819" width="15" style="130" bestFit="1" customWidth="1"/>
    <col min="2820" max="2820" width="4.28515625" style="130" customWidth="1"/>
    <col min="2821" max="2821" width="10" style="130" customWidth="1"/>
    <col min="2822" max="2822" width="8.5703125" style="130" customWidth="1"/>
    <col min="2823" max="2823" width="8.5703125" style="130" bestFit="1" customWidth="1"/>
    <col min="2824" max="2825" width="7.140625" style="130" bestFit="1" customWidth="1"/>
    <col min="2826" max="2826" width="5.85546875" style="130" bestFit="1" customWidth="1"/>
    <col min="2827" max="2827" width="12.7109375" style="130" customWidth="1"/>
    <col min="2828" max="2828" width="10.85546875" style="130" bestFit="1" customWidth="1"/>
    <col min="2829" max="3073" width="12.7109375" style="130"/>
    <col min="3074" max="3074" width="21.28515625" style="130" customWidth="1"/>
    <col min="3075" max="3075" width="15" style="130" bestFit="1" customWidth="1"/>
    <col min="3076" max="3076" width="4.28515625" style="130" customWidth="1"/>
    <col min="3077" max="3077" width="10" style="130" customWidth="1"/>
    <col min="3078" max="3078" width="8.5703125" style="130" customWidth="1"/>
    <col min="3079" max="3079" width="8.5703125" style="130" bestFit="1" customWidth="1"/>
    <col min="3080" max="3081" width="7.140625" style="130" bestFit="1" customWidth="1"/>
    <col min="3082" max="3082" width="5.85546875" style="130" bestFit="1" customWidth="1"/>
    <col min="3083" max="3083" width="12.7109375" style="130" customWidth="1"/>
    <col min="3084" max="3084" width="10.85546875" style="130" bestFit="1" customWidth="1"/>
    <col min="3085" max="3329" width="12.7109375" style="130"/>
    <col min="3330" max="3330" width="21.28515625" style="130" customWidth="1"/>
    <col min="3331" max="3331" width="15" style="130" bestFit="1" customWidth="1"/>
    <col min="3332" max="3332" width="4.28515625" style="130" customWidth="1"/>
    <col min="3333" max="3333" width="10" style="130" customWidth="1"/>
    <col min="3334" max="3334" width="8.5703125" style="130" customWidth="1"/>
    <col min="3335" max="3335" width="8.5703125" style="130" bestFit="1" customWidth="1"/>
    <col min="3336" max="3337" width="7.140625" style="130" bestFit="1" customWidth="1"/>
    <col min="3338" max="3338" width="5.85546875" style="130" bestFit="1" customWidth="1"/>
    <col min="3339" max="3339" width="12.7109375" style="130" customWidth="1"/>
    <col min="3340" max="3340" width="10.85546875" style="130" bestFit="1" customWidth="1"/>
    <col min="3341" max="3585" width="12.7109375" style="130"/>
    <col min="3586" max="3586" width="21.28515625" style="130" customWidth="1"/>
    <col min="3587" max="3587" width="15" style="130" bestFit="1" customWidth="1"/>
    <col min="3588" max="3588" width="4.28515625" style="130" customWidth="1"/>
    <col min="3589" max="3589" width="10" style="130" customWidth="1"/>
    <col min="3590" max="3590" width="8.5703125" style="130" customWidth="1"/>
    <col min="3591" max="3591" width="8.5703125" style="130" bestFit="1" customWidth="1"/>
    <col min="3592" max="3593" width="7.140625" style="130" bestFit="1" customWidth="1"/>
    <col min="3594" max="3594" width="5.85546875" style="130" bestFit="1" customWidth="1"/>
    <col min="3595" max="3595" width="12.7109375" style="130" customWidth="1"/>
    <col min="3596" max="3596" width="10.85546875" style="130" bestFit="1" customWidth="1"/>
    <col min="3597" max="3841" width="12.7109375" style="130"/>
    <col min="3842" max="3842" width="21.28515625" style="130" customWidth="1"/>
    <col min="3843" max="3843" width="15" style="130" bestFit="1" customWidth="1"/>
    <col min="3844" max="3844" width="4.28515625" style="130" customWidth="1"/>
    <col min="3845" max="3845" width="10" style="130" customWidth="1"/>
    <col min="3846" max="3846" width="8.5703125" style="130" customWidth="1"/>
    <col min="3847" max="3847" width="8.5703125" style="130" bestFit="1" customWidth="1"/>
    <col min="3848" max="3849" width="7.140625" style="130" bestFit="1" customWidth="1"/>
    <col min="3850" max="3850" width="5.85546875" style="130" bestFit="1" customWidth="1"/>
    <col min="3851" max="3851" width="12.7109375" style="130" customWidth="1"/>
    <col min="3852" max="3852" width="10.85546875" style="130" bestFit="1" customWidth="1"/>
    <col min="3853" max="4097" width="12.7109375" style="130"/>
    <col min="4098" max="4098" width="21.28515625" style="130" customWidth="1"/>
    <col min="4099" max="4099" width="15" style="130" bestFit="1" customWidth="1"/>
    <col min="4100" max="4100" width="4.28515625" style="130" customWidth="1"/>
    <col min="4101" max="4101" width="10" style="130" customWidth="1"/>
    <col min="4102" max="4102" width="8.5703125" style="130" customWidth="1"/>
    <col min="4103" max="4103" width="8.5703125" style="130" bestFit="1" customWidth="1"/>
    <col min="4104" max="4105" width="7.140625" style="130" bestFit="1" customWidth="1"/>
    <col min="4106" max="4106" width="5.85546875" style="130" bestFit="1" customWidth="1"/>
    <col min="4107" max="4107" width="12.7109375" style="130" customWidth="1"/>
    <col min="4108" max="4108" width="10.85546875" style="130" bestFit="1" customWidth="1"/>
    <col min="4109" max="4353" width="12.7109375" style="130"/>
    <col min="4354" max="4354" width="21.28515625" style="130" customWidth="1"/>
    <col min="4355" max="4355" width="15" style="130" bestFit="1" customWidth="1"/>
    <col min="4356" max="4356" width="4.28515625" style="130" customWidth="1"/>
    <col min="4357" max="4357" width="10" style="130" customWidth="1"/>
    <col min="4358" max="4358" width="8.5703125" style="130" customWidth="1"/>
    <col min="4359" max="4359" width="8.5703125" style="130" bestFit="1" customWidth="1"/>
    <col min="4360" max="4361" width="7.140625" style="130" bestFit="1" customWidth="1"/>
    <col min="4362" max="4362" width="5.85546875" style="130" bestFit="1" customWidth="1"/>
    <col min="4363" max="4363" width="12.7109375" style="130" customWidth="1"/>
    <col min="4364" max="4364" width="10.85546875" style="130" bestFit="1" customWidth="1"/>
    <col min="4365" max="4609" width="12.7109375" style="130"/>
    <col min="4610" max="4610" width="21.28515625" style="130" customWidth="1"/>
    <col min="4611" max="4611" width="15" style="130" bestFit="1" customWidth="1"/>
    <col min="4612" max="4612" width="4.28515625" style="130" customWidth="1"/>
    <col min="4613" max="4613" width="10" style="130" customWidth="1"/>
    <col min="4614" max="4614" width="8.5703125" style="130" customWidth="1"/>
    <col min="4615" max="4615" width="8.5703125" style="130" bestFit="1" customWidth="1"/>
    <col min="4616" max="4617" width="7.140625" style="130" bestFit="1" customWidth="1"/>
    <col min="4618" max="4618" width="5.85546875" style="130" bestFit="1" customWidth="1"/>
    <col min="4619" max="4619" width="12.7109375" style="130" customWidth="1"/>
    <col min="4620" max="4620" width="10.85546875" style="130" bestFit="1" customWidth="1"/>
    <col min="4621" max="4865" width="12.7109375" style="130"/>
    <col min="4866" max="4866" width="21.28515625" style="130" customWidth="1"/>
    <col min="4867" max="4867" width="15" style="130" bestFit="1" customWidth="1"/>
    <col min="4868" max="4868" width="4.28515625" style="130" customWidth="1"/>
    <col min="4869" max="4869" width="10" style="130" customWidth="1"/>
    <col min="4870" max="4870" width="8.5703125" style="130" customWidth="1"/>
    <col min="4871" max="4871" width="8.5703125" style="130" bestFit="1" customWidth="1"/>
    <col min="4872" max="4873" width="7.140625" style="130" bestFit="1" customWidth="1"/>
    <col min="4874" max="4874" width="5.85546875" style="130" bestFit="1" customWidth="1"/>
    <col min="4875" max="4875" width="12.7109375" style="130" customWidth="1"/>
    <col min="4876" max="4876" width="10.85546875" style="130" bestFit="1" customWidth="1"/>
    <col min="4877" max="5121" width="12.7109375" style="130"/>
    <col min="5122" max="5122" width="21.28515625" style="130" customWidth="1"/>
    <col min="5123" max="5123" width="15" style="130" bestFit="1" customWidth="1"/>
    <col min="5124" max="5124" width="4.28515625" style="130" customWidth="1"/>
    <col min="5125" max="5125" width="10" style="130" customWidth="1"/>
    <col min="5126" max="5126" width="8.5703125" style="130" customWidth="1"/>
    <col min="5127" max="5127" width="8.5703125" style="130" bestFit="1" customWidth="1"/>
    <col min="5128" max="5129" width="7.140625" style="130" bestFit="1" customWidth="1"/>
    <col min="5130" max="5130" width="5.85546875" style="130" bestFit="1" customWidth="1"/>
    <col min="5131" max="5131" width="12.7109375" style="130" customWidth="1"/>
    <col min="5132" max="5132" width="10.85546875" style="130" bestFit="1" customWidth="1"/>
    <col min="5133" max="5377" width="12.7109375" style="130"/>
    <col min="5378" max="5378" width="21.28515625" style="130" customWidth="1"/>
    <col min="5379" max="5379" width="15" style="130" bestFit="1" customWidth="1"/>
    <col min="5380" max="5380" width="4.28515625" style="130" customWidth="1"/>
    <col min="5381" max="5381" width="10" style="130" customWidth="1"/>
    <col min="5382" max="5382" width="8.5703125" style="130" customWidth="1"/>
    <col min="5383" max="5383" width="8.5703125" style="130" bestFit="1" customWidth="1"/>
    <col min="5384" max="5385" width="7.140625" style="130" bestFit="1" customWidth="1"/>
    <col min="5386" max="5386" width="5.85546875" style="130" bestFit="1" customWidth="1"/>
    <col min="5387" max="5387" width="12.7109375" style="130" customWidth="1"/>
    <col min="5388" max="5388" width="10.85546875" style="130" bestFit="1" customWidth="1"/>
    <col min="5389" max="5633" width="12.7109375" style="130"/>
    <col min="5634" max="5634" width="21.28515625" style="130" customWidth="1"/>
    <col min="5635" max="5635" width="15" style="130" bestFit="1" customWidth="1"/>
    <col min="5636" max="5636" width="4.28515625" style="130" customWidth="1"/>
    <col min="5637" max="5637" width="10" style="130" customWidth="1"/>
    <col min="5638" max="5638" width="8.5703125" style="130" customWidth="1"/>
    <col min="5639" max="5639" width="8.5703125" style="130" bestFit="1" customWidth="1"/>
    <col min="5640" max="5641" width="7.140625" style="130" bestFit="1" customWidth="1"/>
    <col min="5642" max="5642" width="5.85546875" style="130" bestFit="1" customWidth="1"/>
    <col min="5643" max="5643" width="12.7109375" style="130" customWidth="1"/>
    <col min="5644" max="5644" width="10.85546875" style="130" bestFit="1" customWidth="1"/>
    <col min="5645" max="5889" width="12.7109375" style="130"/>
    <col min="5890" max="5890" width="21.28515625" style="130" customWidth="1"/>
    <col min="5891" max="5891" width="15" style="130" bestFit="1" customWidth="1"/>
    <col min="5892" max="5892" width="4.28515625" style="130" customWidth="1"/>
    <col min="5893" max="5893" width="10" style="130" customWidth="1"/>
    <col min="5894" max="5894" width="8.5703125" style="130" customWidth="1"/>
    <col min="5895" max="5895" width="8.5703125" style="130" bestFit="1" customWidth="1"/>
    <col min="5896" max="5897" width="7.140625" style="130" bestFit="1" customWidth="1"/>
    <col min="5898" max="5898" width="5.85546875" style="130" bestFit="1" customWidth="1"/>
    <col min="5899" max="5899" width="12.7109375" style="130" customWidth="1"/>
    <col min="5900" max="5900" width="10.85546875" style="130" bestFit="1" customWidth="1"/>
    <col min="5901" max="6145" width="12.7109375" style="130"/>
    <col min="6146" max="6146" width="21.28515625" style="130" customWidth="1"/>
    <col min="6147" max="6147" width="15" style="130" bestFit="1" customWidth="1"/>
    <col min="6148" max="6148" width="4.28515625" style="130" customWidth="1"/>
    <col min="6149" max="6149" width="10" style="130" customWidth="1"/>
    <col min="6150" max="6150" width="8.5703125" style="130" customWidth="1"/>
    <col min="6151" max="6151" width="8.5703125" style="130" bestFit="1" customWidth="1"/>
    <col min="6152" max="6153" width="7.140625" style="130" bestFit="1" customWidth="1"/>
    <col min="6154" max="6154" width="5.85546875" style="130" bestFit="1" customWidth="1"/>
    <col min="6155" max="6155" width="12.7109375" style="130" customWidth="1"/>
    <col min="6156" max="6156" width="10.85546875" style="130" bestFit="1" customWidth="1"/>
    <col min="6157" max="6401" width="12.7109375" style="130"/>
    <col min="6402" max="6402" width="21.28515625" style="130" customWidth="1"/>
    <col min="6403" max="6403" width="15" style="130" bestFit="1" customWidth="1"/>
    <col min="6404" max="6404" width="4.28515625" style="130" customWidth="1"/>
    <col min="6405" max="6405" width="10" style="130" customWidth="1"/>
    <col min="6406" max="6406" width="8.5703125" style="130" customWidth="1"/>
    <col min="6407" max="6407" width="8.5703125" style="130" bestFit="1" customWidth="1"/>
    <col min="6408" max="6409" width="7.140625" style="130" bestFit="1" customWidth="1"/>
    <col min="6410" max="6410" width="5.85546875" style="130" bestFit="1" customWidth="1"/>
    <col min="6411" max="6411" width="12.7109375" style="130" customWidth="1"/>
    <col min="6412" max="6412" width="10.85546875" style="130" bestFit="1" customWidth="1"/>
    <col min="6413" max="6657" width="12.7109375" style="130"/>
    <col min="6658" max="6658" width="21.28515625" style="130" customWidth="1"/>
    <col min="6659" max="6659" width="15" style="130" bestFit="1" customWidth="1"/>
    <col min="6660" max="6660" width="4.28515625" style="130" customWidth="1"/>
    <col min="6661" max="6661" width="10" style="130" customWidth="1"/>
    <col min="6662" max="6662" width="8.5703125" style="130" customWidth="1"/>
    <col min="6663" max="6663" width="8.5703125" style="130" bestFit="1" customWidth="1"/>
    <col min="6664" max="6665" width="7.140625" style="130" bestFit="1" customWidth="1"/>
    <col min="6666" max="6666" width="5.85546875" style="130" bestFit="1" customWidth="1"/>
    <col min="6667" max="6667" width="12.7109375" style="130" customWidth="1"/>
    <col min="6668" max="6668" width="10.85546875" style="130" bestFit="1" customWidth="1"/>
    <col min="6669" max="6913" width="12.7109375" style="130"/>
    <col min="6914" max="6914" width="21.28515625" style="130" customWidth="1"/>
    <col min="6915" max="6915" width="15" style="130" bestFit="1" customWidth="1"/>
    <col min="6916" max="6916" width="4.28515625" style="130" customWidth="1"/>
    <col min="6917" max="6917" width="10" style="130" customWidth="1"/>
    <col min="6918" max="6918" width="8.5703125" style="130" customWidth="1"/>
    <col min="6919" max="6919" width="8.5703125" style="130" bestFit="1" customWidth="1"/>
    <col min="6920" max="6921" width="7.140625" style="130" bestFit="1" customWidth="1"/>
    <col min="6922" max="6922" width="5.85546875" style="130" bestFit="1" customWidth="1"/>
    <col min="6923" max="6923" width="12.7109375" style="130" customWidth="1"/>
    <col min="6924" max="6924" width="10.85546875" style="130" bestFit="1" customWidth="1"/>
    <col min="6925" max="7169" width="12.7109375" style="130"/>
    <col min="7170" max="7170" width="21.28515625" style="130" customWidth="1"/>
    <col min="7171" max="7171" width="15" style="130" bestFit="1" customWidth="1"/>
    <col min="7172" max="7172" width="4.28515625" style="130" customWidth="1"/>
    <col min="7173" max="7173" width="10" style="130" customWidth="1"/>
    <col min="7174" max="7174" width="8.5703125" style="130" customWidth="1"/>
    <col min="7175" max="7175" width="8.5703125" style="130" bestFit="1" customWidth="1"/>
    <col min="7176" max="7177" width="7.140625" style="130" bestFit="1" customWidth="1"/>
    <col min="7178" max="7178" width="5.85546875" style="130" bestFit="1" customWidth="1"/>
    <col min="7179" max="7179" width="12.7109375" style="130" customWidth="1"/>
    <col min="7180" max="7180" width="10.85546875" style="130" bestFit="1" customWidth="1"/>
    <col min="7181" max="7425" width="12.7109375" style="130"/>
    <col min="7426" max="7426" width="21.28515625" style="130" customWidth="1"/>
    <col min="7427" max="7427" width="15" style="130" bestFit="1" customWidth="1"/>
    <col min="7428" max="7428" width="4.28515625" style="130" customWidth="1"/>
    <col min="7429" max="7429" width="10" style="130" customWidth="1"/>
    <col min="7430" max="7430" width="8.5703125" style="130" customWidth="1"/>
    <col min="7431" max="7431" width="8.5703125" style="130" bestFit="1" customWidth="1"/>
    <col min="7432" max="7433" width="7.140625" style="130" bestFit="1" customWidth="1"/>
    <col min="7434" max="7434" width="5.85546875" style="130" bestFit="1" customWidth="1"/>
    <col min="7435" max="7435" width="12.7109375" style="130" customWidth="1"/>
    <col min="7436" max="7436" width="10.85546875" style="130" bestFit="1" customWidth="1"/>
    <col min="7437" max="7681" width="12.7109375" style="130"/>
    <col min="7682" max="7682" width="21.28515625" style="130" customWidth="1"/>
    <col min="7683" max="7683" width="15" style="130" bestFit="1" customWidth="1"/>
    <col min="7684" max="7684" width="4.28515625" style="130" customWidth="1"/>
    <col min="7685" max="7685" width="10" style="130" customWidth="1"/>
    <col min="7686" max="7686" width="8.5703125" style="130" customWidth="1"/>
    <col min="7687" max="7687" width="8.5703125" style="130" bestFit="1" customWidth="1"/>
    <col min="7688" max="7689" width="7.140625" style="130" bestFit="1" customWidth="1"/>
    <col min="7690" max="7690" width="5.85546875" style="130" bestFit="1" customWidth="1"/>
    <col min="7691" max="7691" width="12.7109375" style="130" customWidth="1"/>
    <col min="7692" max="7692" width="10.85546875" style="130" bestFit="1" customWidth="1"/>
    <col min="7693" max="7937" width="12.7109375" style="130"/>
    <col min="7938" max="7938" width="21.28515625" style="130" customWidth="1"/>
    <col min="7939" max="7939" width="15" style="130" bestFit="1" customWidth="1"/>
    <col min="7940" max="7940" width="4.28515625" style="130" customWidth="1"/>
    <col min="7941" max="7941" width="10" style="130" customWidth="1"/>
    <col min="7942" max="7942" width="8.5703125" style="130" customWidth="1"/>
    <col min="7943" max="7943" width="8.5703125" style="130" bestFit="1" customWidth="1"/>
    <col min="7944" max="7945" width="7.140625" style="130" bestFit="1" customWidth="1"/>
    <col min="7946" max="7946" width="5.85546875" style="130" bestFit="1" customWidth="1"/>
    <col min="7947" max="7947" width="12.7109375" style="130" customWidth="1"/>
    <col min="7948" max="7948" width="10.85546875" style="130" bestFit="1" customWidth="1"/>
    <col min="7949" max="8193" width="12.7109375" style="130"/>
    <col min="8194" max="8194" width="21.28515625" style="130" customWidth="1"/>
    <col min="8195" max="8195" width="15" style="130" bestFit="1" customWidth="1"/>
    <col min="8196" max="8196" width="4.28515625" style="130" customWidth="1"/>
    <col min="8197" max="8197" width="10" style="130" customWidth="1"/>
    <col min="8198" max="8198" width="8.5703125" style="130" customWidth="1"/>
    <col min="8199" max="8199" width="8.5703125" style="130" bestFit="1" customWidth="1"/>
    <col min="8200" max="8201" width="7.140625" style="130" bestFit="1" customWidth="1"/>
    <col min="8202" max="8202" width="5.85546875" style="130" bestFit="1" customWidth="1"/>
    <col min="8203" max="8203" width="12.7109375" style="130" customWidth="1"/>
    <col min="8204" max="8204" width="10.85546875" style="130" bestFit="1" customWidth="1"/>
    <col min="8205" max="8449" width="12.7109375" style="130"/>
    <col min="8450" max="8450" width="21.28515625" style="130" customWidth="1"/>
    <col min="8451" max="8451" width="15" style="130" bestFit="1" customWidth="1"/>
    <col min="8452" max="8452" width="4.28515625" style="130" customWidth="1"/>
    <col min="8453" max="8453" width="10" style="130" customWidth="1"/>
    <col min="8454" max="8454" width="8.5703125" style="130" customWidth="1"/>
    <col min="8455" max="8455" width="8.5703125" style="130" bestFit="1" customWidth="1"/>
    <col min="8456" max="8457" width="7.140625" style="130" bestFit="1" customWidth="1"/>
    <col min="8458" max="8458" width="5.85546875" style="130" bestFit="1" customWidth="1"/>
    <col min="8459" max="8459" width="12.7109375" style="130" customWidth="1"/>
    <col min="8460" max="8460" width="10.85546875" style="130" bestFit="1" customWidth="1"/>
    <col min="8461" max="8705" width="12.7109375" style="130"/>
    <col min="8706" max="8706" width="21.28515625" style="130" customWidth="1"/>
    <col min="8707" max="8707" width="15" style="130" bestFit="1" customWidth="1"/>
    <col min="8708" max="8708" width="4.28515625" style="130" customWidth="1"/>
    <col min="8709" max="8709" width="10" style="130" customWidth="1"/>
    <col min="8710" max="8710" width="8.5703125" style="130" customWidth="1"/>
    <col min="8711" max="8711" width="8.5703125" style="130" bestFit="1" customWidth="1"/>
    <col min="8712" max="8713" width="7.140625" style="130" bestFit="1" customWidth="1"/>
    <col min="8714" max="8714" width="5.85546875" style="130" bestFit="1" customWidth="1"/>
    <col min="8715" max="8715" width="12.7109375" style="130" customWidth="1"/>
    <col min="8716" max="8716" width="10.85546875" style="130" bestFit="1" customWidth="1"/>
    <col min="8717" max="8961" width="12.7109375" style="130"/>
    <col min="8962" max="8962" width="21.28515625" style="130" customWidth="1"/>
    <col min="8963" max="8963" width="15" style="130" bestFit="1" customWidth="1"/>
    <col min="8964" max="8964" width="4.28515625" style="130" customWidth="1"/>
    <col min="8965" max="8965" width="10" style="130" customWidth="1"/>
    <col min="8966" max="8966" width="8.5703125" style="130" customWidth="1"/>
    <col min="8967" max="8967" width="8.5703125" style="130" bestFit="1" customWidth="1"/>
    <col min="8968" max="8969" width="7.140625" style="130" bestFit="1" customWidth="1"/>
    <col min="8970" max="8970" width="5.85546875" style="130" bestFit="1" customWidth="1"/>
    <col min="8971" max="8971" width="12.7109375" style="130" customWidth="1"/>
    <col min="8972" max="8972" width="10.85546875" style="130" bestFit="1" customWidth="1"/>
    <col min="8973" max="9217" width="12.7109375" style="130"/>
    <col min="9218" max="9218" width="21.28515625" style="130" customWidth="1"/>
    <col min="9219" max="9219" width="15" style="130" bestFit="1" customWidth="1"/>
    <col min="9220" max="9220" width="4.28515625" style="130" customWidth="1"/>
    <col min="9221" max="9221" width="10" style="130" customWidth="1"/>
    <col min="9222" max="9222" width="8.5703125" style="130" customWidth="1"/>
    <col min="9223" max="9223" width="8.5703125" style="130" bestFit="1" customWidth="1"/>
    <col min="9224" max="9225" width="7.140625" style="130" bestFit="1" customWidth="1"/>
    <col min="9226" max="9226" width="5.85546875" style="130" bestFit="1" customWidth="1"/>
    <col min="9227" max="9227" width="12.7109375" style="130" customWidth="1"/>
    <col min="9228" max="9228" width="10.85546875" style="130" bestFit="1" customWidth="1"/>
    <col min="9229" max="9473" width="12.7109375" style="130"/>
    <col min="9474" max="9474" width="21.28515625" style="130" customWidth="1"/>
    <col min="9475" max="9475" width="15" style="130" bestFit="1" customWidth="1"/>
    <col min="9476" max="9476" width="4.28515625" style="130" customWidth="1"/>
    <col min="9477" max="9477" width="10" style="130" customWidth="1"/>
    <col min="9478" max="9478" width="8.5703125" style="130" customWidth="1"/>
    <col min="9479" max="9479" width="8.5703125" style="130" bestFit="1" customWidth="1"/>
    <col min="9480" max="9481" width="7.140625" style="130" bestFit="1" customWidth="1"/>
    <col min="9482" max="9482" width="5.85546875" style="130" bestFit="1" customWidth="1"/>
    <col min="9483" max="9483" width="12.7109375" style="130" customWidth="1"/>
    <col min="9484" max="9484" width="10.85546875" style="130" bestFit="1" customWidth="1"/>
    <col min="9485" max="9729" width="12.7109375" style="130"/>
    <col min="9730" max="9730" width="21.28515625" style="130" customWidth="1"/>
    <col min="9731" max="9731" width="15" style="130" bestFit="1" customWidth="1"/>
    <col min="9732" max="9732" width="4.28515625" style="130" customWidth="1"/>
    <col min="9733" max="9733" width="10" style="130" customWidth="1"/>
    <col min="9734" max="9734" width="8.5703125" style="130" customWidth="1"/>
    <col min="9735" max="9735" width="8.5703125" style="130" bestFit="1" customWidth="1"/>
    <col min="9736" max="9737" width="7.140625" style="130" bestFit="1" customWidth="1"/>
    <col min="9738" max="9738" width="5.85546875" style="130" bestFit="1" customWidth="1"/>
    <col min="9739" max="9739" width="12.7109375" style="130" customWidth="1"/>
    <col min="9740" max="9740" width="10.85546875" style="130" bestFit="1" customWidth="1"/>
    <col min="9741" max="9985" width="12.7109375" style="130"/>
    <col min="9986" max="9986" width="21.28515625" style="130" customWidth="1"/>
    <col min="9987" max="9987" width="15" style="130" bestFit="1" customWidth="1"/>
    <col min="9988" max="9988" width="4.28515625" style="130" customWidth="1"/>
    <col min="9989" max="9989" width="10" style="130" customWidth="1"/>
    <col min="9990" max="9990" width="8.5703125" style="130" customWidth="1"/>
    <col min="9991" max="9991" width="8.5703125" style="130" bestFit="1" customWidth="1"/>
    <col min="9992" max="9993" width="7.140625" style="130" bestFit="1" customWidth="1"/>
    <col min="9994" max="9994" width="5.85546875" style="130" bestFit="1" customWidth="1"/>
    <col min="9995" max="9995" width="12.7109375" style="130" customWidth="1"/>
    <col min="9996" max="9996" width="10.85546875" style="130" bestFit="1" customWidth="1"/>
    <col min="9997" max="10241" width="12.7109375" style="130"/>
    <col min="10242" max="10242" width="21.28515625" style="130" customWidth="1"/>
    <col min="10243" max="10243" width="15" style="130" bestFit="1" customWidth="1"/>
    <col min="10244" max="10244" width="4.28515625" style="130" customWidth="1"/>
    <col min="10245" max="10245" width="10" style="130" customWidth="1"/>
    <col min="10246" max="10246" width="8.5703125" style="130" customWidth="1"/>
    <col min="10247" max="10247" width="8.5703125" style="130" bestFit="1" customWidth="1"/>
    <col min="10248" max="10249" width="7.140625" style="130" bestFit="1" customWidth="1"/>
    <col min="10250" max="10250" width="5.85546875" style="130" bestFit="1" customWidth="1"/>
    <col min="10251" max="10251" width="12.7109375" style="130" customWidth="1"/>
    <col min="10252" max="10252" width="10.85546875" style="130" bestFit="1" customWidth="1"/>
    <col min="10253" max="10497" width="12.7109375" style="130"/>
    <col min="10498" max="10498" width="21.28515625" style="130" customWidth="1"/>
    <col min="10499" max="10499" width="15" style="130" bestFit="1" customWidth="1"/>
    <col min="10500" max="10500" width="4.28515625" style="130" customWidth="1"/>
    <col min="10501" max="10501" width="10" style="130" customWidth="1"/>
    <col min="10502" max="10502" width="8.5703125" style="130" customWidth="1"/>
    <col min="10503" max="10503" width="8.5703125" style="130" bestFit="1" customWidth="1"/>
    <col min="10504" max="10505" width="7.140625" style="130" bestFit="1" customWidth="1"/>
    <col min="10506" max="10506" width="5.85546875" style="130" bestFit="1" customWidth="1"/>
    <col min="10507" max="10507" width="12.7109375" style="130" customWidth="1"/>
    <col min="10508" max="10508" width="10.85546875" style="130" bestFit="1" customWidth="1"/>
    <col min="10509" max="10753" width="12.7109375" style="130"/>
    <col min="10754" max="10754" width="21.28515625" style="130" customWidth="1"/>
    <col min="10755" max="10755" width="15" style="130" bestFit="1" customWidth="1"/>
    <col min="10756" max="10756" width="4.28515625" style="130" customWidth="1"/>
    <col min="10757" max="10757" width="10" style="130" customWidth="1"/>
    <col min="10758" max="10758" width="8.5703125" style="130" customWidth="1"/>
    <col min="10759" max="10759" width="8.5703125" style="130" bestFit="1" customWidth="1"/>
    <col min="10760" max="10761" width="7.140625" style="130" bestFit="1" customWidth="1"/>
    <col min="10762" max="10762" width="5.85546875" style="130" bestFit="1" customWidth="1"/>
    <col min="10763" max="10763" width="12.7109375" style="130" customWidth="1"/>
    <col min="10764" max="10764" width="10.85546875" style="130" bestFit="1" customWidth="1"/>
    <col min="10765" max="11009" width="12.7109375" style="130"/>
    <col min="11010" max="11010" width="21.28515625" style="130" customWidth="1"/>
    <col min="11011" max="11011" width="15" style="130" bestFit="1" customWidth="1"/>
    <col min="11012" max="11012" width="4.28515625" style="130" customWidth="1"/>
    <col min="11013" max="11013" width="10" style="130" customWidth="1"/>
    <col min="11014" max="11014" width="8.5703125" style="130" customWidth="1"/>
    <col min="11015" max="11015" width="8.5703125" style="130" bestFit="1" customWidth="1"/>
    <col min="11016" max="11017" width="7.140625" style="130" bestFit="1" customWidth="1"/>
    <col min="11018" max="11018" width="5.85546875" style="130" bestFit="1" customWidth="1"/>
    <col min="11019" max="11019" width="12.7109375" style="130" customWidth="1"/>
    <col min="11020" max="11020" width="10.85546875" style="130" bestFit="1" customWidth="1"/>
    <col min="11021" max="11265" width="12.7109375" style="130"/>
    <col min="11266" max="11266" width="21.28515625" style="130" customWidth="1"/>
    <col min="11267" max="11267" width="15" style="130" bestFit="1" customWidth="1"/>
    <col min="11268" max="11268" width="4.28515625" style="130" customWidth="1"/>
    <col min="11269" max="11269" width="10" style="130" customWidth="1"/>
    <col min="11270" max="11270" width="8.5703125" style="130" customWidth="1"/>
    <col min="11271" max="11271" width="8.5703125" style="130" bestFit="1" customWidth="1"/>
    <col min="11272" max="11273" width="7.140625" style="130" bestFit="1" customWidth="1"/>
    <col min="11274" max="11274" width="5.85546875" style="130" bestFit="1" customWidth="1"/>
    <col min="11275" max="11275" width="12.7109375" style="130" customWidth="1"/>
    <col min="11276" max="11276" width="10.85546875" style="130" bestFit="1" customWidth="1"/>
    <col min="11277" max="11521" width="12.7109375" style="130"/>
    <col min="11522" max="11522" width="21.28515625" style="130" customWidth="1"/>
    <col min="11523" max="11523" width="15" style="130" bestFit="1" customWidth="1"/>
    <col min="11524" max="11524" width="4.28515625" style="130" customWidth="1"/>
    <col min="11525" max="11525" width="10" style="130" customWidth="1"/>
    <col min="11526" max="11526" width="8.5703125" style="130" customWidth="1"/>
    <col min="11527" max="11527" width="8.5703125" style="130" bestFit="1" customWidth="1"/>
    <col min="11528" max="11529" width="7.140625" style="130" bestFit="1" customWidth="1"/>
    <col min="11530" max="11530" width="5.85546875" style="130" bestFit="1" customWidth="1"/>
    <col min="11531" max="11531" width="12.7109375" style="130" customWidth="1"/>
    <col min="11532" max="11532" width="10.85546875" style="130" bestFit="1" customWidth="1"/>
    <col min="11533" max="11777" width="12.7109375" style="130"/>
    <col min="11778" max="11778" width="21.28515625" style="130" customWidth="1"/>
    <col min="11779" max="11779" width="15" style="130" bestFit="1" customWidth="1"/>
    <col min="11780" max="11780" width="4.28515625" style="130" customWidth="1"/>
    <col min="11781" max="11781" width="10" style="130" customWidth="1"/>
    <col min="11782" max="11782" width="8.5703125" style="130" customWidth="1"/>
    <col min="11783" max="11783" width="8.5703125" style="130" bestFit="1" customWidth="1"/>
    <col min="11784" max="11785" width="7.140625" style="130" bestFit="1" customWidth="1"/>
    <col min="11786" max="11786" width="5.85546875" style="130" bestFit="1" customWidth="1"/>
    <col min="11787" max="11787" width="12.7109375" style="130" customWidth="1"/>
    <col min="11788" max="11788" width="10.85546875" style="130" bestFit="1" customWidth="1"/>
    <col min="11789" max="12033" width="12.7109375" style="130"/>
    <col min="12034" max="12034" width="21.28515625" style="130" customWidth="1"/>
    <col min="12035" max="12035" width="15" style="130" bestFit="1" customWidth="1"/>
    <col min="12036" max="12036" width="4.28515625" style="130" customWidth="1"/>
    <col min="12037" max="12037" width="10" style="130" customWidth="1"/>
    <col min="12038" max="12038" width="8.5703125" style="130" customWidth="1"/>
    <col min="12039" max="12039" width="8.5703125" style="130" bestFit="1" customWidth="1"/>
    <col min="12040" max="12041" width="7.140625" style="130" bestFit="1" customWidth="1"/>
    <col min="12042" max="12042" width="5.85546875" style="130" bestFit="1" customWidth="1"/>
    <col min="12043" max="12043" width="12.7109375" style="130" customWidth="1"/>
    <col min="12044" max="12044" width="10.85546875" style="130" bestFit="1" customWidth="1"/>
    <col min="12045" max="12289" width="12.7109375" style="130"/>
    <col min="12290" max="12290" width="21.28515625" style="130" customWidth="1"/>
    <col min="12291" max="12291" width="15" style="130" bestFit="1" customWidth="1"/>
    <col min="12292" max="12292" width="4.28515625" style="130" customWidth="1"/>
    <col min="12293" max="12293" width="10" style="130" customWidth="1"/>
    <col min="12294" max="12294" width="8.5703125" style="130" customWidth="1"/>
    <col min="12295" max="12295" width="8.5703125" style="130" bestFit="1" customWidth="1"/>
    <col min="12296" max="12297" width="7.140625" style="130" bestFit="1" customWidth="1"/>
    <col min="12298" max="12298" width="5.85546875" style="130" bestFit="1" customWidth="1"/>
    <col min="12299" max="12299" width="12.7109375" style="130" customWidth="1"/>
    <col min="12300" max="12300" width="10.85546875" style="130" bestFit="1" customWidth="1"/>
    <col min="12301" max="12545" width="12.7109375" style="130"/>
    <col min="12546" max="12546" width="21.28515625" style="130" customWidth="1"/>
    <col min="12547" max="12547" width="15" style="130" bestFit="1" customWidth="1"/>
    <col min="12548" max="12548" width="4.28515625" style="130" customWidth="1"/>
    <col min="12549" max="12549" width="10" style="130" customWidth="1"/>
    <col min="12550" max="12550" width="8.5703125" style="130" customWidth="1"/>
    <col min="12551" max="12551" width="8.5703125" style="130" bestFit="1" customWidth="1"/>
    <col min="12552" max="12553" width="7.140625" style="130" bestFit="1" customWidth="1"/>
    <col min="12554" max="12554" width="5.85546875" style="130" bestFit="1" customWidth="1"/>
    <col min="12555" max="12555" width="12.7109375" style="130" customWidth="1"/>
    <col min="12556" max="12556" width="10.85546875" style="130" bestFit="1" customWidth="1"/>
    <col min="12557" max="12801" width="12.7109375" style="130"/>
    <col min="12802" max="12802" width="21.28515625" style="130" customWidth="1"/>
    <col min="12803" max="12803" width="15" style="130" bestFit="1" customWidth="1"/>
    <col min="12804" max="12804" width="4.28515625" style="130" customWidth="1"/>
    <col min="12805" max="12805" width="10" style="130" customWidth="1"/>
    <col min="12806" max="12806" width="8.5703125" style="130" customWidth="1"/>
    <col min="12807" max="12807" width="8.5703125" style="130" bestFit="1" customWidth="1"/>
    <col min="12808" max="12809" width="7.140625" style="130" bestFit="1" customWidth="1"/>
    <col min="12810" max="12810" width="5.85546875" style="130" bestFit="1" customWidth="1"/>
    <col min="12811" max="12811" width="12.7109375" style="130" customWidth="1"/>
    <col min="12812" max="12812" width="10.85546875" style="130" bestFit="1" customWidth="1"/>
    <col min="12813" max="13057" width="12.7109375" style="130"/>
    <col min="13058" max="13058" width="21.28515625" style="130" customWidth="1"/>
    <col min="13059" max="13059" width="15" style="130" bestFit="1" customWidth="1"/>
    <col min="13060" max="13060" width="4.28515625" style="130" customWidth="1"/>
    <col min="13061" max="13061" width="10" style="130" customWidth="1"/>
    <col min="13062" max="13062" width="8.5703125" style="130" customWidth="1"/>
    <col min="13063" max="13063" width="8.5703125" style="130" bestFit="1" customWidth="1"/>
    <col min="13064" max="13065" width="7.140625" style="130" bestFit="1" customWidth="1"/>
    <col min="13066" max="13066" width="5.85546875" style="130" bestFit="1" customWidth="1"/>
    <col min="13067" max="13067" width="12.7109375" style="130" customWidth="1"/>
    <col min="13068" max="13068" width="10.85546875" style="130" bestFit="1" customWidth="1"/>
    <col min="13069" max="13313" width="12.7109375" style="130"/>
    <col min="13314" max="13314" width="21.28515625" style="130" customWidth="1"/>
    <col min="13315" max="13315" width="15" style="130" bestFit="1" customWidth="1"/>
    <col min="13316" max="13316" width="4.28515625" style="130" customWidth="1"/>
    <col min="13317" max="13317" width="10" style="130" customWidth="1"/>
    <col min="13318" max="13318" width="8.5703125" style="130" customWidth="1"/>
    <col min="13319" max="13319" width="8.5703125" style="130" bestFit="1" customWidth="1"/>
    <col min="13320" max="13321" width="7.140625" style="130" bestFit="1" customWidth="1"/>
    <col min="13322" max="13322" width="5.85546875" style="130" bestFit="1" customWidth="1"/>
    <col min="13323" max="13323" width="12.7109375" style="130" customWidth="1"/>
    <col min="13324" max="13324" width="10.85546875" style="130" bestFit="1" customWidth="1"/>
    <col min="13325" max="13569" width="12.7109375" style="130"/>
    <col min="13570" max="13570" width="21.28515625" style="130" customWidth="1"/>
    <col min="13571" max="13571" width="15" style="130" bestFit="1" customWidth="1"/>
    <col min="13572" max="13572" width="4.28515625" style="130" customWidth="1"/>
    <col min="13573" max="13573" width="10" style="130" customWidth="1"/>
    <col min="13574" max="13574" width="8.5703125" style="130" customWidth="1"/>
    <col min="13575" max="13575" width="8.5703125" style="130" bestFit="1" customWidth="1"/>
    <col min="13576" max="13577" width="7.140625" style="130" bestFit="1" customWidth="1"/>
    <col min="13578" max="13578" width="5.85546875" style="130" bestFit="1" customWidth="1"/>
    <col min="13579" max="13579" width="12.7109375" style="130" customWidth="1"/>
    <col min="13580" max="13580" width="10.85546875" style="130" bestFit="1" customWidth="1"/>
    <col min="13581" max="13825" width="12.7109375" style="130"/>
    <col min="13826" max="13826" width="21.28515625" style="130" customWidth="1"/>
    <col min="13827" max="13827" width="15" style="130" bestFit="1" customWidth="1"/>
    <col min="13828" max="13828" width="4.28515625" style="130" customWidth="1"/>
    <col min="13829" max="13829" width="10" style="130" customWidth="1"/>
    <col min="13830" max="13830" width="8.5703125" style="130" customWidth="1"/>
    <col min="13831" max="13831" width="8.5703125" style="130" bestFit="1" customWidth="1"/>
    <col min="13832" max="13833" width="7.140625" style="130" bestFit="1" customWidth="1"/>
    <col min="13834" max="13834" width="5.85546875" style="130" bestFit="1" customWidth="1"/>
    <col min="13835" max="13835" width="12.7109375" style="130" customWidth="1"/>
    <col min="13836" max="13836" width="10.85546875" style="130" bestFit="1" customWidth="1"/>
    <col min="13837" max="14081" width="12.7109375" style="130"/>
    <col min="14082" max="14082" width="21.28515625" style="130" customWidth="1"/>
    <col min="14083" max="14083" width="15" style="130" bestFit="1" customWidth="1"/>
    <col min="14084" max="14084" width="4.28515625" style="130" customWidth="1"/>
    <col min="14085" max="14085" width="10" style="130" customWidth="1"/>
    <col min="14086" max="14086" width="8.5703125" style="130" customWidth="1"/>
    <col min="14087" max="14087" width="8.5703125" style="130" bestFit="1" customWidth="1"/>
    <col min="14088" max="14089" width="7.140625" style="130" bestFit="1" customWidth="1"/>
    <col min="14090" max="14090" width="5.85546875" style="130" bestFit="1" customWidth="1"/>
    <col min="14091" max="14091" width="12.7109375" style="130" customWidth="1"/>
    <col min="14092" max="14092" width="10.85546875" style="130" bestFit="1" customWidth="1"/>
    <col min="14093" max="14337" width="12.7109375" style="130"/>
    <col min="14338" max="14338" width="21.28515625" style="130" customWidth="1"/>
    <col min="14339" max="14339" width="15" style="130" bestFit="1" customWidth="1"/>
    <col min="14340" max="14340" width="4.28515625" style="130" customWidth="1"/>
    <col min="14341" max="14341" width="10" style="130" customWidth="1"/>
    <col min="14342" max="14342" width="8.5703125" style="130" customWidth="1"/>
    <col min="14343" max="14343" width="8.5703125" style="130" bestFit="1" customWidth="1"/>
    <col min="14344" max="14345" width="7.140625" style="130" bestFit="1" customWidth="1"/>
    <col min="14346" max="14346" width="5.85546875" style="130" bestFit="1" customWidth="1"/>
    <col min="14347" max="14347" width="12.7109375" style="130" customWidth="1"/>
    <col min="14348" max="14348" width="10.85546875" style="130" bestFit="1" customWidth="1"/>
    <col min="14349" max="14593" width="12.7109375" style="130"/>
    <col min="14594" max="14594" width="21.28515625" style="130" customWidth="1"/>
    <col min="14595" max="14595" width="15" style="130" bestFit="1" customWidth="1"/>
    <col min="14596" max="14596" width="4.28515625" style="130" customWidth="1"/>
    <col min="14597" max="14597" width="10" style="130" customWidth="1"/>
    <col min="14598" max="14598" width="8.5703125" style="130" customWidth="1"/>
    <col min="14599" max="14599" width="8.5703125" style="130" bestFit="1" customWidth="1"/>
    <col min="14600" max="14601" width="7.140625" style="130" bestFit="1" customWidth="1"/>
    <col min="14602" max="14602" width="5.85546875" style="130" bestFit="1" customWidth="1"/>
    <col min="14603" max="14603" width="12.7109375" style="130" customWidth="1"/>
    <col min="14604" max="14604" width="10.85546875" style="130" bestFit="1" customWidth="1"/>
    <col min="14605" max="14849" width="12.7109375" style="130"/>
    <col min="14850" max="14850" width="21.28515625" style="130" customWidth="1"/>
    <col min="14851" max="14851" width="15" style="130" bestFit="1" customWidth="1"/>
    <col min="14852" max="14852" width="4.28515625" style="130" customWidth="1"/>
    <col min="14853" max="14853" width="10" style="130" customWidth="1"/>
    <col min="14854" max="14854" width="8.5703125" style="130" customWidth="1"/>
    <col min="14855" max="14855" width="8.5703125" style="130" bestFit="1" customWidth="1"/>
    <col min="14856" max="14857" width="7.140625" style="130" bestFit="1" customWidth="1"/>
    <col min="14858" max="14858" width="5.85546875" style="130" bestFit="1" customWidth="1"/>
    <col min="14859" max="14859" width="12.7109375" style="130" customWidth="1"/>
    <col min="14860" max="14860" width="10.85546875" style="130" bestFit="1" customWidth="1"/>
    <col min="14861" max="15105" width="12.7109375" style="130"/>
    <col min="15106" max="15106" width="21.28515625" style="130" customWidth="1"/>
    <col min="15107" max="15107" width="15" style="130" bestFit="1" customWidth="1"/>
    <col min="15108" max="15108" width="4.28515625" style="130" customWidth="1"/>
    <col min="15109" max="15109" width="10" style="130" customWidth="1"/>
    <col min="15110" max="15110" width="8.5703125" style="130" customWidth="1"/>
    <col min="15111" max="15111" width="8.5703125" style="130" bestFit="1" customWidth="1"/>
    <col min="15112" max="15113" width="7.140625" style="130" bestFit="1" customWidth="1"/>
    <col min="15114" max="15114" width="5.85546875" style="130" bestFit="1" customWidth="1"/>
    <col min="15115" max="15115" width="12.7109375" style="130" customWidth="1"/>
    <col min="15116" max="15116" width="10.85546875" style="130" bestFit="1" customWidth="1"/>
    <col min="15117" max="15361" width="12.7109375" style="130"/>
    <col min="15362" max="15362" width="21.28515625" style="130" customWidth="1"/>
    <col min="15363" max="15363" width="15" style="130" bestFit="1" customWidth="1"/>
    <col min="15364" max="15364" width="4.28515625" style="130" customWidth="1"/>
    <col min="15365" max="15365" width="10" style="130" customWidth="1"/>
    <col min="15366" max="15366" width="8.5703125" style="130" customWidth="1"/>
    <col min="15367" max="15367" width="8.5703125" style="130" bestFit="1" customWidth="1"/>
    <col min="15368" max="15369" width="7.140625" style="130" bestFit="1" customWidth="1"/>
    <col min="15370" max="15370" width="5.85546875" style="130" bestFit="1" customWidth="1"/>
    <col min="15371" max="15371" width="12.7109375" style="130" customWidth="1"/>
    <col min="15372" max="15372" width="10.85546875" style="130" bestFit="1" customWidth="1"/>
    <col min="15373" max="15617" width="12.7109375" style="130"/>
    <col min="15618" max="15618" width="21.28515625" style="130" customWidth="1"/>
    <col min="15619" max="15619" width="15" style="130" bestFit="1" customWidth="1"/>
    <col min="15620" max="15620" width="4.28515625" style="130" customWidth="1"/>
    <col min="15621" max="15621" width="10" style="130" customWidth="1"/>
    <col min="15622" max="15622" width="8.5703125" style="130" customWidth="1"/>
    <col min="15623" max="15623" width="8.5703125" style="130" bestFit="1" customWidth="1"/>
    <col min="15624" max="15625" width="7.140625" style="130" bestFit="1" customWidth="1"/>
    <col min="15626" max="15626" width="5.85546875" style="130" bestFit="1" customWidth="1"/>
    <col min="15627" max="15627" width="12.7109375" style="130" customWidth="1"/>
    <col min="15628" max="15628" width="10.85546875" style="130" bestFit="1" customWidth="1"/>
    <col min="15629" max="15873" width="12.7109375" style="130"/>
    <col min="15874" max="15874" width="21.28515625" style="130" customWidth="1"/>
    <col min="15875" max="15875" width="15" style="130" bestFit="1" customWidth="1"/>
    <col min="15876" max="15876" width="4.28515625" style="130" customWidth="1"/>
    <col min="15877" max="15877" width="10" style="130" customWidth="1"/>
    <col min="15878" max="15878" width="8.5703125" style="130" customWidth="1"/>
    <col min="15879" max="15879" width="8.5703125" style="130" bestFit="1" customWidth="1"/>
    <col min="15880" max="15881" width="7.140625" style="130" bestFit="1" customWidth="1"/>
    <col min="15882" max="15882" width="5.85546875" style="130" bestFit="1" customWidth="1"/>
    <col min="15883" max="15883" width="12.7109375" style="130" customWidth="1"/>
    <col min="15884" max="15884" width="10.85546875" style="130" bestFit="1" customWidth="1"/>
    <col min="15885" max="16129" width="12.7109375" style="130"/>
    <col min="16130" max="16130" width="21.28515625" style="130" customWidth="1"/>
    <col min="16131" max="16131" width="15" style="130" bestFit="1" customWidth="1"/>
    <col min="16132" max="16132" width="4.28515625" style="130" customWidth="1"/>
    <col min="16133" max="16133" width="10" style="130" customWidth="1"/>
    <col min="16134" max="16134" width="8.5703125" style="130" customWidth="1"/>
    <col min="16135" max="16135" width="8.5703125" style="130" bestFit="1" customWidth="1"/>
    <col min="16136" max="16137" width="7.140625" style="130" bestFit="1" customWidth="1"/>
    <col min="16138" max="16138" width="5.85546875" style="130" bestFit="1" customWidth="1"/>
    <col min="16139" max="16139" width="12.7109375" style="130" customWidth="1"/>
    <col min="16140" max="16140" width="10.85546875" style="130" bestFit="1" customWidth="1"/>
    <col min="16141" max="16384" width="12.7109375" style="130"/>
  </cols>
  <sheetData>
    <row r="1" spans="2:12" x14ac:dyDescent="0.25">
      <c r="B1" s="125" t="str">
        <f>المدخلات!G1</f>
        <v>المندوبية الجهوية للتربية</v>
      </c>
      <c r="C1" s="126">
        <f>المدخلات!I1</f>
        <v>0</v>
      </c>
      <c r="D1" s="127"/>
      <c r="E1" s="127"/>
      <c r="F1" s="128" t="str">
        <f>المدخلات!G4</f>
        <v>القسم</v>
      </c>
      <c r="G1" s="129"/>
      <c r="H1" s="393">
        <f>المدخلات!I4</f>
        <v>0</v>
      </c>
      <c r="I1" s="394"/>
    </row>
    <row r="2" spans="2:12" x14ac:dyDescent="0.25">
      <c r="B2" s="125" t="str">
        <f>المدخلات!G2</f>
        <v>المدرسة الإبتدائية</v>
      </c>
      <c r="C2" s="126">
        <f>المدخلات!I2</f>
        <v>0</v>
      </c>
      <c r="D2" s="132"/>
      <c r="E2" s="132"/>
      <c r="F2" s="128" t="str">
        <f>المدخلات!G5</f>
        <v>السنة الدراسية</v>
      </c>
      <c r="G2" s="134"/>
      <c r="H2" s="395" t="str">
        <f>المدخلات!I5</f>
        <v>2019-2018</v>
      </c>
      <c r="I2" s="396"/>
    </row>
    <row r="3" spans="2:12" x14ac:dyDescent="0.25">
      <c r="B3" s="131" t="str">
        <f>المدخلات!G3</f>
        <v>المعلم (ة)</v>
      </c>
      <c r="C3" s="160">
        <f>المدخلات!I3</f>
        <v>0</v>
      </c>
      <c r="D3" s="135"/>
      <c r="E3" s="135"/>
      <c r="F3" s="133" t="str">
        <f>المدخلات!G6</f>
        <v>عدد التلاميذ</v>
      </c>
      <c r="G3" s="136"/>
      <c r="H3" s="397">
        <f>المدخلات!I6</f>
        <v>45</v>
      </c>
      <c r="I3" s="398"/>
    </row>
    <row r="5" spans="2:12" ht="27.75" x14ac:dyDescent="0.4">
      <c r="B5" s="399" t="s">
        <v>96</v>
      </c>
      <c r="C5" s="399"/>
      <c r="D5" s="399"/>
      <c r="E5" s="399"/>
      <c r="F5" s="399"/>
      <c r="G5" s="399"/>
      <c r="H5" s="399"/>
      <c r="I5" s="399"/>
      <c r="K5" s="137"/>
      <c r="L5" s="137"/>
    </row>
    <row r="6" spans="2:12" x14ac:dyDescent="0.25">
      <c r="L6" s="137"/>
    </row>
    <row r="7" spans="2:12" x14ac:dyDescent="0.25">
      <c r="B7" s="138" t="s">
        <v>89</v>
      </c>
      <c r="C7" s="391" t="str">
        <f>VLOOKUP(H7,ثلاثي2!A5:AG44,2,FALSE)</f>
        <v/>
      </c>
      <c r="D7" s="392"/>
      <c r="E7" s="392"/>
      <c r="G7" s="142" t="s">
        <v>92</v>
      </c>
      <c r="H7" s="161">
        <v>1</v>
      </c>
    </row>
    <row r="8" spans="2:12" s="139" customFormat="1" x14ac:dyDescent="0.25">
      <c r="L8" s="137"/>
    </row>
    <row r="9" spans="2:12" s="139" customFormat="1" ht="18" x14ac:dyDescent="0.25">
      <c r="B9" s="400" t="str">
        <f>ثلاثي2!D3</f>
        <v>مجال اللغة العربية</v>
      </c>
      <c r="C9" s="401"/>
      <c r="D9" s="130"/>
      <c r="E9" s="138" t="str">
        <f>ثلاثي2!B57</f>
        <v>معدل القسم</v>
      </c>
      <c r="F9" s="140" t="str">
        <f>ثلاثي2!B56</f>
        <v>أدنى عدد</v>
      </c>
      <c r="G9" s="140" t="str">
        <f>ثلاثي2!B55</f>
        <v>أعلى عدد</v>
      </c>
      <c r="I9" s="164" t="s">
        <v>97</v>
      </c>
      <c r="L9" s="141"/>
    </row>
    <row r="10" spans="2:12" s="139" customFormat="1" x14ac:dyDescent="0.25">
      <c r="B10" s="142" t="str">
        <f>ثلاثي2!D4</f>
        <v>تواصل شفوي</v>
      </c>
      <c r="C10" s="143">
        <f>VLOOKUP(H7,ثلاثي2!A5:AG44,4,FALSE)</f>
        <v>0</v>
      </c>
      <c r="D10" s="130"/>
      <c r="E10" s="144" t="e">
        <f>ثلاثي2!D57</f>
        <v>#DIV/0!</v>
      </c>
      <c r="F10" s="145">
        <f>ثلاثي2!D56</f>
        <v>0</v>
      </c>
      <c r="G10" s="145">
        <f>ثلاثي2!D55</f>
        <v>0</v>
      </c>
      <c r="H10" s="151" t="str">
        <f>IF(AND(C10=F10,C$36=G$36),"للتثبت","")</f>
        <v>للتثبت</v>
      </c>
      <c r="I10" s="165">
        <f>C10-VLOOKUP(H7,ثلاثي1!A5:AG44,4,FALSE)</f>
        <v>0</v>
      </c>
    </row>
    <row r="11" spans="2:12" s="139" customFormat="1" x14ac:dyDescent="0.25">
      <c r="B11" s="146" t="str">
        <f>ثلاثي2!E4</f>
        <v>قراءة</v>
      </c>
      <c r="C11" s="143">
        <f>VLOOKUP(H7,ثلاثي2!A5:AG44,5,FALSE)</f>
        <v>0</v>
      </c>
      <c r="D11" s="147"/>
      <c r="E11" s="144" t="e">
        <f>ثلاثي2!E57</f>
        <v>#DIV/0!</v>
      </c>
      <c r="F11" s="145">
        <f>ثلاثي2!E56</f>
        <v>0</v>
      </c>
      <c r="G11" s="145">
        <f>ثلاثي2!E55</f>
        <v>0</v>
      </c>
      <c r="H11" s="151" t="str">
        <f>IF(AND(C11=F11,C$36=G$36),"للتثبت","")</f>
        <v>للتثبت</v>
      </c>
      <c r="I11" s="165">
        <f>C11-VLOOKUP(H7,ثلاثي1!A5:AG44,5,FALSE)</f>
        <v>0</v>
      </c>
      <c r="J11" s="148"/>
      <c r="K11" s="148"/>
      <c r="L11" s="148"/>
    </row>
    <row r="12" spans="2:12" s="139" customFormat="1" x14ac:dyDescent="0.25">
      <c r="B12" s="146" t="str">
        <f>ثلاثي2!F4</f>
        <v>قواعد اللغة</v>
      </c>
      <c r="C12" s="143">
        <f>VLOOKUP(H7,ثلاثي2!A5:AG44,6,FALSE)</f>
        <v>0</v>
      </c>
      <c r="D12" s="147"/>
      <c r="E12" s="144" t="e">
        <f>ثلاثي2!F57</f>
        <v>#DIV/0!</v>
      </c>
      <c r="F12" s="145">
        <f>ثلاثي2!F56</f>
        <v>0</v>
      </c>
      <c r="G12" s="145">
        <f>+ثلاثي2!F55</f>
        <v>0</v>
      </c>
      <c r="H12" s="151" t="str">
        <f>IF(AND(C12=F12,C$36=G$36),"للتثبت","")</f>
        <v>للتثبت</v>
      </c>
      <c r="I12" s="165">
        <f>C12-VLOOKUP(H7,ثلاثي1!A5:AG44,6,FALSE)</f>
        <v>0</v>
      </c>
      <c r="J12" s="148"/>
      <c r="K12" s="148"/>
      <c r="L12" s="148"/>
    </row>
    <row r="13" spans="2:12" s="139" customFormat="1" x14ac:dyDescent="0.25">
      <c r="B13" s="146" t="str">
        <f>ثلاثي2!G4</f>
        <v>إنتاج كتابي</v>
      </c>
      <c r="C13" s="143">
        <f>VLOOKUP(H7,ثلاثي2!A5:AG44,7,FALSE)</f>
        <v>0</v>
      </c>
      <c r="D13" s="147"/>
      <c r="E13" s="144" t="e">
        <f>ثلاثي2!G57</f>
        <v>#DIV/0!</v>
      </c>
      <c r="F13" s="145">
        <f>ثلاثي2!G56</f>
        <v>0</v>
      </c>
      <c r="G13" s="145">
        <f>ثلاثي2!G55</f>
        <v>0</v>
      </c>
      <c r="H13" s="151" t="str">
        <f>IF(AND(C13=F13,C$36=G$36),"للتثبت","")</f>
        <v>للتثبت</v>
      </c>
      <c r="I13" s="165">
        <f>C13-VLOOKUP(H7,ثلاثي1!A5:AG44,7,FALSE)</f>
        <v>0</v>
      </c>
      <c r="J13" s="148"/>
      <c r="K13" s="148"/>
      <c r="L13" s="148"/>
    </row>
    <row r="14" spans="2:12" x14ac:dyDescent="0.25">
      <c r="B14" s="146" t="str">
        <f>ثلاثي2!I4</f>
        <v>معدل المجال</v>
      </c>
      <c r="C14" s="162">
        <f>VLOOKUP(H7,ثلاثي2!A5:AG44,9,FALSE)</f>
        <v>0</v>
      </c>
      <c r="D14" s="147"/>
      <c r="E14" s="144">
        <f>ثلاثي2!I57</f>
        <v>0</v>
      </c>
      <c r="F14" s="145">
        <f>ثلاثي2!I56</f>
        <v>0</v>
      </c>
      <c r="G14" s="145">
        <f>ثلاثي2!I55</f>
        <v>0</v>
      </c>
      <c r="H14" s="151" t="str">
        <f>IF(AND(C14=F14,C$36=G$36),"للتثبت","")</f>
        <v>للتثبت</v>
      </c>
      <c r="I14" s="165">
        <f>C14-VLOOKUP(H7,ثلاثي1!A5:AG44,9,FALSE)</f>
        <v>0</v>
      </c>
      <c r="J14" s="147"/>
      <c r="K14" s="148"/>
      <c r="L14" s="148"/>
    </row>
    <row r="15" spans="2:12" x14ac:dyDescent="0.25">
      <c r="B15" s="147"/>
      <c r="C15" s="149"/>
      <c r="D15" s="147"/>
      <c r="E15" s="150"/>
      <c r="F15" s="149"/>
      <c r="G15" s="149"/>
      <c r="H15" s="150"/>
      <c r="I15" s="166"/>
      <c r="J15" s="147"/>
      <c r="K15" s="147"/>
      <c r="L15" s="147"/>
    </row>
    <row r="16" spans="2:12" ht="18" x14ac:dyDescent="0.25">
      <c r="B16" s="389" t="str">
        <f>ثلاثي2!K3</f>
        <v>مجال العلوم والتكنولوجيا</v>
      </c>
      <c r="C16" s="390"/>
      <c r="D16" s="147"/>
      <c r="E16" s="150"/>
      <c r="F16" s="151"/>
      <c r="G16" s="151"/>
      <c r="H16" s="151"/>
      <c r="I16" s="166"/>
      <c r="K16" s="147"/>
      <c r="L16" s="147"/>
    </row>
    <row r="17" spans="2:12" x14ac:dyDescent="0.25">
      <c r="B17" s="146" t="str">
        <f>ثلاثي2!K4</f>
        <v>رياضيات</v>
      </c>
      <c r="C17" s="152">
        <f>VLOOKUP(H7,ثلاثي2!A5:AG44,11,FALSE)</f>
        <v>0</v>
      </c>
      <c r="E17" s="144" t="e">
        <f>ثلاثي2!K57</f>
        <v>#DIV/0!</v>
      </c>
      <c r="F17" s="145">
        <f>ثلاثي2!K56</f>
        <v>0</v>
      </c>
      <c r="G17" s="145">
        <f>ثلاثي2!K55</f>
        <v>0</v>
      </c>
      <c r="H17" s="151" t="str">
        <f>IF(AND(C17=F17,C$36=G$36),"للتثبت","")</f>
        <v>للتثبت</v>
      </c>
      <c r="I17" s="165">
        <f>C17-VLOOKUP(H7,ثلاثي1!A5:AG44,11,FALSE)</f>
        <v>0</v>
      </c>
      <c r="K17" s="147"/>
      <c r="L17" s="147"/>
    </row>
    <row r="18" spans="2:12" x14ac:dyDescent="0.25">
      <c r="B18" s="146" t="str">
        <f>ثلاثي2!L4</f>
        <v>الإيقاظ العلمي</v>
      </c>
      <c r="C18" s="143">
        <f>VLOOKUP(H7,ثلاثي2!A5:AG44,12,FALSE)</f>
        <v>0</v>
      </c>
      <c r="D18" s="154"/>
      <c r="E18" s="144" t="e">
        <f>ثلاثي2!L57</f>
        <v>#DIV/0!</v>
      </c>
      <c r="F18" s="145">
        <f>ثلاثي2!L56</f>
        <v>0</v>
      </c>
      <c r="G18" s="145">
        <f>ثلاثي2!L55</f>
        <v>0</v>
      </c>
      <c r="H18" s="151" t="str">
        <f>IF(AND(C18=F18,C$36=G$36),"للتثبت","")</f>
        <v>للتثبت</v>
      </c>
      <c r="I18" s="165">
        <f>C18-VLOOKUP(H7,ثلاثي1!A5:AG44,12,FALSE)</f>
        <v>0</v>
      </c>
      <c r="J18" s="153"/>
      <c r="K18" s="147"/>
      <c r="L18" s="147"/>
    </row>
    <row r="19" spans="2:12" x14ac:dyDescent="0.25">
      <c r="B19" s="146" t="str">
        <f>ثلاثي2!M4</f>
        <v>تربية تكنولوجية</v>
      </c>
      <c r="C19" s="143">
        <f>VLOOKUP(H7,ثلاثي2!A5:AG44,13,FALSE)</f>
        <v>0</v>
      </c>
      <c r="D19" s="147"/>
      <c r="E19" s="144" t="e">
        <f>ثلاثي2!M57</f>
        <v>#DIV/0!</v>
      </c>
      <c r="F19" s="145">
        <f>ثلاثي2!M56</f>
        <v>0</v>
      </c>
      <c r="G19" s="145">
        <f>ثلاثي2!M55</f>
        <v>0</v>
      </c>
      <c r="H19" s="151" t="str">
        <f>IF(AND(C19=F19,C$36=G$36),"للتثبت","")</f>
        <v>للتثبت</v>
      </c>
      <c r="I19" s="165">
        <f>C19-VLOOKUP(H7,ثلاثي1!A5:AG44,13,FALSE)</f>
        <v>0</v>
      </c>
      <c r="J19" s="153"/>
      <c r="K19" s="147"/>
      <c r="L19" s="147"/>
    </row>
    <row r="20" spans="2:12" x14ac:dyDescent="0.25">
      <c r="B20" s="146" t="str">
        <f>ثلاثي2!O4</f>
        <v>معدل المجال</v>
      </c>
      <c r="C20" s="163">
        <f>VLOOKUP(H7,ثلاثي2!A5:AG44,15,FALSE)</f>
        <v>0</v>
      </c>
      <c r="D20" s="147"/>
      <c r="E20" s="144">
        <f>ثلاثي2!O57</f>
        <v>0</v>
      </c>
      <c r="F20" s="145">
        <f>ثلاثي2!O56</f>
        <v>0</v>
      </c>
      <c r="G20" s="145">
        <f>ثلاثي2!O55</f>
        <v>0</v>
      </c>
      <c r="H20" s="151" t="str">
        <f>IF(AND(C20=F20,C$36=G$36),"للتثبت","")</f>
        <v>للتثبت</v>
      </c>
      <c r="I20" s="165">
        <f>C20-VLOOKUP(H7,ثلاثي1!A5:AG44,15,FALSE)</f>
        <v>0</v>
      </c>
      <c r="J20" s="147"/>
      <c r="K20" s="147"/>
      <c r="L20" s="147"/>
    </row>
    <row r="21" spans="2:12" x14ac:dyDescent="0.25">
      <c r="B21" s="147"/>
      <c r="C21" s="151"/>
      <c r="D21" s="147"/>
      <c r="E21" s="150"/>
      <c r="F21" s="151"/>
      <c r="G21" s="151"/>
      <c r="H21" s="151"/>
      <c r="I21" s="166"/>
      <c r="J21" s="147"/>
      <c r="K21" s="147"/>
      <c r="L21" s="147"/>
    </row>
    <row r="22" spans="2:12" ht="18" x14ac:dyDescent="0.25">
      <c r="B22" s="389" t="str">
        <f>ثلاثي2!Q3</f>
        <v>مجال التنشئة</v>
      </c>
      <c r="C22" s="390"/>
      <c r="D22" s="147"/>
      <c r="H22" s="151"/>
      <c r="I22" s="166"/>
      <c r="K22" s="147"/>
      <c r="L22" s="147"/>
    </row>
    <row r="23" spans="2:12" x14ac:dyDescent="0.25">
      <c r="B23" s="146" t="str">
        <f>ثلاثي2!Q4</f>
        <v>تربية إسلامية</v>
      </c>
      <c r="C23" s="152">
        <f>VLOOKUP(H7,ثلاثي2!A5:AG44,17,FALSE)</f>
        <v>0</v>
      </c>
      <c r="E23" s="144" t="e">
        <f>ثلاثي2!Q57</f>
        <v>#DIV/0!</v>
      </c>
      <c r="F23" s="145">
        <f>ثلاثي2!Q56</f>
        <v>0</v>
      </c>
      <c r="G23" s="145">
        <f>ثلاثي2!Q55</f>
        <v>0</v>
      </c>
      <c r="H23" s="151" t="str">
        <f>IF(AND(C23=F23,C$36=G$36),"للتثبت","")</f>
        <v>للتثبت</v>
      </c>
      <c r="I23" s="165">
        <f>C23-VLOOKUP(H7,ثلاثي1!A5:AG44,17,FALSE)</f>
        <v>0</v>
      </c>
      <c r="J23" s="147"/>
      <c r="K23" s="147"/>
      <c r="L23" s="147"/>
    </row>
    <row r="24" spans="2:12" x14ac:dyDescent="0.25">
      <c r="B24" s="146" t="str">
        <f>ثلاثي2!R4</f>
        <v>تربية تشكيلية</v>
      </c>
      <c r="C24" s="152">
        <f>VLOOKUP(H7,ثلاثي2!A5:AG44,18,FALSE)</f>
        <v>0</v>
      </c>
      <c r="D24" s="147"/>
      <c r="E24" s="144" t="e">
        <f>ثلاثي2!R57</f>
        <v>#DIV/0!</v>
      </c>
      <c r="F24" s="145">
        <f>ثلاثي2!R56</f>
        <v>0</v>
      </c>
      <c r="G24" s="145">
        <f>ثلاثي2!R55</f>
        <v>0</v>
      </c>
      <c r="H24" s="151" t="str">
        <f>IF(AND(C24=F24,C$36=G$36),"للتثبت","")</f>
        <v>للتثبت</v>
      </c>
      <c r="I24" s="165">
        <f>C24-VLOOKUP(H7,ثلاثي1!A5:AG44,18,FALSE)</f>
        <v>0</v>
      </c>
      <c r="J24" s="147"/>
      <c r="K24" s="147"/>
      <c r="L24" s="147"/>
    </row>
    <row r="25" spans="2:12" x14ac:dyDescent="0.25">
      <c r="B25" s="146" t="str">
        <f>ثلاثي2!S4</f>
        <v>تربية موسيقية</v>
      </c>
      <c r="C25" s="152">
        <f>VLOOKUP(H7,ثلاثي2!A5:AG44,19,FALSE)</f>
        <v>0</v>
      </c>
      <c r="D25" s="147"/>
      <c r="E25" s="144" t="e">
        <f>ثلاثي2!S57</f>
        <v>#DIV/0!</v>
      </c>
      <c r="F25" s="145">
        <f>ثلاثي2!S56</f>
        <v>0</v>
      </c>
      <c r="G25" s="145">
        <f>ثلاثي2!S55</f>
        <v>0</v>
      </c>
      <c r="H25" s="151" t="str">
        <f>IF(AND(C25=F25,C$36=G$36),"للتثبت","")</f>
        <v>للتثبت</v>
      </c>
      <c r="I25" s="165">
        <f>C25-VLOOKUP(H7,ثلاثي1!A5:AG44,19,FALSE)</f>
        <v>0</v>
      </c>
      <c r="J25" s="147"/>
      <c r="K25" s="147"/>
      <c r="L25" s="147"/>
    </row>
    <row r="26" spans="2:12" x14ac:dyDescent="0.25">
      <c r="B26" s="146" t="str">
        <f>ثلاثي2!T4</f>
        <v>تربية بدنية</v>
      </c>
      <c r="C26" s="152">
        <f>IF(VLOOKUP(H7,ثلاثي2!A5:AG44,20,FALSE)=7.77,"معفى",VLOOKUP(H7,ثلاثي2!A5:AG44,20,FALSE))</f>
        <v>0</v>
      </c>
      <c r="E26" s="144">
        <f>ثلاثي2!T57</f>
        <v>0</v>
      </c>
      <c r="F26" s="145">
        <f>ثلاثي2!T56</f>
        <v>0</v>
      </c>
      <c r="G26" s="145">
        <f>ثلاثي2!T55</f>
        <v>0</v>
      </c>
      <c r="H26" s="151" t="str">
        <f>IF(AND(C26=F26,C$36=G$36),"للتثبت","")</f>
        <v>للتثبت</v>
      </c>
      <c r="I26" s="165">
        <f>IF(OR(C26="معفى",VLOOKUP(H7,ثلاثي1!A5:AG44,20,FALSE)="معفى"),"",C26-VLOOKUP(H7,ثلاثي1!A5:AG44,20,FALSE))</f>
        <v>0</v>
      </c>
      <c r="J26" s="147"/>
      <c r="K26" s="147"/>
      <c r="L26" s="147"/>
    </row>
    <row r="27" spans="2:12" x14ac:dyDescent="0.25">
      <c r="B27" s="146" t="str">
        <f>ثلاثي2!V4</f>
        <v>معدل المجال</v>
      </c>
      <c r="C27" s="163">
        <f>VLOOKUP(H7,ثلاثي2!A5:AG44,22,FALSE)</f>
        <v>0</v>
      </c>
      <c r="E27" s="144">
        <f>ثلاثي2!V57</f>
        <v>0</v>
      </c>
      <c r="F27" s="145">
        <f>ثلاثي2!V56</f>
        <v>0</v>
      </c>
      <c r="G27" s="145">
        <f>ثلاثي2!V55</f>
        <v>0</v>
      </c>
      <c r="H27" s="151" t="str">
        <f>IF(AND(C27=F27,C$36=G$36),"للتثبت","")</f>
        <v>للتثبت</v>
      </c>
      <c r="I27" s="165">
        <f>C27-VLOOKUP(H7,ثلاثي1!A5:AG44,22,FALSE)</f>
        <v>0</v>
      </c>
      <c r="J27" s="147"/>
      <c r="K27" s="147"/>
      <c r="L27" s="147"/>
    </row>
    <row r="28" spans="2:12" x14ac:dyDescent="0.25">
      <c r="B28" s="147"/>
      <c r="C28" s="151"/>
      <c r="D28" s="147"/>
      <c r="E28" s="150"/>
      <c r="H28" s="151"/>
      <c r="I28" s="167"/>
      <c r="J28" s="147"/>
      <c r="K28" s="149"/>
      <c r="L28" s="147"/>
    </row>
    <row r="29" spans="2:12" ht="18" x14ac:dyDescent="0.25">
      <c r="B29" s="389" t="str">
        <f>ثلاثي2!X3</f>
        <v>مجال اللغة الفرنسية</v>
      </c>
      <c r="C29" s="390"/>
      <c r="E29" s="150"/>
      <c r="H29" s="150"/>
      <c r="I29" s="167"/>
      <c r="J29" s="147"/>
      <c r="K29" s="149"/>
      <c r="L29" s="147"/>
    </row>
    <row r="30" spans="2:12" x14ac:dyDescent="0.25">
      <c r="B30" s="146" t="str">
        <f>ثلاثي2!X4</f>
        <v>Expr orale</v>
      </c>
      <c r="C30" s="143">
        <f>VLOOKUP(H7,ثلاثي2!A5:AG44,24,FALSE)</f>
        <v>0</v>
      </c>
      <c r="D30" s="147"/>
      <c r="E30" s="144" t="e">
        <f>ثلاثي2!X57</f>
        <v>#DIV/0!</v>
      </c>
      <c r="F30" s="145">
        <f>ثلاثي2!X56</f>
        <v>0</v>
      </c>
      <c r="G30" s="145">
        <f>ثلاثي2!X55</f>
        <v>0</v>
      </c>
      <c r="H30" s="151" t="str">
        <f>IF(AND(C30=F30,C$36=G$36),"للتثبت","")</f>
        <v>للتثبت</v>
      </c>
      <c r="I30" s="165">
        <f>C30-VLOOKUP(H7,ثلاثي1!A5:AG44,24,FALSE)</f>
        <v>0</v>
      </c>
      <c r="J30" s="147"/>
      <c r="K30" s="149"/>
      <c r="L30" s="147"/>
    </row>
    <row r="31" spans="2:12" x14ac:dyDescent="0.25">
      <c r="B31" s="146" t="str">
        <f>ثلاثي2!Y4</f>
        <v>Lecture</v>
      </c>
      <c r="C31" s="155">
        <f>VLOOKUP(H7,ثلاثي2!A5:AG44,25,FALSE)</f>
        <v>0</v>
      </c>
      <c r="D31" s="147"/>
      <c r="E31" s="144" t="e">
        <f>ثلاثي2!Y57</f>
        <v>#DIV/0!</v>
      </c>
      <c r="F31" s="145">
        <f>ثلاثي2!Y56</f>
        <v>0</v>
      </c>
      <c r="G31" s="145">
        <f>ثلاثي2!Y55</f>
        <v>0</v>
      </c>
      <c r="H31" s="151" t="str">
        <f>IF(AND(C31=F31,C$36=G$36),"للتثبت","")</f>
        <v>للتثبت</v>
      </c>
      <c r="I31" s="165">
        <f>C31-VLOOKUP(H7,ثلاثي1!A5:AG44,25,FALSE)</f>
        <v>0</v>
      </c>
      <c r="J31" s="147"/>
      <c r="K31" s="149"/>
      <c r="L31" s="147"/>
    </row>
    <row r="32" spans="2:12" x14ac:dyDescent="0.25">
      <c r="B32" s="146" t="str">
        <f>ثلاثي2!Z4</f>
        <v>Prod écrite</v>
      </c>
      <c r="C32" s="155">
        <f>VLOOKUP(H7,ثلاثي2!A5:AG44,26,FALSE)</f>
        <v>0</v>
      </c>
      <c r="D32" s="147"/>
      <c r="E32" s="144" t="e">
        <f>ثلاثي2!Z57</f>
        <v>#DIV/0!</v>
      </c>
      <c r="F32" s="145">
        <f>ثلاثي2!Z56</f>
        <v>0</v>
      </c>
      <c r="G32" s="145">
        <f>ثلاثي2!Z55</f>
        <v>0</v>
      </c>
      <c r="H32" s="151" t="str">
        <f>IF(AND(C32=F32,C$36=G$36),"للتثبت","")</f>
        <v>للتثبت</v>
      </c>
      <c r="I32" s="165">
        <f>C32-VLOOKUP(H7,ثلاثي1!A5:AG44,26,FALSE)</f>
        <v>0</v>
      </c>
      <c r="J32" s="147"/>
      <c r="K32" s="147"/>
      <c r="L32" s="147"/>
    </row>
    <row r="33" spans="2:12" x14ac:dyDescent="0.25">
      <c r="B33" s="146" t="str">
        <f>ثلاثي2!AB4</f>
        <v>معدل المجال</v>
      </c>
      <c r="C33" s="163">
        <f>VLOOKUP(H7,ثلاثي2!A5:AG44,28,FALSE)</f>
        <v>0</v>
      </c>
      <c r="D33" s="147"/>
      <c r="E33" s="144">
        <f>ثلاثي2!AB57</f>
        <v>0</v>
      </c>
      <c r="F33" s="145">
        <f>ثلاثي2!AB56</f>
        <v>0</v>
      </c>
      <c r="G33" s="145">
        <f>ثلاثي2!AB55</f>
        <v>0</v>
      </c>
      <c r="H33" s="151" t="str">
        <f>IF(AND(C33=F33,C$36=G$36),"للتثبت","")</f>
        <v>للتثبت</v>
      </c>
      <c r="I33" s="165">
        <f>C33-VLOOKUP(H7,ثلاثي1!A5:AG44,28,FALSE)</f>
        <v>0</v>
      </c>
      <c r="J33" s="147"/>
      <c r="K33" s="147"/>
      <c r="L33" s="147"/>
    </row>
    <row r="34" spans="2:12" x14ac:dyDescent="0.25">
      <c r="B34" s="147"/>
      <c r="D34" s="147"/>
      <c r="E34" s="150"/>
      <c r="F34" s="150"/>
      <c r="G34" s="150"/>
      <c r="H34" s="150"/>
      <c r="I34" s="168"/>
      <c r="J34" s="147"/>
      <c r="K34" s="147"/>
      <c r="L34" s="147"/>
    </row>
    <row r="35" spans="2:12" s="173" customFormat="1" ht="18" x14ac:dyDescent="0.25">
      <c r="B35" s="169" t="s">
        <v>90</v>
      </c>
      <c r="C35" s="170">
        <f>VLOOKUP(H7,ثلاثي1!A5:AG44,31,FALSE)</f>
        <v>0</v>
      </c>
      <c r="D35" s="168"/>
      <c r="E35" s="171">
        <f>ثلاثي1!AE57</f>
        <v>0</v>
      </c>
      <c r="F35" s="172">
        <f>ثلاثي1!AE56</f>
        <v>0</v>
      </c>
      <c r="G35" s="172">
        <f>ثلاثي1!AE55</f>
        <v>0</v>
      </c>
      <c r="H35" s="168"/>
      <c r="I35" s="168"/>
      <c r="J35" s="168"/>
      <c r="K35" s="168"/>
      <c r="L35" s="168"/>
    </row>
    <row r="36" spans="2:12" ht="18" x14ac:dyDescent="0.25">
      <c r="B36" s="156" t="s">
        <v>98</v>
      </c>
      <c r="C36" s="170">
        <f>VLOOKUP(H7,ثلاثي2!A5:AG44,31,FALSE)</f>
        <v>0</v>
      </c>
      <c r="E36" s="144">
        <f>ثلاثي2!AE57</f>
        <v>0</v>
      </c>
      <c r="F36" s="145">
        <f>ثلاثي2!AE56</f>
        <v>0</v>
      </c>
      <c r="G36" s="145">
        <f>ثلاثي2!AE55</f>
        <v>0</v>
      </c>
      <c r="H36" s="150"/>
      <c r="I36" s="168"/>
      <c r="J36" s="150"/>
      <c r="K36" s="150"/>
      <c r="L36" s="147"/>
    </row>
    <row r="37" spans="2:12" ht="18" x14ac:dyDescent="0.25">
      <c r="B37" s="156" t="s">
        <v>91</v>
      </c>
      <c r="C37" s="157">
        <f>VLOOKUP(H7,ثلاثي2!A5:AG44,32,FALSE)</f>
        <v>1</v>
      </c>
      <c r="D37" s="154"/>
      <c r="E37" s="154"/>
      <c r="F37" s="150"/>
      <c r="H37" s="147"/>
      <c r="I37" s="168"/>
      <c r="J37" s="147"/>
      <c r="K37" s="147"/>
      <c r="L37" s="147"/>
    </row>
    <row r="38" spans="2:12" ht="18" x14ac:dyDescent="0.25">
      <c r="B38" s="156" t="s">
        <v>41</v>
      </c>
      <c r="C38" s="143" t="str">
        <f>VLOOKUP(H7,ثلاثي2!A5:AG44,33,FALSE)</f>
        <v/>
      </c>
      <c r="D38" s="147"/>
      <c r="E38" s="150"/>
      <c r="F38" s="150"/>
      <c r="H38" s="147"/>
      <c r="I38" s="147"/>
      <c r="J38" s="147"/>
      <c r="K38" s="147"/>
      <c r="L38" s="147"/>
    </row>
    <row r="39" spans="2:12" x14ac:dyDescent="0.25">
      <c r="H39" s="147"/>
      <c r="I39" s="147"/>
      <c r="J39" s="147"/>
      <c r="K39" s="147"/>
      <c r="L39" s="147"/>
    </row>
    <row r="40" spans="2:12" x14ac:dyDescent="0.25">
      <c r="B40" s="182" t="s">
        <v>101</v>
      </c>
      <c r="H40" s="147"/>
      <c r="I40" s="147"/>
      <c r="J40" s="147"/>
      <c r="K40" s="147"/>
      <c r="L40" s="147"/>
    </row>
    <row r="41" spans="2:12" ht="15.75" x14ac:dyDescent="0.25">
      <c r="B41" s="190" t="str">
        <f>IF(C41="","","فارق أعداد")</f>
        <v/>
      </c>
      <c r="C41" s="175" t="str">
        <f>IF(MAX(C10:C13,C17:C19,C23:C26,C30:C32)-MIN(C10:C13,C17:C19,C23:C26,C30:C32)&gt;=15,"فارق بين أعلى أعداده وأدنى أعداده يساوي أو يفوق 15 من 20","")</f>
        <v/>
      </c>
      <c r="D41" s="176"/>
      <c r="E41" s="177"/>
      <c r="F41" s="127"/>
      <c r="G41" s="127"/>
      <c r="H41" s="176"/>
      <c r="I41" s="178"/>
      <c r="J41" s="147"/>
      <c r="K41" s="147"/>
      <c r="L41" s="147"/>
    </row>
    <row r="42" spans="2:12" ht="15.75" x14ac:dyDescent="0.25">
      <c r="B42" s="191" t="str">
        <f>IF(C42="","","تثبت في معدل المجالات")</f>
        <v>تثبت في معدل المجالات</v>
      </c>
      <c r="C42" s="183" t="str">
        <f>IF(AND(OR(C14=F14,C20=F20,C27=F27,C33=F33),OR(C14=G14,C20=G20,C27=G27,C33=G33)),"تلميذ صاحب أعلى معدل في أحد المجالات وفي نفس الوقت صاحب أدنى معدل في مجال آخر","")</f>
        <v>تلميذ صاحب أعلى معدل في أحد المجالات وفي نفس الوقت صاحب أدنى معدل في مجال آخر</v>
      </c>
      <c r="D42" s="184"/>
      <c r="E42" s="185"/>
      <c r="F42" s="186"/>
      <c r="G42" s="186"/>
      <c r="H42" s="184"/>
      <c r="I42" s="188"/>
      <c r="J42" s="147"/>
      <c r="K42" s="147"/>
      <c r="L42" s="147"/>
    </row>
    <row r="43" spans="2:12" x14ac:dyDescent="0.25">
      <c r="B43" s="192" t="str">
        <f>IF(C43="","","تراجع هام في أحد المواد")</f>
        <v/>
      </c>
      <c r="C43" s="179" t="str">
        <f>IF(MIN(I10:I33)&lt;=-10,"تراجع في أحد المواد أو المجالات بأكثر من 10","")</f>
        <v/>
      </c>
      <c r="D43" s="135"/>
      <c r="E43" s="135"/>
      <c r="F43" s="135"/>
      <c r="G43" s="135"/>
      <c r="H43" s="180"/>
      <c r="I43" s="181"/>
      <c r="J43" s="147"/>
      <c r="K43" s="147"/>
      <c r="L43" s="147"/>
    </row>
    <row r="44" spans="2:12" x14ac:dyDescent="0.25">
      <c r="H44" s="147"/>
      <c r="I44" s="147"/>
      <c r="J44" s="147"/>
      <c r="K44" s="147"/>
      <c r="L44" s="147"/>
    </row>
    <row r="45" spans="2:12" x14ac:dyDescent="0.25">
      <c r="H45" s="147"/>
      <c r="I45" s="147"/>
      <c r="J45" s="147"/>
      <c r="K45" s="147"/>
      <c r="L45" s="147"/>
    </row>
    <row r="46" spans="2:12" x14ac:dyDescent="0.25">
      <c r="B46" s="147"/>
      <c r="E46" s="147"/>
      <c r="F46" s="147"/>
      <c r="G46" s="147"/>
      <c r="H46" s="147"/>
      <c r="I46" s="147"/>
      <c r="J46" s="147"/>
      <c r="K46" s="147"/>
      <c r="L46" s="147"/>
    </row>
    <row r="47" spans="2:12" x14ac:dyDescent="0.25">
      <c r="B47" s="147"/>
      <c r="D47" s="147"/>
      <c r="E47" s="147"/>
      <c r="H47" s="147"/>
      <c r="I47" s="147"/>
      <c r="J47" s="147"/>
      <c r="K47" s="147"/>
      <c r="L47" s="147"/>
    </row>
    <row r="48" spans="2:12" x14ac:dyDescent="0.25">
      <c r="B48" s="147"/>
      <c r="C48" s="150"/>
      <c r="D48" s="147"/>
      <c r="E48" s="147"/>
      <c r="F48" s="154"/>
      <c r="G48" s="154"/>
      <c r="H48" s="147"/>
      <c r="I48" s="147"/>
      <c r="J48" s="147"/>
      <c r="K48" s="147"/>
      <c r="L48" s="147"/>
    </row>
    <row r="49" spans="2:12" x14ac:dyDescent="0.25">
      <c r="B49" s="147"/>
      <c r="D49" s="147"/>
      <c r="E49" s="147"/>
      <c r="H49" s="147"/>
      <c r="I49" s="147"/>
      <c r="J49" s="147"/>
      <c r="K49" s="147"/>
      <c r="L49" s="147"/>
    </row>
    <row r="50" spans="2:12" x14ac:dyDescent="0.25">
      <c r="B50" s="147"/>
      <c r="C50" s="158"/>
      <c r="D50" s="147"/>
      <c r="E50" s="147"/>
      <c r="F50" s="154"/>
      <c r="G50" s="154"/>
      <c r="H50" s="147"/>
      <c r="I50" s="147"/>
      <c r="J50" s="147"/>
      <c r="K50" s="147"/>
      <c r="L50" s="147"/>
    </row>
    <row r="51" spans="2:12" x14ac:dyDescent="0.25">
      <c r="B51" s="147"/>
      <c r="C51" s="147"/>
      <c r="D51" s="147"/>
      <c r="E51" s="147"/>
      <c r="F51" s="147"/>
      <c r="G51" s="147"/>
      <c r="H51" s="147"/>
      <c r="I51" s="147"/>
      <c r="J51" s="147"/>
      <c r="K51" s="147"/>
      <c r="L51" s="147"/>
    </row>
    <row r="52" spans="2:12" x14ac:dyDescent="0.25">
      <c r="B52" s="147"/>
      <c r="C52" s="147"/>
      <c r="D52" s="147"/>
      <c r="E52" s="147"/>
      <c r="F52" s="147"/>
      <c r="G52" s="147"/>
      <c r="H52" s="147"/>
      <c r="I52" s="147"/>
      <c r="J52" s="147"/>
      <c r="K52" s="147"/>
      <c r="L52" s="147"/>
    </row>
    <row r="53" spans="2:12" x14ac:dyDescent="0.25">
      <c r="B53" s="147"/>
      <c r="C53" s="147"/>
      <c r="D53" s="147"/>
      <c r="E53" s="147"/>
      <c r="F53" s="147"/>
      <c r="G53" s="147"/>
      <c r="H53" s="147"/>
      <c r="I53" s="147"/>
      <c r="J53" s="147"/>
      <c r="K53" s="147"/>
      <c r="L53" s="147"/>
    </row>
    <row r="54" spans="2:12" x14ac:dyDescent="0.25">
      <c r="B54" s="147"/>
      <c r="C54" s="147"/>
      <c r="D54" s="147"/>
      <c r="E54" s="147"/>
      <c r="F54" s="147"/>
      <c r="G54" s="147"/>
      <c r="H54" s="147"/>
      <c r="I54" s="147"/>
      <c r="J54" s="147"/>
      <c r="K54" s="147"/>
      <c r="L54" s="147"/>
    </row>
    <row r="55" spans="2:12" x14ac:dyDescent="0.25">
      <c r="B55" s="147"/>
      <c r="C55" s="147"/>
      <c r="D55" s="147"/>
      <c r="E55" s="147"/>
      <c r="F55" s="147"/>
      <c r="G55" s="147"/>
      <c r="H55" s="147"/>
      <c r="I55" s="147"/>
      <c r="J55" s="147"/>
      <c r="K55" s="147"/>
      <c r="L55" s="147"/>
    </row>
    <row r="56" spans="2:12" x14ac:dyDescent="0.25">
      <c r="B56" s="147"/>
      <c r="D56" s="147"/>
      <c r="E56" s="147"/>
      <c r="I56" s="147"/>
      <c r="J56" s="147"/>
      <c r="K56" s="147"/>
      <c r="L56" s="147"/>
    </row>
    <row r="57" spans="2:12" x14ac:dyDescent="0.25">
      <c r="B57" s="147"/>
      <c r="D57" s="147"/>
      <c r="E57" s="147"/>
      <c r="I57" s="147"/>
      <c r="J57" s="147"/>
      <c r="K57" s="147"/>
      <c r="L57" s="147"/>
    </row>
    <row r="58" spans="2:12" x14ac:dyDescent="0.25">
      <c r="B58" s="147"/>
      <c r="E58" s="147"/>
      <c r="I58" s="147"/>
      <c r="J58" s="147"/>
      <c r="K58" s="147"/>
      <c r="L58" s="147"/>
    </row>
    <row r="59" spans="2:12" x14ac:dyDescent="0.25">
      <c r="B59" s="147"/>
      <c r="D59" s="147"/>
      <c r="E59" s="147"/>
      <c r="I59" s="147"/>
      <c r="J59" s="147"/>
      <c r="K59" s="147"/>
      <c r="L59" s="147"/>
    </row>
    <row r="60" spans="2:12" x14ac:dyDescent="0.25">
      <c r="B60" s="147"/>
      <c r="D60" s="147"/>
      <c r="E60" s="147"/>
      <c r="I60" s="147"/>
      <c r="J60" s="147"/>
      <c r="K60" s="147"/>
      <c r="L60" s="147"/>
    </row>
    <row r="61" spans="2:12" x14ac:dyDescent="0.25">
      <c r="B61" s="147"/>
      <c r="C61" s="159"/>
      <c r="D61" s="147"/>
      <c r="E61" s="147"/>
      <c r="I61" s="147"/>
      <c r="J61" s="147"/>
      <c r="K61" s="147"/>
      <c r="L61" s="147"/>
    </row>
    <row r="62" spans="2:12" x14ac:dyDescent="0.25">
      <c r="B62" s="147"/>
      <c r="C62" s="150"/>
      <c r="D62" s="147"/>
      <c r="E62" s="147"/>
      <c r="F62" s="147"/>
      <c r="G62" s="147"/>
      <c r="H62" s="147"/>
      <c r="I62" s="147"/>
      <c r="J62" s="147"/>
      <c r="K62" s="147"/>
      <c r="L62" s="147"/>
    </row>
    <row r="63" spans="2:12" x14ac:dyDescent="0.25">
      <c r="B63" s="147"/>
      <c r="C63" s="150"/>
      <c r="D63" s="147"/>
      <c r="E63" s="147"/>
      <c r="F63" s="147"/>
      <c r="G63" s="147"/>
      <c r="H63" s="147"/>
      <c r="J63" s="147"/>
      <c r="K63" s="147"/>
      <c r="L63" s="147"/>
    </row>
    <row r="64" spans="2:12" x14ac:dyDescent="0.25">
      <c r="C64" s="151"/>
    </row>
  </sheetData>
  <sheetProtection formatCells="0" deleteRows="0" selectLockedCells="1" autoFilter="0"/>
  <mergeCells count="9">
    <mergeCell ref="B16:C16"/>
    <mergeCell ref="B22:C22"/>
    <mergeCell ref="B29:C29"/>
    <mergeCell ref="H1:I1"/>
    <mergeCell ref="H2:I2"/>
    <mergeCell ref="H3:I3"/>
    <mergeCell ref="B5:I5"/>
    <mergeCell ref="C7:E7"/>
    <mergeCell ref="B9:C9"/>
  </mergeCells>
  <conditionalFormatting sqref="F10">
    <cfRule type="cellIs" dxfId="113" priority="53" stopIfTrue="1" operator="equal">
      <formula>$C$10</formula>
    </cfRule>
  </conditionalFormatting>
  <conditionalFormatting sqref="G10">
    <cfRule type="cellIs" dxfId="112" priority="52" stopIfTrue="1" operator="equal">
      <formula>$C$10</formula>
    </cfRule>
  </conditionalFormatting>
  <conditionalFormatting sqref="F11">
    <cfRule type="cellIs" dxfId="111" priority="51" stopIfTrue="1" operator="equal">
      <formula>$C$11</formula>
    </cfRule>
  </conditionalFormatting>
  <conditionalFormatting sqref="G11">
    <cfRule type="cellIs" dxfId="110" priority="50" stopIfTrue="1" operator="equal">
      <formula>$C$11</formula>
    </cfRule>
  </conditionalFormatting>
  <conditionalFormatting sqref="F12">
    <cfRule type="cellIs" dxfId="109" priority="49" stopIfTrue="1" operator="equal">
      <formula>$C$12</formula>
    </cfRule>
  </conditionalFormatting>
  <conditionalFormatting sqref="G12">
    <cfRule type="cellIs" dxfId="108" priority="48" stopIfTrue="1" operator="equal">
      <formula>$C$12</formula>
    </cfRule>
  </conditionalFormatting>
  <conditionalFormatting sqref="F13">
    <cfRule type="cellIs" dxfId="107" priority="47" stopIfTrue="1" operator="equal">
      <formula>$C$13</formula>
    </cfRule>
  </conditionalFormatting>
  <conditionalFormatting sqref="G13">
    <cfRule type="cellIs" dxfId="106" priority="46" stopIfTrue="1" operator="equal">
      <formula>$C$13</formula>
    </cfRule>
  </conditionalFormatting>
  <conditionalFormatting sqref="F14">
    <cfRule type="cellIs" dxfId="105" priority="45" stopIfTrue="1" operator="equal">
      <formula>$C$14</formula>
    </cfRule>
  </conditionalFormatting>
  <conditionalFormatting sqref="G14">
    <cfRule type="cellIs" dxfId="104" priority="44" stopIfTrue="1" operator="equal">
      <formula>$C$14</formula>
    </cfRule>
  </conditionalFormatting>
  <conditionalFormatting sqref="F17">
    <cfRule type="cellIs" dxfId="103" priority="43" stopIfTrue="1" operator="equal">
      <formula>$C$17</formula>
    </cfRule>
  </conditionalFormatting>
  <conditionalFormatting sqref="G17">
    <cfRule type="cellIs" dxfId="102" priority="42" stopIfTrue="1" operator="equal">
      <formula>$C$17</formula>
    </cfRule>
  </conditionalFormatting>
  <conditionalFormatting sqref="F18">
    <cfRule type="cellIs" dxfId="101" priority="41" stopIfTrue="1" operator="equal">
      <formula>$C$18</formula>
    </cfRule>
  </conditionalFormatting>
  <conditionalFormatting sqref="G18">
    <cfRule type="cellIs" dxfId="100" priority="40" stopIfTrue="1" operator="equal">
      <formula>$C$18</formula>
    </cfRule>
  </conditionalFormatting>
  <conditionalFormatting sqref="F19">
    <cfRule type="cellIs" dxfId="99" priority="39" stopIfTrue="1" operator="equal">
      <formula>$C$19</formula>
    </cfRule>
  </conditionalFormatting>
  <conditionalFormatting sqref="G19">
    <cfRule type="cellIs" dxfId="98" priority="38" stopIfTrue="1" operator="equal">
      <formula>$C$19</formula>
    </cfRule>
  </conditionalFormatting>
  <conditionalFormatting sqref="F20">
    <cfRule type="cellIs" dxfId="97" priority="37" stopIfTrue="1" operator="equal">
      <formula>$C$20</formula>
    </cfRule>
  </conditionalFormatting>
  <conditionalFormatting sqref="G20">
    <cfRule type="cellIs" dxfId="96" priority="36" stopIfTrue="1" operator="equal">
      <formula>$C$20</formula>
    </cfRule>
  </conditionalFormatting>
  <conditionalFormatting sqref="F23">
    <cfRule type="cellIs" dxfId="95" priority="35" stopIfTrue="1" operator="equal">
      <formula>$C$23</formula>
    </cfRule>
  </conditionalFormatting>
  <conditionalFormatting sqref="G23">
    <cfRule type="cellIs" dxfId="94" priority="34" stopIfTrue="1" operator="equal">
      <formula>$C$23</formula>
    </cfRule>
  </conditionalFormatting>
  <conditionalFormatting sqref="G24">
    <cfRule type="cellIs" dxfId="93" priority="29" stopIfTrue="1" operator="equal">
      <formula>$C$24</formula>
    </cfRule>
  </conditionalFormatting>
  <conditionalFormatting sqref="F24">
    <cfRule type="cellIs" dxfId="92" priority="28" stopIfTrue="1" operator="equal">
      <formula>$C$24</formula>
    </cfRule>
  </conditionalFormatting>
  <conditionalFormatting sqref="G25">
    <cfRule type="cellIs" dxfId="91" priority="27" stopIfTrue="1" operator="equal">
      <formula>$C$25</formula>
    </cfRule>
  </conditionalFormatting>
  <conditionalFormatting sqref="F25">
    <cfRule type="cellIs" dxfId="90" priority="26" stopIfTrue="1" operator="equal">
      <formula>$C$25</formula>
    </cfRule>
  </conditionalFormatting>
  <conditionalFormatting sqref="G26">
    <cfRule type="cellIs" dxfId="89" priority="25" stopIfTrue="1" operator="equal">
      <formula>$C$26</formula>
    </cfRule>
  </conditionalFormatting>
  <conditionalFormatting sqref="F26">
    <cfRule type="cellIs" dxfId="88" priority="24" stopIfTrue="1" operator="equal">
      <formula>$C$26</formula>
    </cfRule>
  </conditionalFormatting>
  <conditionalFormatting sqref="G27">
    <cfRule type="cellIs" dxfId="87" priority="23" stopIfTrue="1" operator="equal">
      <formula>$C$27</formula>
    </cfRule>
  </conditionalFormatting>
  <conditionalFormatting sqref="F27">
    <cfRule type="cellIs" dxfId="86" priority="22" stopIfTrue="1" operator="equal">
      <formula>$C$27</formula>
    </cfRule>
  </conditionalFormatting>
  <conditionalFormatting sqref="F30">
    <cfRule type="cellIs" dxfId="85" priority="21" stopIfTrue="1" operator="equal">
      <formula>$C$30</formula>
    </cfRule>
  </conditionalFormatting>
  <conditionalFormatting sqref="G30">
    <cfRule type="cellIs" dxfId="84" priority="20" stopIfTrue="1" operator="equal">
      <formula>$C$30</formula>
    </cfRule>
  </conditionalFormatting>
  <conditionalFormatting sqref="F31">
    <cfRule type="cellIs" dxfId="83" priority="19" stopIfTrue="1" operator="equal">
      <formula>$C$31</formula>
    </cfRule>
  </conditionalFormatting>
  <conditionalFormatting sqref="G31">
    <cfRule type="cellIs" dxfId="82" priority="18" stopIfTrue="1" operator="equal">
      <formula>$C$31</formula>
    </cfRule>
  </conditionalFormatting>
  <conditionalFormatting sqref="F33">
    <cfRule type="cellIs" dxfId="81" priority="16" stopIfTrue="1" operator="equal">
      <formula>$C$33</formula>
    </cfRule>
  </conditionalFormatting>
  <conditionalFormatting sqref="G33">
    <cfRule type="cellIs" dxfId="80" priority="14" stopIfTrue="1" operator="equal">
      <formula>$C$33</formula>
    </cfRule>
  </conditionalFormatting>
  <conditionalFormatting sqref="F36">
    <cfRule type="cellIs" dxfId="79" priority="13" stopIfTrue="1" operator="equal">
      <formula>$C$36</formula>
    </cfRule>
  </conditionalFormatting>
  <conditionalFormatting sqref="G36">
    <cfRule type="cellIs" dxfId="78" priority="12" stopIfTrue="1" operator="equal">
      <formula>$C$36</formula>
    </cfRule>
  </conditionalFormatting>
  <conditionalFormatting sqref="F32">
    <cfRule type="cellIs" dxfId="77" priority="11" stopIfTrue="1" operator="equal">
      <formula>$C$32</formula>
    </cfRule>
  </conditionalFormatting>
  <conditionalFormatting sqref="G32">
    <cfRule type="cellIs" dxfId="76" priority="10" stopIfTrue="1" operator="equal">
      <formula>$C$32</formula>
    </cfRule>
  </conditionalFormatting>
  <conditionalFormatting sqref="H36 H10:H34">
    <cfRule type="containsText" dxfId="75" priority="9" operator="containsText" text="للتثبت">
      <formula>NOT(ISERROR(SEARCH("للتثبت",H10)))</formula>
    </cfRule>
  </conditionalFormatting>
  <conditionalFormatting sqref="I26">
    <cfRule type="iconSet" priority="6">
      <iconSet iconSet="3Arrows">
        <cfvo type="percent" val="0"/>
        <cfvo type="num" val="0"/>
        <cfvo type="num" val="0" gte="0"/>
      </iconSet>
    </cfRule>
  </conditionalFormatting>
  <conditionalFormatting sqref="F35">
    <cfRule type="cellIs" dxfId="74" priority="3" stopIfTrue="1" operator="equal">
      <formula>$C$35</formula>
    </cfRule>
  </conditionalFormatting>
  <conditionalFormatting sqref="G35">
    <cfRule type="cellIs" dxfId="73" priority="2" stopIfTrue="1" operator="equal">
      <formula>$C$35</formula>
    </cfRule>
  </conditionalFormatting>
  <conditionalFormatting sqref="C36">
    <cfRule type="iconSet" priority="1">
      <iconSet iconSet="3Arrows">
        <cfvo type="percent" val="0"/>
        <cfvo type="num" val="$C$35"/>
        <cfvo type="num" val="$C$35"/>
      </iconSet>
    </cfRule>
  </conditionalFormatting>
  <conditionalFormatting sqref="I30:I33">
    <cfRule type="iconSet" priority="115">
      <iconSet iconSet="3Arrows">
        <cfvo type="percent" val="0"/>
        <cfvo type="num" val="0"/>
        <cfvo type="num" val="0" gte="0"/>
      </iconSet>
    </cfRule>
  </conditionalFormatting>
  <conditionalFormatting sqref="I10:I27">
    <cfRule type="iconSet" priority="121">
      <iconSet iconSet="3Arrows">
        <cfvo type="percent" val="0"/>
        <cfvo type="num" val="0"/>
        <cfvo type="num" val="0" gte="0"/>
      </iconSet>
    </cfRule>
  </conditionalFormatting>
  <dataValidations count="2">
    <dataValidation type="whole" allowBlank="1" showInputMessage="1" showErrorMessage="1" sqref="H7">
      <formula1>1</formula1>
      <formula2>40</formula2>
    </dataValidation>
    <dataValidation type="whole" allowBlank="1" showInputMessage="1" showErrorMessage="1" sqref="WVT983046 JE7 TA7 ACW7 AMS7 AWO7 BGK7 BQG7 CAC7 CJY7 CTU7 DDQ7 DNM7 DXI7 EHE7 ERA7 FAW7 FKS7 FUO7 GEK7 GOG7 GYC7 HHY7 HRU7 IBQ7 ILM7 IVI7 JFE7 JPA7 JYW7 KIS7 KSO7 LCK7 LMG7 LWC7 MFY7 MPU7 MZQ7 NJM7 NTI7 ODE7 ONA7 OWW7 PGS7 PQO7 QAK7 QKG7 QUC7 RDY7 RNU7 RXQ7 SHM7 SRI7 TBE7 TLA7 TUW7 UES7 UOO7 UYK7 VIG7 VSC7 WBY7 WLU7 WVQ7 I65540 JE65540 TA65540 ACW65540 AMS65540 AWO65540 BGK65540 BQG65540 CAC65540 CJY65540 CTU65540 DDQ65540 DNM65540 DXI65540 EHE65540 ERA65540 FAW65540 FKS65540 FUO65540 GEK65540 GOG65540 GYC65540 HHY65540 HRU65540 IBQ65540 ILM65540 IVI65540 JFE65540 JPA65540 JYW65540 KIS65540 KSO65540 LCK65540 LMG65540 LWC65540 MFY65540 MPU65540 MZQ65540 NJM65540 NTI65540 ODE65540 ONA65540 OWW65540 PGS65540 PQO65540 QAK65540 QKG65540 QUC65540 RDY65540 RNU65540 RXQ65540 SHM65540 SRI65540 TBE65540 TLA65540 TUW65540 UES65540 UOO65540 UYK65540 VIG65540 VSC65540 WBY65540 WLU65540 WVQ65540 I131076 JE131076 TA131076 ACW131076 AMS131076 AWO131076 BGK131076 BQG131076 CAC131076 CJY131076 CTU131076 DDQ131076 DNM131076 DXI131076 EHE131076 ERA131076 FAW131076 FKS131076 FUO131076 GEK131076 GOG131076 GYC131076 HHY131076 HRU131076 IBQ131076 ILM131076 IVI131076 JFE131076 JPA131076 JYW131076 KIS131076 KSO131076 LCK131076 LMG131076 LWC131076 MFY131076 MPU131076 MZQ131076 NJM131076 NTI131076 ODE131076 ONA131076 OWW131076 PGS131076 PQO131076 QAK131076 QKG131076 QUC131076 RDY131076 RNU131076 RXQ131076 SHM131076 SRI131076 TBE131076 TLA131076 TUW131076 UES131076 UOO131076 UYK131076 VIG131076 VSC131076 WBY131076 WLU131076 WVQ131076 I196612 JE196612 TA196612 ACW196612 AMS196612 AWO196612 BGK196612 BQG196612 CAC196612 CJY196612 CTU196612 DDQ196612 DNM196612 DXI196612 EHE196612 ERA196612 FAW196612 FKS196612 FUO196612 GEK196612 GOG196612 GYC196612 HHY196612 HRU196612 IBQ196612 ILM196612 IVI196612 JFE196612 JPA196612 JYW196612 KIS196612 KSO196612 LCK196612 LMG196612 LWC196612 MFY196612 MPU196612 MZQ196612 NJM196612 NTI196612 ODE196612 ONA196612 OWW196612 PGS196612 PQO196612 QAK196612 QKG196612 QUC196612 RDY196612 RNU196612 RXQ196612 SHM196612 SRI196612 TBE196612 TLA196612 TUW196612 UES196612 UOO196612 UYK196612 VIG196612 VSC196612 WBY196612 WLU196612 WVQ196612 I262148 JE262148 TA262148 ACW262148 AMS262148 AWO262148 BGK262148 BQG262148 CAC262148 CJY262148 CTU262148 DDQ262148 DNM262148 DXI262148 EHE262148 ERA262148 FAW262148 FKS262148 FUO262148 GEK262148 GOG262148 GYC262148 HHY262148 HRU262148 IBQ262148 ILM262148 IVI262148 JFE262148 JPA262148 JYW262148 KIS262148 KSO262148 LCK262148 LMG262148 LWC262148 MFY262148 MPU262148 MZQ262148 NJM262148 NTI262148 ODE262148 ONA262148 OWW262148 PGS262148 PQO262148 QAK262148 QKG262148 QUC262148 RDY262148 RNU262148 RXQ262148 SHM262148 SRI262148 TBE262148 TLA262148 TUW262148 UES262148 UOO262148 UYK262148 VIG262148 VSC262148 WBY262148 WLU262148 WVQ262148 I327684 JE327684 TA327684 ACW327684 AMS327684 AWO327684 BGK327684 BQG327684 CAC327684 CJY327684 CTU327684 DDQ327684 DNM327684 DXI327684 EHE327684 ERA327684 FAW327684 FKS327684 FUO327684 GEK327684 GOG327684 GYC327684 HHY327684 HRU327684 IBQ327684 ILM327684 IVI327684 JFE327684 JPA327684 JYW327684 KIS327684 KSO327684 LCK327684 LMG327684 LWC327684 MFY327684 MPU327684 MZQ327684 NJM327684 NTI327684 ODE327684 ONA327684 OWW327684 PGS327684 PQO327684 QAK327684 QKG327684 QUC327684 RDY327684 RNU327684 RXQ327684 SHM327684 SRI327684 TBE327684 TLA327684 TUW327684 UES327684 UOO327684 UYK327684 VIG327684 VSC327684 WBY327684 WLU327684 WVQ327684 I393220 JE393220 TA393220 ACW393220 AMS393220 AWO393220 BGK393220 BQG393220 CAC393220 CJY393220 CTU393220 DDQ393220 DNM393220 DXI393220 EHE393220 ERA393220 FAW393220 FKS393220 FUO393220 GEK393220 GOG393220 GYC393220 HHY393220 HRU393220 IBQ393220 ILM393220 IVI393220 JFE393220 JPA393220 JYW393220 KIS393220 KSO393220 LCK393220 LMG393220 LWC393220 MFY393220 MPU393220 MZQ393220 NJM393220 NTI393220 ODE393220 ONA393220 OWW393220 PGS393220 PQO393220 QAK393220 QKG393220 QUC393220 RDY393220 RNU393220 RXQ393220 SHM393220 SRI393220 TBE393220 TLA393220 TUW393220 UES393220 UOO393220 UYK393220 VIG393220 VSC393220 WBY393220 WLU393220 WVQ393220 I458756 JE458756 TA458756 ACW458756 AMS458756 AWO458756 BGK458756 BQG458756 CAC458756 CJY458756 CTU458756 DDQ458756 DNM458756 DXI458756 EHE458756 ERA458756 FAW458756 FKS458756 FUO458756 GEK458756 GOG458756 GYC458756 HHY458756 HRU458756 IBQ458756 ILM458756 IVI458756 JFE458756 JPA458756 JYW458756 KIS458756 KSO458756 LCK458756 LMG458756 LWC458756 MFY458756 MPU458756 MZQ458756 NJM458756 NTI458756 ODE458756 ONA458756 OWW458756 PGS458756 PQO458756 QAK458756 QKG458756 QUC458756 RDY458756 RNU458756 RXQ458756 SHM458756 SRI458756 TBE458756 TLA458756 TUW458756 UES458756 UOO458756 UYK458756 VIG458756 VSC458756 WBY458756 WLU458756 WVQ458756 I524292 JE524292 TA524292 ACW524292 AMS524292 AWO524292 BGK524292 BQG524292 CAC524292 CJY524292 CTU524292 DDQ524292 DNM524292 DXI524292 EHE524292 ERA524292 FAW524292 FKS524292 FUO524292 GEK524292 GOG524292 GYC524292 HHY524292 HRU524292 IBQ524292 ILM524292 IVI524292 JFE524292 JPA524292 JYW524292 KIS524292 KSO524292 LCK524292 LMG524292 LWC524292 MFY524292 MPU524292 MZQ524292 NJM524292 NTI524292 ODE524292 ONA524292 OWW524292 PGS524292 PQO524292 QAK524292 QKG524292 QUC524292 RDY524292 RNU524292 RXQ524292 SHM524292 SRI524292 TBE524292 TLA524292 TUW524292 UES524292 UOO524292 UYK524292 VIG524292 VSC524292 WBY524292 WLU524292 WVQ524292 I589828 JE589828 TA589828 ACW589828 AMS589828 AWO589828 BGK589828 BQG589828 CAC589828 CJY589828 CTU589828 DDQ589828 DNM589828 DXI589828 EHE589828 ERA589828 FAW589828 FKS589828 FUO589828 GEK589828 GOG589828 GYC589828 HHY589828 HRU589828 IBQ589828 ILM589828 IVI589828 JFE589828 JPA589828 JYW589828 KIS589828 KSO589828 LCK589828 LMG589828 LWC589828 MFY589828 MPU589828 MZQ589828 NJM589828 NTI589828 ODE589828 ONA589828 OWW589828 PGS589828 PQO589828 QAK589828 QKG589828 QUC589828 RDY589828 RNU589828 RXQ589828 SHM589828 SRI589828 TBE589828 TLA589828 TUW589828 UES589828 UOO589828 UYK589828 VIG589828 VSC589828 WBY589828 WLU589828 WVQ589828 I655364 JE655364 TA655364 ACW655364 AMS655364 AWO655364 BGK655364 BQG655364 CAC655364 CJY655364 CTU655364 DDQ655364 DNM655364 DXI655364 EHE655364 ERA655364 FAW655364 FKS655364 FUO655364 GEK655364 GOG655364 GYC655364 HHY655364 HRU655364 IBQ655364 ILM655364 IVI655364 JFE655364 JPA655364 JYW655364 KIS655364 KSO655364 LCK655364 LMG655364 LWC655364 MFY655364 MPU655364 MZQ655364 NJM655364 NTI655364 ODE655364 ONA655364 OWW655364 PGS655364 PQO655364 QAK655364 QKG655364 QUC655364 RDY655364 RNU655364 RXQ655364 SHM655364 SRI655364 TBE655364 TLA655364 TUW655364 UES655364 UOO655364 UYK655364 VIG655364 VSC655364 WBY655364 WLU655364 WVQ655364 I720900 JE720900 TA720900 ACW720900 AMS720900 AWO720900 BGK720900 BQG720900 CAC720900 CJY720900 CTU720900 DDQ720900 DNM720900 DXI720900 EHE720900 ERA720900 FAW720900 FKS720900 FUO720900 GEK720900 GOG720900 GYC720900 HHY720900 HRU720900 IBQ720900 ILM720900 IVI720900 JFE720900 JPA720900 JYW720900 KIS720900 KSO720900 LCK720900 LMG720900 LWC720900 MFY720900 MPU720900 MZQ720900 NJM720900 NTI720900 ODE720900 ONA720900 OWW720900 PGS720900 PQO720900 QAK720900 QKG720900 QUC720900 RDY720900 RNU720900 RXQ720900 SHM720900 SRI720900 TBE720900 TLA720900 TUW720900 UES720900 UOO720900 UYK720900 VIG720900 VSC720900 WBY720900 WLU720900 WVQ720900 I786436 JE786436 TA786436 ACW786436 AMS786436 AWO786436 BGK786436 BQG786436 CAC786436 CJY786436 CTU786436 DDQ786436 DNM786436 DXI786436 EHE786436 ERA786436 FAW786436 FKS786436 FUO786436 GEK786436 GOG786436 GYC786436 HHY786436 HRU786436 IBQ786436 ILM786436 IVI786436 JFE786436 JPA786436 JYW786436 KIS786436 KSO786436 LCK786436 LMG786436 LWC786436 MFY786436 MPU786436 MZQ786436 NJM786436 NTI786436 ODE786436 ONA786436 OWW786436 PGS786436 PQO786436 QAK786436 QKG786436 QUC786436 RDY786436 RNU786436 RXQ786436 SHM786436 SRI786436 TBE786436 TLA786436 TUW786436 UES786436 UOO786436 UYK786436 VIG786436 VSC786436 WBY786436 WLU786436 WVQ786436 I851972 JE851972 TA851972 ACW851972 AMS851972 AWO851972 BGK851972 BQG851972 CAC851972 CJY851972 CTU851972 DDQ851972 DNM851972 DXI851972 EHE851972 ERA851972 FAW851972 FKS851972 FUO851972 GEK851972 GOG851972 GYC851972 HHY851972 HRU851972 IBQ851972 ILM851972 IVI851972 JFE851972 JPA851972 JYW851972 KIS851972 KSO851972 LCK851972 LMG851972 LWC851972 MFY851972 MPU851972 MZQ851972 NJM851972 NTI851972 ODE851972 ONA851972 OWW851972 PGS851972 PQO851972 QAK851972 QKG851972 QUC851972 RDY851972 RNU851972 RXQ851972 SHM851972 SRI851972 TBE851972 TLA851972 TUW851972 UES851972 UOO851972 UYK851972 VIG851972 VSC851972 WBY851972 WLU851972 WVQ851972 I917508 JE917508 TA917508 ACW917508 AMS917508 AWO917508 BGK917508 BQG917508 CAC917508 CJY917508 CTU917508 DDQ917508 DNM917508 DXI917508 EHE917508 ERA917508 FAW917508 FKS917508 FUO917508 GEK917508 GOG917508 GYC917508 HHY917508 HRU917508 IBQ917508 ILM917508 IVI917508 JFE917508 JPA917508 JYW917508 KIS917508 KSO917508 LCK917508 LMG917508 LWC917508 MFY917508 MPU917508 MZQ917508 NJM917508 NTI917508 ODE917508 ONA917508 OWW917508 PGS917508 PQO917508 QAK917508 QKG917508 QUC917508 RDY917508 RNU917508 RXQ917508 SHM917508 SRI917508 TBE917508 TLA917508 TUW917508 UES917508 UOO917508 UYK917508 VIG917508 VSC917508 WBY917508 WLU917508 WVQ917508 I983044 JE983044 TA983044 ACW983044 AMS983044 AWO983044 BGK983044 BQG983044 CAC983044 CJY983044 CTU983044 DDQ983044 DNM983044 DXI983044 EHE983044 ERA983044 FAW983044 FKS983044 FUO983044 GEK983044 GOG983044 GYC983044 HHY983044 HRU983044 IBQ983044 ILM983044 IVI983044 JFE983044 JPA983044 JYW983044 KIS983044 KSO983044 LCK983044 LMG983044 LWC983044 MFY983044 MPU983044 MZQ983044 NJM983044 NTI983044 ODE983044 ONA983044 OWW983044 PGS983044 PQO983044 QAK983044 QKG983044 QUC983044 RDY983044 RNU983044 RXQ983044 SHM983044 SRI983044 TBE983044 TLA983044 TUW983044 UES983044 UOO983044 UYK983044 VIG983044 VSC983044 WBY983044 WLU983044 WVQ983044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 r:id="rId4" name="Spinner 2">
              <controlPr defaultSize="0" print="0" autoFill="0" autoLine="0" autoPict="0">
                <anchor moveWithCells="1">
                  <from>
                    <xdr:col>8</xdr:col>
                    <xdr:colOff>66675</xdr:colOff>
                    <xdr:row>5</xdr:row>
                    <xdr:rowOff>85725</xdr:rowOff>
                  </from>
                  <to>
                    <xdr:col>8</xdr:col>
                    <xdr:colOff>590550</xdr:colOff>
                    <xdr:row>7</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sheetPr>
  <dimension ref="A6:J40"/>
  <sheetViews>
    <sheetView rightToLeft="1" zoomScale="85" zoomScaleNormal="85" workbookViewId="0">
      <selection activeCell="L13" sqref="L13"/>
    </sheetView>
  </sheetViews>
  <sheetFormatPr baseColWidth="10" defaultRowHeight="12.75" x14ac:dyDescent="0.2"/>
  <cols>
    <col min="1" max="1" width="13.5703125" style="254" customWidth="1"/>
    <col min="2" max="2" width="7" style="255" customWidth="1"/>
    <col min="3" max="3" width="6.42578125" style="255" customWidth="1"/>
    <col min="4" max="4" width="22.42578125" style="255" customWidth="1"/>
    <col min="5" max="5" width="5.85546875" style="255" customWidth="1"/>
    <col min="6" max="6" width="6" style="255" customWidth="1"/>
    <col min="7" max="7" width="13" style="255" customWidth="1"/>
    <col min="8" max="8" width="9.140625" style="255" customWidth="1"/>
    <col min="9" max="9" width="10.140625" style="255" customWidth="1"/>
    <col min="10" max="10" width="15" style="255" customWidth="1"/>
    <col min="11" max="11" width="13.5703125" style="255" customWidth="1"/>
    <col min="12" max="13" width="11.42578125" style="255"/>
    <col min="14" max="14" width="11.85546875" style="255" customWidth="1"/>
    <col min="15" max="16384" width="11.42578125" style="255"/>
  </cols>
  <sheetData>
    <row r="6" spans="1:10" x14ac:dyDescent="0.2">
      <c r="D6" s="406" t="s">
        <v>133</v>
      </c>
      <c r="E6" s="406"/>
      <c r="F6" s="406"/>
    </row>
    <row r="7" spans="1:10" x14ac:dyDescent="0.2">
      <c r="D7" s="406"/>
      <c r="E7" s="406"/>
      <c r="F7" s="406"/>
      <c r="J7" s="256">
        <v>1</v>
      </c>
    </row>
    <row r="8" spans="1:10" ht="17.25" customHeight="1" thickBot="1" x14ac:dyDescent="0.3">
      <c r="A8" s="304" t="s">
        <v>139</v>
      </c>
      <c r="B8" s="303" t="str">
        <f>VLOOKUP(J7,ثلاثي2!A5:AG44,2,FALSE)</f>
        <v/>
      </c>
      <c r="D8" s="302" t="s">
        <v>135</v>
      </c>
      <c r="E8" s="258">
        <f>المدخلات!I4</f>
        <v>0</v>
      </c>
      <c r="G8" s="259" t="s">
        <v>136</v>
      </c>
      <c r="I8" s="260">
        <f>المدخلات!I6</f>
        <v>45</v>
      </c>
      <c r="J8" s="257" t="s">
        <v>134</v>
      </c>
    </row>
    <row r="9" spans="1:10" ht="14.25" thickTop="1" thickBot="1" x14ac:dyDescent="0.25">
      <c r="A9" s="261"/>
      <c r="B9" s="262"/>
      <c r="C9" s="262"/>
      <c r="D9" s="262"/>
      <c r="E9" s="262"/>
      <c r="F9" s="263"/>
      <c r="G9" s="407"/>
      <c r="H9" s="407"/>
      <c r="I9" s="407"/>
    </row>
    <row r="10" spans="1:10" ht="14.25" thickTop="1" thickBot="1" x14ac:dyDescent="0.25">
      <c r="A10" s="264"/>
      <c r="B10" s="265"/>
      <c r="C10" s="265"/>
      <c r="D10" s="265"/>
      <c r="E10" s="265"/>
      <c r="F10" s="266"/>
      <c r="G10" s="407"/>
      <c r="H10" s="407"/>
      <c r="I10" s="407"/>
    </row>
    <row r="11" spans="1:10" ht="18" customHeight="1" thickTop="1" thickBot="1" x14ac:dyDescent="0.25">
      <c r="A11" s="264"/>
      <c r="B11" s="265"/>
      <c r="C11" s="265"/>
      <c r="D11" s="265"/>
      <c r="E11" s="265"/>
      <c r="F11" s="266"/>
      <c r="G11" s="407"/>
      <c r="H11" s="407"/>
      <c r="I11" s="407"/>
    </row>
    <row r="12" spans="1:10" ht="24.75" customHeight="1" thickTop="1" thickBot="1" x14ac:dyDescent="0.25">
      <c r="A12" s="267"/>
      <c r="B12" s="268">
        <f>VLOOKUP(J7,ثلاثي2!A5:AG44,4,FALSE)</f>
        <v>0</v>
      </c>
      <c r="C12" s="408">
        <f>VLOOKUP(J7,ثلاثي2!A5:AG44,9,FALSE)</f>
        <v>0</v>
      </c>
      <c r="D12" s="410"/>
      <c r="E12" s="268">
        <f>دفتر2!G10</f>
        <v>0</v>
      </c>
      <c r="F12" s="268">
        <f>دفتر2!F10</f>
        <v>0</v>
      </c>
      <c r="G12" s="269"/>
      <c r="H12" s="270"/>
      <c r="I12" s="269"/>
    </row>
    <row r="13" spans="1:10" ht="27" customHeight="1" thickTop="1" thickBot="1" x14ac:dyDescent="0.25">
      <c r="A13" s="271"/>
      <c r="B13" s="268">
        <f>VLOOKUP(J7,ثلاثي2!A5:AG44,5,FALSE)</f>
        <v>0</v>
      </c>
      <c r="C13" s="408"/>
      <c r="D13" s="411"/>
      <c r="E13" s="268">
        <f>دفتر2!G11</f>
        <v>0</v>
      </c>
      <c r="F13" s="268">
        <f>دفتر2!F11</f>
        <v>0</v>
      </c>
      <c r="G13" s="412">
        <f>VLOOKUP(J7,ثلاثي2!A5:AG44,31,FALSE)</f>
        <v>0</v>
      </c>
      <c r="H13" s="413">
        <f>دفتر2!G36</f>
        <v>0</v>
      </c>
      <c r="I13" s="413">
        <f>دفتر2!F36</f>
        <v>0</v>
      </c>
    </row>
    <row r="14" spans="1:10" ht="26.25" customHeight="1" thickTop="1" thickBot="1" x14ac:dyDescent="0.25">
      <c r="A14" s="271"/>
      <c r="B14" s="268">
        <f>VLOOKUP(J7,ثلاثي2!A5:AG44,6,FALSE)</f>
        <v>0</v>
      </c>
      <c r="C14" s="408"/>
      <c r="D14" s="411"/>
      <c r="E14" s="268">
        <f>دفتر2!G12</f>
        <v>0</v>
      </c>
      <c r="F14" s="268">
        <f>دفتر2!F12</f>
        <v>0</v>
      </c>
      <c r="G14" s="412"/>
      <c r="H14" s="413"/>
      <c r="I14" s="413"/>
    </row>
    <row r="15" spans="1:10" ht="28.5" customHeight="1" thickTop="1" thickBot="1" x14ac:dyDescent="0.25">
      <c r="A15" s="271"/>
      <c r="B15" s="272">
        <f>VLOOKUP(J7,ثلاثي2!A5:AG44,7,FALSE)</f>
        <v>0</v>
      </c>
      <c r="C15" s="409"/>
      <c r="D15" s="411"/>
      <c r="E15" s="268">
        <f>دفتر2!G13</f>
        <v>0</v>
      </c>
      <c r="F15" s="268">
        <f>دفتر2!F13</f>
        <v>0</v>
      </c>
      <c r="G15" s="414"/>
      <c r="H15" s="414"/>
      <c r="I15" s="414"/>
    </row>
    <row r="16" spans="1:10" ht="40.5" customHeight="1" thickTop="1" thickBot="1" x14ac:dyDescent="0.25">
      <c r="A16" s="273"/>
      <c r="B16" s="274"/>
      <c r="C16" s="275"/>
      <c r="D16" s="276"/>
      <c r="E16" s="274"/>
      <c r="F16" s="277"/>
      <c r="G16" s="407"/>
      <c r="H16" s="407"/>
      <c r="I16" s="407"/>
    </row>
    <row r="17" spans="1:9" ht="30.75" customHeight="1" thickTop="1" thickBot="1" x14ac:dyDescent="0.25">
      <c r="A17" s="278"/>
      <c r="B17" s="268">
        <f>VLOOKUP(J7,ثلاثي2!A5:AG44,11,FALSE)</f>
        <v>0</v>
      </c>
      <c r="C17" s="408">
        <f>VLOOKUP(J7,ثلاثي2!A5:AG44,15,FALSE)</f>
        <v>0</v>
      </c>
      <c r="D17" s="407"/>
      <c r="E17" s="268">
        <f>دفتر2!G17</f>
        <v>0</v>
      </c>
      <c r="F17" s="268">
        <f>دفتر2!F17</f>
        <v>0</v>
      </c>
      <c r="G17" s="407"/>
      <c r="H17" s="407"/>
      <c r="I17" s="407"/>
    </row>
    <row r="18" spans="1:9" ht="24.75" customHeight="1" thickTop="1" thickBot="1" x14ac:dyDescent="0.25">
      <c r="A18" s="278"/>
      <c r="B18" s="268">
        <f>VLOOKUP(J7,ثلاثي2!A5:AG44,12,FALSE)</f>
        <v>0</v>
      </c>
      <c r="C18" s="408"/>
      <c r="D18" s="407"/>
      <c r="E18" s="268">
        <f>دفتر2!G18</f>
        <v>0</v>
      </c>
      <c r="F18" s="268">
        <f>دفتر2!F18</f>
        <v>0</v>
      </c>
      <c r="G18" s="407"/>
      <c r="H18" s="407"/>
      <c r="I18" s="407"/>
    </row>
    <row r="19" spans="1:9" ht="25.5" customHeight="1" thickTop="1" thickBot="1" x14ac:dyDescent="0.25">
      <c r="A19" s="278"/>
      <c r="B19" s="268">
        <f>VLOOKUP(J7,ثلاثي2!A5:AG44,13,FALSE)</f>
        <v>0</v>
      </c>
      <c r="C19" s="408"/>
      <c r="D19" s="407"/>
      <c r="E19" s="268">
        <f>دفتر2!G19</f>
        <v>0</v>
      </c>
      <c r="F19" s="268">
        <f>دفتر2!F19</f>
        <v>0</v>
      </c>
      <c r="G19" s="418" t="str">
        <f>VLOOKUP(J7,ثلاثي2!A5:AG44,33,FALSE)</f>
        <v/>
      </c>
      <c r="H19" s="418"/>
      <c r="I19" s="418"/>
    </row>
    <row r="20" spans="1:9" ht="14.25" thickTop="1" thickBot="1" x14ac:dyDescent="0.25">
      <c r="A20" s="261"/>
      <c r="B20" s="262"/>
      <c r="C20" s="279"/>
      <c r="D20" s="280"/>
      <c r="E20" s="281"/>
      <c r="F20" s="282"/>
      <c r="G20" s="418"/>
      <c r="H20" s="418"/>
      <c r="I20" s="418"/>
    </row>
    <row r="21" spans="1:9" ht="14.25" thickTop="1" thickBot="1" x14ac:dyDescent="0.25">
      <c r="A21" s="264"/>
      <c r="B21" s="283"/>
      <c r="C21" s="284"/>
      <c r="D21" s="285"/>
      <c r="E21" s="265"/>
      <c r="F21" s="286"/>
      <c r="G21" s="418"/>
      <c r="H21" s="418"/>
      <c r="I21" s="418"/>
    </row>
    <row r="22" spans="1:9" ht="15" customHeight="1" thickTop="1" thickBot="1" x14ac:dyDescent="0.25">
      <c r="A22" s="264"/>
      <c r="B22" s="265"/>
      <c r="C22" s="284"/>
      <c r="D22" s="285"/>
      <c r="E22" s="265"/>
      <c r="F22" s="286"/>
      <c r="G22" s="418"/>
      <c r="H22" s="418"/>
      <c r="I22" s="418"/>
    </row>
    <row r="23" spans="1:9" ht="15" customHeight="1" thickTop="1" thickBot="1" x14ac:dyDescent="0.25">
      <c r="A23" s="402" t="s">
        <v>137</v>
      </c>
      <c r="B23" s="402"/>
      <c r="C23" s="403"/>
      <c r="D23" s="404"/>
      <c r="E23" s="404"/>
      <c r="F23" s="405"/>
      <c r="G23" s="287"/>
      <c r="H23" s="288"/>
      <c r="I23" s="289"/>
    </row>
    <row r="24" spans="1:9" ht="24.75" customHeight="1" thickTop="1" thickBot="1" x14ac:dyDescent="0.25">
      <c r="A24" s="419"/>
      <c r="B24" s="268">
        <f>VLOOKUP(J7,ثلاثي2!A5:AG44,17,FALSE)</f>
        <v>0</v>
      </c>
      <c r="C24" s="409">
        <f>VLOOKUP(J7,ثلاثي2!A5:AG44,22,FALSE)</f>
        <v>0</v>
      </c>
      <c r="D24" s="410"/>
      <c r="E24" s="268">
        <f>دفتر2!G23</f>
        <v>0</v>
      </c>
      <c r="F24" s="268">
        <f>دفتر2!F23</f>
        <v>0</v>
      </c>
      <c r="G24" s="290"/>
      <c r="H24" s="291"/>
      <c r="I24" s="292"/>
    </row>
    <row r="25" spans="1:9" ht="15" customHeight="1" thickTop="1" thickBot="1" x14ac:dyDescent="0.25">
      <c r="A25" s="420"/>
      <c r="B25" s="293"/>
      <c r="C25" s="421"/>
      <c r="D25" s="411"/>
      <c r="E25" s="424"/>
      <c r="F25" s="425"/>
      <c r="G25" s="290"/>
      <c r="H25" s="291"/>
      <c r="I25" s="292"/>
    </row>
    <row r="26" spans="1:9" ht="26.25" customHeight="1" thickTop="1" thickBot="1" x14ac:dyDescent="0.25">
      <c r="A26" s="419"/>
      <c r="B26" s="268">
        <f>VLOOKUP(J7,ثلاثي2!A5:AG44,18,FALSE)</f>
        <v>0</v>
      </c>
      <c r="C26" s="421"/>
      <c r="D26" s="411"/>
      <c r="E26" s="268">
        <f>دفتر2!G24</f>
        <v>0</v>
      </c>
      <c r="F26" s="268">
        <f>دفتر2!F24</f>
        <v>0</v>
      </c>
      <c r="G26" s="290"/>
      <c r="H26" s="291"/>
      <c r="I26" s="292"/>
    </row>
    <row r="27" spans="1:9" ht="14.25" thickTop="1" thickBot="1" x14ac:dyDescent="0.25">
      <c r="A27" s="426"/>
      <c r="B27" s="427">
        <f>VLOOKUP(J7,ثلاثي2!A5:AG44,19,FALSE)</f>
        <v>0</v>
      </c>
      <c r="C27" s="421"/>
      <c r="D27" s="411"/>
      <c r="E27" s="428">
        <f>دفتر2!G25</f>
        <v>0</v>
      </c>
      <c r="F27" s="428">
        <f>دفتر2!F25</f>
        <v>0</v>
      </c>
      <c r="G27" s="290"/>
      <c r="H27" s="291"/>
      <c r="I27" s="292"/>
    </row>
    <row r="28" spans="1:9" ht="9.75" customHeight="1" thickTop="1" thickBot="1" x14ac:dyDescent="0.25">
      <c r="A28" s="426"/>
      <c r="B28" s="427"/>
      <c r="C28" s="421"/>
      <c r="D28" s="411"/>
      <c r="E28" s="429"/>
      <c r="F28" s="429"/>
      <c r="G28" s="290"/>
      <c r="H28" s="291"/>
      <c r="I28" s="292"/>
    </row>
    <row r="29" spans="1:9" ht="16.5" customHeight="1" thickTop="1" thickBot="1" x14ac:dyDescent="0.25">
      <c r="A29" s="426"/>
      <c r="B29" s="294"/>
      <c r="C29" s="421"/>
      <c r="D29" s="411"/>
      <c r="E29" s="424"/>
      <c r="F29" s="425"/>
      <c r="G29" s="290"/>
      <c r="H29" s="291"/>
      <c r="I29" s="292"/>
    </row>
    <row r="30" spans="1:9" ht="14.25" thickTop="1" thickBot="1" x14ac:dyDescent="0.25">
      <c r="A30" s="426"/>
      <c r="B30" s="427">
        <f>IF(VLOOKUP(J7,ثلاثي2!A5:AG44,20,FALSE)=7.77,"معفى",VLOOKUP(J7,ثلاثي2!A5:AG44,20,FALSE))</f>
        <v>0</v>
      </c>
      <c r="C30" s="421"/>
      <c r="D30" s="411"/>
      <c r="E30" s="427">
        <f>دفتر2!G26</f>
        <v>0</v>
      </c>
      <c r="F30" s="427">
        <f>دفتر2!F26</f>
        <v>0</v>
      </c>
      <c r="G30" s="290"/>
      <c r="H30" s="291"/>
      <c r="I30" s="292"/>
    </row>
    <row r="31" spans="1:9" ht="13.5" customHeight="1" thickTop="1" thickBot="1" x14ac:dyDescent="0.3">
      <c r="A31" s="420"/>
      <c r="B31" s="427"/>
      <c r="C31" s="422"/>
      <c r="D31" s="423"/>
      <c r="E31" s="427"/>
      <c r="F31" s="427"/>
      <c r="G31" s="415"/>
      <c r="H31" s="416"/>
      <c r="I31" s="417"/>
    </row>
    <row r="32" spans="1:9" ht="16.5" thickTop="1" x14ac:dyDescent="0.25">
      <c r="A32" s="430"/>
      <c r="B32" s="431"/>
      <c r="C32" s="431"/>
      <c r="D32" s="431"/>
      <c r="E32" s="431"/>
      <c r="F32" s="432"/>
      <c r="G32" s="415" t="s">
        <v>138</v>
      </c>
      <c r="H32" s="416"/>
      <c r="I32" s="417"/>
    </row>
    <row r="33" spans="1:9" x14ac:dyDescent="0.2">
      <c r="A33" s="433"/>
      <c r="B33" s="434"/>
      <c r="C33" s="434"/>
      <c r="D33" s="434"/>
      <c r="E33" s="434"/>
      <c r="F33" s="435"/>
      <c r="G33" s="290"/>
      <c r="H33" s="291"/>
      <c r="I33" s="292"/>
    </row>
    <row r="34" spans="1:9" ht="13.5" thickBot="1" x14ac:dyDescent="0.25">
      <c r="A34" s="433"/>
      <c r="B34" s="434"/>
      <c r="C34" s="434"/>
      <c r="D34" s="434"/>
      <c r="E34" s="434"/>
      <c r="F34" s="435"/>
      <c r="G34" s="295"/>
      <c r="H34" s="296"/>
      <c r="I34" s="297"/>
    </row>
    <row r="35" spans="1:9" ht="27" customHeight="1" thickTop="1" thickBot="1" x14ac:dyDescent="0.25">
      <c r="A35" s="278"/>
      <c r="B35" s="272">
        <f>VLOOKUP(J7,ثلاثي2!A5:AG44,24,FALSE)</f>
        <v>0</v>
      </c>
      <c r="C35" s="409">
        <f>VLOOKUP(J7,ثلاثي2!A5:AG44,28,FALSE)</f>
        <v>0</v>
      </c>
      <c r="D35" s="436"/>
      <c r="E35" s="268">
        <f>دفتر2!G30</f>
        <v>0</v>
      </c>
      <c r="F35" s="268">
        <f>دفتر2!F30</f>
        <v>0</v>
      </c>
      <c r="G35" s="407"/>
      <c r="H35" s="407"/>
      <c r="I35" s="407"/>
    </row>
    <row r="36" spans="1:9" ht="22.5" customHeight="1" thickTop="1" thickBot="1" x14ac:dyDescent="0.25">
      <c r="A36" s="278"/>
      <c r="B36" s="268">
        <f>VLOOKUP(J7,ثلاثي2!A5:AG44,25,FALSE)</f>
        <v>0</v>
      </c>
      <c r="C36" s="421"/>
      <c r="D36" s="437"/>
      <c r="E36" s="268">
        <f>دفتر2!G31</f>
        <v>0</v>
      </c>
      <c r="F36" s="268">
        <f>دفتر2!F31</f>
        <v>0</v>
      </c>
      <c r="G36" s="407"/>
      <c r="H36" s="407"/>
      <c r="I36" s="407"/>
    </row>
    <row r="37" spans="1:9" ht="23.25" customHeight="1" thickTop="1" thickBot="1" x14ac:dyDescent="0.25">
      <c r="A37" s="278"/>
      <c r="B37" s="268">
        <f>VLOOKUP(J7,ثلاثي2!A5:AG44,26,FALSE)</f>
        <v>0</v>
      </c>
      <c r="C37" s="422"/>
      <c r="D37" s="438"/>
      <c r="E37" s="268">
        <f>دفتر2!G32</f>
        <v>0</v>
      </c>
      <c r="F37" s="268">
        <f>دفتر2!F32</f>
        <v>0</v>
      </c>
      <c r="G37" s="407"/>
      <c r="H37" s="407"/>
      <c r="I37" s="407"/>
    </row>
    <row r="38" spans="1:9" ht="31.5" customHeight="1" thickTop="1" x14ac:dyDescent="0.2">
      <c r="A38" s="298"/>
      <c r="B38" s="262"/>
      <c r="C38" s="299"/>
      <c r="D38" s="299"/>
      <c r="E38" s="262"/>
      <c r="F38" s="262"/>
      <c r="G38" s="262"/>
      <c r="H38" s="262"/>
      <c r="I38" s="262"/>
    </row>
    <row r="39" spans="1:9" x14ac:dyDescent="0.2">
      <c r="A39" s="300"/>
      <c r="B39" s="265"/>
      <c r="C39" s="301"/>
      <c r="D39" s="301"/>
      <c r="E39" s="265"/>
      <c r="F39" s="265"/>
      <c r="G39" s="265"/>
      <c r="H39" s="265"/>
      <c r="I39" s="265"/>
    </row>
    <row r="40" spans="1:9" ht="21" customHeight="1" x14ac:dyDescent="0.2">
      <c r="A40" s="300"/>
      <c r="B40" s="265"/>
      <c r="C40" s="301"/>
      <c r="D40" s="301"/>
      <c r="E40" s="265"/>
      <c r="F40" s="265"/>
      <c r="G40" s="265"/>
      <c r="H40" s="265"/>
      <c r="I40" s="265"/>
    </row>
  </sheetData>
  <sheetProtection deleteRows="0" selectLockedCells="1"/>
  <mergeCells count="32">
    <mergeCell ref="A32:F34"/>
    <mergeCell ref="G32:I32"/>
    <mergeCell ref="C35:C37"/>
    <mergeCell ref="D35:D37"/>
    <mergeCell ref="G35:I37"/>
    <mergeCell ref="A24:A25"/>
    <mergeCell ref="C24:C31"/>
    <mergeCell ref="D24:D31"/>
    <mergeCell ref="E25:F25"/>
    <mergeCell ref="A26:A31"/>
    <mergeCell ref="B27:B28"/>
    <mergeCell ref="E27:E28"/>
    <mergeCell ref="F27:F28"/>
    <mergeCell ref="E29:F29"/>
    <mergeCell ref="B30:B31"/>
    <mergeCell ref="E30:E31"/>
    <mergeCell ref="F30:F31"/>
    <mergeCell ref="G31:I31"/>
    <mergeCell ref="G16:I18"/>
    <mergeCell ref="C17:C19"/>
    <mergeCell ref="D17:D19"/>
    <mergeCell ref="G19:I22"/>
    <mergeCell ref="A23:B23"/>
    <mergeCell ref="C23:F23"/>
    <mergeCell ref="D6:F7"/>
    <mergeCell ref="G9:I11"/>
    <mergeCell ref="C12:C15"/>
    <mergeCell ref="D12:D15"/>
    <mergeCell ref="G13:G14"/>
    <mergeCell ref="H13:H14"/>
    <mergeCell ref="I13:I14"/>
    <mergeCell ref="G15:I15"/>
  </mergeCells>
  <dataValidations count="1">
    <dataValidation type="whole" allowBlank="1" showInputMessage="1" showErrorMessage="1" sqref="J7">
      <formula1>1</formula1>
      <formula2>35</formula2>
    </dataValidation>
  </dataValidations>
  <pageMargins left="0" right="0" top="0.19685039370078741"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Spinner 1">
              <controlPr defaultSize="0" autoFill="0" autoLine="0" autoPict="0">
                <anchor moveWithCells="1">
                  <from>
                    <xdr:col>9</xdr:col>
                    <xdr:colOff>180975</xdr:colOff>
                    <xdr:row>3</xdr:row>
                    <xdr:rowOff>123825</xdr:rowOff>
                  </from>
                  <to>
                    <xdr:col>9</xdr:col>
                    <xdr:colOff>771525</xdr:colOff>
                    <xdr:row>5</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AY175"/>
  <sheetViews>
    <sheetView rightToLeft="1" showWhiteSpace="0" topLeftCell="N1" zoomScale="89" zoomScaleNormal="89" zoomScaleSheetLayoutView="100" workbookViewId="0">
      <selection activeCell="AK5" sqref="AK5"/>
    </sheetView>
  </sheetViews>
  <sheetFormatPr baseColWidth="10" defaultRowHeight="15" x14ac:dyDescent="0.25"/>
  <cols>
    <col min="1" max="1" width="3.42578125" style="17" customWidth="1"/>
    <col min="2" max="2" width="11.42578125" style="16" customWidth="1"/>
    <col min="3" max="3" width="5" style="16" customWidth="1"/>
    <col min="4" max="4" width="5.7109375" style="16" bestFit="1" customWidth="1"/>
    <col min="5" max="6" width="5.42578125" style="16" bestFit="1" customWidth="1"/>
    <col min="7" max="7" width="6" style="16" customWidth="1"/>
    <col min="8" max="8" width="5.7109375" style="16" customWidth="1"/>
    <col min="9" max="9" width="5.42578125" style="16" customWidth="1"/>
    <col min="10" max="10" width="5.28515625" style="16" customWidth="1"/>
    <col min="11" max="11" width="5.5703125" style="16" customWidth="1"/>
    <col min="12" max="12" width="5.28515625" style="16" customWidth="1"/>
    <col min="13" max="13" width="5.42578125" style="16" bestFit="1" customWidth="1"/>
    <col min="14" max="14" width="7" style="16" bestFit="1" customWidth="1"/>
    <col min="15" max="15" width="5.42578125" style="16" bestFit="1" customWidth="1"/>
    <col min="16" max="16" width="5.5703125" style="16" customWidth="1"/>
    <col min="17" max="20" width="5.28515625" style="16" customWidth="1"/>
    <col min="21" max="23" width="5.42578125" style="16" bestFit="1" customWidth="1"/>
    <col min="24" max="24" width="6.42578125" style="16" customWidth="1"/>
    <col min="25" max="25" width="5.42578125" style="16" customWidth="1"/>
    <col min="26" max="26" width="5.28515625" style="16" customWidth="1"/>
    <col min="27" max="27" width="5.140625" style="16" customWidth="1"/>
    <col min="28" max="28" width="5.7109375" style="16" customWidth="1"/>
    <col min="29" max="29" width="5.28515625" style="16" customWidth="1"/>
    <col min="30" max="30" width="6.28515625" style="16" customWidth="1"/>
    <col min="31" max="31" width="5.140625" style="16" customWidth="1"/>
    <col min="32" max="32" width="3.85546875" style="16" customWidth="1"/>
    <col min="33" max="33" width="6.140625" style="16" customWidth="1"/>
    <col min="34" max="34" width="5.42578125" style="16" bestFit="1" customWidth="1"/>
    <col min="35" max="35" width="4.28515625" style="16" customWidth="1"/>
    <col min="36" max="36" width="15.7109375" style="16" customWidth="1"/>
    <col min="37" max="38" width="7.140625" style="16" customWidth="1"/>
    <col min="39" max="39" width="12.28515625" style="194" customWidth="1"/>
    <col min="40" max="40" width="10.5703125" style="194" customWidth="1"/>
    <col min="41" max="41" width="7.85546875" style="194" customWidth="1"/>
    <col min="42" max="42" width="6.28515625" style="194" customWidth="1"/>
    <col min="43" max="43" width="6.85546875" style="194" customWidth="1"/>
    <col min="44" max="44" width="6.28515625" style="194" customWidth="1"/>
    <col min="45" max="48" width="7.140625" style="194" customWidth="1"/>
    <col min="49" max="49" width="6.42578125" style="194" customWidth="1"/>
    <col min="50" max="51" width="7.140625" style="194" customWidth="1"/>
    <col min="52" max="256" width="11.42578125" style="16"/>
    <col min="257" max="257" width="4.28515625" style="16" bestFit="1" customWidth="1"/>
    <col min="258" max="258" width="11.42578125" style="16" customWidth="1"/>
    <col min="259" max="259" width="5" style="16" customWidth="1"/>
    <col min="260" max="260" width="5.140625" style="16" customWidth="1"/>
    <col min="261" max="261" width="5.7109375" style="16" bestFit="1" customWidth="1"/>
    <col min="262" max="262" width="5.7109375" style="16" customWidth="1"/>
    <col min="263" max="263" width="5.5703125" style="16" bestFit="1" customWidth="1"/>
    <col min="264" max="264" width="5.7109375" style="16" customWidth="1"/>
    <col min="265" max="265" width="5.42578125" style="16" customWidth="1"/>
    <col min="266" max="266" width="5.28515625" style="16" customWidth="1"/>
    <col min="267" max="267" width="5.5703125" style="16" bestFit="1" customWidth="1"/>
    <col min="268" max="268" width="5.28515625" style="16" customWidth="1"/>
    <col min="269" max="271" width="5.42578125" style="16" bestFit="1" customWidth="1"/>
    <col min="272" max="272" width="3.7109375" style="16" customWidth="1"/>
    <col min="273" max="276" width="5.28515625" style="16" customWidth="1"/>
    <col min="277" max="279" width="5.42578125" style="16" bestFit="1" customWidth="1"/>
    <col min="280" max="280" width="6.42578125" style="16" bestFit="1" customWidth="1"/>
    <col min="281" max="281" width="5.42578125" style="16" customWidth="1"/>
    <col min="282" max="282" width="3.28515625" style="16" customWidth="1"/>
    <col min="283" max="283" width="5.140625" style="16" customWidth="1"/>
    <col min="284" max="284" width="5.7109375" style="16" customWidth="1"/>
    <col min="285" max="286" width="5.28515625" style="16" customWidth="1"/>
    <col min="287" max="287" width="5.5703125" style="16" customWidth="1"/>
    <col min="288" max="288" width="5.140625" style="16" customWidth="1"/>
    <col min="289" max="289" width="3.85546875" style="16" customWidth="1"/>
    <col min="290" max="290" width="6.140625" style="16" customWidth="1"/>
    <col min="291" max="291" width="5.42578125" style="16" bestFit="1" customWidth="1"/>
    <col min="292" max="292" width="4.28515625" style="16" customWidth="1"/>
    <col min="293" max="293" width="3.85546875" style="16" customWidth="1"/>
    <col min="294" max="512" width="11.42578125" style="16"/>
    <col min="513" max="513" width="4.28515625" style="16" bestFit="1" customWidth="1"/>
    <col min="514" max="514" width="11.42578125" style="16" customWidth="1"/>
    <col min="515" max="515" width="5" style="16" customWidth="1"/>
    <col min="516" max="516" width="5.140625" style="16" customWidth="1"/>
    <col min="517" max="517" width="5.7109375" style="16" bestFit="1" customWidth="1"/>
    <col min="518" max="518" width="5.7109375" style="16" customWidth="1"/>
    <col min="519" max="519" width="5.5703125" style="16" bestFit="1" customWidth="1"/>
    <col min="520" max="520" width="5.7109375" style="16" customWidth="1"/>
    <col min="521" max="521" width="5.42578125" style="16" customWidth="1"/>
    <col min="522" max="522" width="5.28515625" style="16" customWidth="1"/>
    <col min="523" max="523" width="5.5703125" style="16" bestFit="1" customWidth="1"/>
    <col min="524" max="524" width="5.28515625" style="16" customWidth="1"/>
    <col min="525" max="527" width="5.42578125" style="16" bestFit="1" customWidth="1"/>
    <col min="528" max="528" width="3.7109375" style="16" customWidth="1"/>
    <col min="529" max="532" width="5.28515625" style="16" customWidth="1"/>
    <col min="533" max="535" width="5.42578125" style="16" bestFit="1" customWidth="1"/>
    <col min="536" max="536" width="6.42578125" style="16" bestFit="1" customWidth="1"/>
    <col min="537" max="537" width="5.42578125" style="16" customWidth="1"/>
    <col min="538" max="538" width="3.28515625" style="16" customWidth="1"/>
    <col min="539" max="539" width="5.140625" style="16" customWidth="1"/>
    <col min="540" max="540" width="5.7109375" style="16" customWidth="1"/>
    <col min="541" max="542" width="5.28515625" style="16" customWidth="1"/>
    <col min="543" max="543" width="5.5703125" style="16" customWidth="1"/>
    <col min="544" max="544" width="5.140625" style="16" customWidth="1"/>
    <col min="545" max="545" width="3.85546875" style="16" customWidth="1"/>
    <col min="546" max="546" width="6.140625" style="16" customWidth="1"/>
    <col min="547" max="547" width="5.42578125" style="16" bestFit="1" customWidth="1"/>
    <col min="548" max="548" width="4.28515625" style="16" customWidth="1"/>
    <col min="549" max="549" width="3.85546875" style="16" customWidth="1"/>
    <col min="550" max="768" width="11.42578125" style="16"/>
    <col min="769" max="769" width="4.28515625" style="16" bestFit="1" customWidth="1"/>
    <col min="770" max="770" width="11.42578125" style="16" customWidth="1"/>
    <col min="771" max="771" width="5" style="16" customWidth="1"/>
    <col min="772" max="772" width="5.140625" style="16" customWidth="1"/>
    <col min="773" max="773" width="5.7109375" style="16" bestFit="1" customWidth="1"/>
    <col min="774" max="774" width="5.7109375" style="16" customWidth="1"/>
    <col min="775" max="775" width="5.5703125" style="16" bestFit="1" customWidth="1"/>
    <col min="776" max="776" width="5.7109375" style="16" customWidth="1"/>
    <col min="777" max="777" width="5.42578125" style="16" customWidth="1"/>
    <col min="778" max="778" width="5.28515625" style="16" customWidth="1"/>
    <col min="779" max="779" width="5.5703125" style="16" bestFit="1" customWidth="1"/>
    <col min="780" max="780" width="5.28515625" style="16" customWidth="1"/>
    <col min="781" max="783" width="5.42578125" style="16" bestFit="1" customWidth="1"/>
    <col min="784" max="784" width="3.7109375" style="16" customWidth="1"/>
    <col min="785" max="788" width="5.28515625" style="16" customWidth="1"/>
    <col min="789" max="791" width="5.42578125" style="16" bestFit="1" customWidth="1"/>
    <col min="792" max="792" width="6.42578125" style="16" bestFit="1" customWidth="1"/>
    <col min="793" max="793" width="5.42578125" style="16" customWidth="1"/>
    <col min="794" max="794" width="3.28515625" style="16" customWidth="1"/>
    <col min="795" max="795" width="5.140625" style="16" customWidth="1"/>
    <col min="796" max="796" width="5.7109375" style="16" customWidth="1"/>
    <col min="797" max="798" width="5.28515625" style="16" customWidth="1"/>
    <col min="799" max="799" width="5.5703125" style="16" customWidth="1"/>
    <col min="800" max="800" width="5.140625" style="16" customWidth="1"/>
    <col min="801" max="801" width="3.85546875" style="16" customWidth="1"/>
    <col min="802" max="802" width="6.140625" style="16" customWidth="1"/>
    <col min="803" max="803" width="5.42578125" style="16" bestFit="1" customWidth="1"/>
    <col min="804" max="804" width="4.28515625" style="16" customWidth="1"/>
    <col min="805" max="805" width="3.85546875" style="16" customWidth="1"/>
    <col min="806" max="1024" width="11.42578125" style="16"/>
    <col min="1025" max="1025" width="4.28515625" style="16" bestFit="1" customWidth="1"/>
    <col min="1026" max="1026" width="11.42578125" style="16" customWidth="1"/>
    <col min="1027" max="1027" width="5" style="16" customWidth="1"/>
    <col min="1028" max="1028" width="5.140625" style="16" customWidth="1"/>
    <col min="1029" max="1029" width="5.7109375" style="16" bestFit="1" customWidth="1"/>
    <col min="1030" max="1030" width="5.7109375" style="16" customWidth="1"/>
    <col min="1031" max="1031" width="5.5703125" style="16" bestFit="1" customWidth="1"/>
    <col min="1032" max="1032" width="5.7109375" style="16" customWidth="1"/>
    <col min="1033" max="1033" width="5.42578125" style="16" customWidth="1"/>
    <col min="1034" max="1034" width="5.28515625" style="16" customWidth="1"/>
    <col min="1035" max="1035" width="5.5703125" style="16" bestFit="1" customWidth="1"/>
    <col min="1036" max="1036" width="5.28515625" style="16" customWidth="1"/>
    <col min="1037" max="1039" width="5.42578125" style="16" bestFit="1" customWidth="1"/>
    <col min="1040" max="1040" width="3.7109375" style="16" customWidth="1"/>
    <col min="1041" max="1044" width="5.28515625" style="16" customWidth="1"/>
    <col min="1045" max="1047" width="5.42578125" style="16" bestFit="1" customWidth="1"/>
    <col min="1048" max="1048" width="6.42578125" style="16" bestFit="1" customWidth="1"/>
    <col min="1049" max="1049" width="5.42578125" style="16" customWidth="1"/>
    <col min="1050" max="1050" width="3.28515625" style="16" customWidth="1"/>
    <col min="1051" max="1051" width="5.140625" style="16" customWidth="1"/>
    <col min="1052" max="1052" width="5.7109375" style="16" customWidth="1"/>
    <col min="1053" max="1054" width="5.28515625" style="16" customWidth="1"/>
    <col min="1055" max="1055" width="5.5703125" style="16" customWidth="1"/>
    <col min="1056" max="1056" width="5.140625" style="16" customWidth="1"/>
    <col min="1057" max="1057" width="3.85546875" style="16" customWidth="1"/>
    <col min="1058" max="1058" width="6.140625" style="16" customWidth="1"/>
    <col min="1059" max="1059" width="5.42578125" style="16" bestFit="1" customWidth="1"/>
    <col min="1060" max="1060" width="4.28515625" style="16" customWidth="1"/>
    <col min="1061" max="1061" width="3.85546875" style="16" customWidth="1"/>
    <col min="1062" max="1280" width="11.42578125" style="16"/>
    <col min="1281" max="1281" width="4.28515625" style="16" bestFit="1" customWidth="1"/>
    <col min="1282" max="1282" width="11.42578125" style="16" customWidth="1"/>
    <col min="1283" max="1283" width="5" style="16" customWidth="1"/>
    <col min="1284" max="1284" width="5.140625" style="16" customWidth="1"/>
    <col min="1285" max="1285" width="5.7109375" style="16" bestFit="1" customWidth="1"/>
    <col min="1286" max="1286" width="5.7109375" style="16" customWidth="1"/>
    <col min="1287" max="1287" width="5.5703125" style="16" bestFit="1" customWidth="1"/>
    <col min="1288" max="1288" width="5.7109375" style="16" customWidth="1"/>
    <col min="1289" max="1289" width="5.42578125" style="16" customWidth="1"/>
    <col min="1290" max="1290" width="5.28515625" style="16" customWidth="1"/>
    <col min="1291" max="1291" width="5.5703125" style="16" bestFit="1" customWidth="1"/>
    <col min="1292" max="1292" width="5.28515625" style="16" customWidth="1"/>
    <col min="1293" max="1295" width="5.42578125" style="16" bestFit="1" customWidth="1"/>
    <col min="1296" max="1296" width="3.7109375" style="16" customWidth="1"/>
    <col min="1297" max="1300" width="5.28515625" style="16" customWidth="1"/>
    <col min="1301" max="1303" width="5.42578125" style="16" bestFit="1" customWidth="1"/>
    <col min="1304" max="1304" width="6.42578125" style="16" bestFit="1" customWidth="1"/>
    <col min="1305" max="1305" width="5.42578125" style="16" customWidth="1"/>
    <col min="1306" max="1306" width="3.28515625" style="16" customWidth="1"/>
    <col min="1307" max="1307" width="5.140625" style="16" customWidth="1"/>
    <col min="1308" max="1308" width="5.7109375" style="16" customWidth="1"/>
    <col min="1309" max="1310" width="5.28515625" style="16" customWidth="1"/>
    <col min="1311" max="1311" width="5.5703125" style="16" customWidth="1"/>
    <col min="1312" max="1312" width="5.140625" style="16" customWidth="1"/>
    <col min="1313" max="1313" width="3.85546875" style="16" customWidth="1"/>
    <col min="1314" max="1314" width="6.140625" style="16" customWidth="1"/>
    <col min="1315" max="1315" width="5.42578125" style="16" bestFit="1" customWidth="1"/>
    <col min="1316" max="1316" width="4.28515625" style="16" customWidth="1"/>
    <col min="1317" max="1317" width="3.85546875" style="16" customWidth="1"/>
    <col min="1318" max="1536" width="11.42578125" style="16"/>
    <col min="1537" max="1537" width="4.28515625" style="16" bestFit="1" customWidth="1"/>
    <col min="1538" max="1538" width="11.42578125" style="16" customWidth="1"/>
    <col min="1539" max="1539" width="5" style="16" customWidth="1"/>
    <col min="1540" max="1540" width="5.140625" style="16" customWidth="1"/>
    <col min="1541" max="1541" width="5.7109375" style="16" bestFit="1" customWidth="1"/>
    <col min="1542" max="1542" width="5.7109375" style="16" customWidth="1"/>
    <col min="1543" max="1543" width="5.5703125" style="16" bestFit="1" customWidth="1"/>
    <col min="1544" max="1544" width="5.7109375" style="16" customWidth="1"/>
    <col min="1545" max="1545" width="5.42578125" style="16" customWidth="1"/>
    <col min="1546" max="1546" width="5.28515625" style="16" customWidth="1"/>
    <col min="1547" max="1547" width="5.5703125" style="16" bestFit="1" customWidth="1"/>
    <col min="1548" max="1548" width="5.28515625" style="16" customWidth="1"/>
    <col min="1549" max="1551" width="5.42578125" style="16" bestFit="1" customWidth="1"/>
    <col min="1552" max="1552" width="3.7109375" style="16" customWidth="1"/>
    <col min="1553" max="1556" width="5.28515625" style="16" customWidth="1"/>
    <col min="1557" max="1559" width="5.42578125" style="16" bestFit="1" customWidth="1"/>
    <col min="1560" max="1560" width="6.42578125" style="16" bestFit="1" customWidth="1"/>
    <col min="1561" max="1561" width="5.42578125" style="16" customWidth="1"/>
    <col min="1562" max="1562" width="3.28515625" style="16" customWidth="1"/>
    <col min="1563" max="1563" width="5.140625" style="16" customWidth="1"/>
    <col min="1564" max="1564" width="5.7109375" style="16" customWidth="1"/>
    <col min="1565" max="1566" width="5.28515625" style="16" customWidth="1"/>
    <col min="1567" max="1567" width="5.5703125" style="16" customWidth="1"/>
    <col min="1568" max="1568" width="5.140625" style="16" customWidth="1"/>
    <col min="1569" max="1569" width="3.85546875" style="16" customWidth="1"/>
    <col min="1570" max="1570" width="6.140625" style="16" customWidth="1"/>
    <col min="1571" max="1571" width="5.42578125" style="16" bestFit="1" customWidth="1"/>
    <col min="1572" max="1572" width="4.28515625" style="16" customWidth="1"/>
    <col min="1573" max="1573" width="3.85546875" style="16" customWidth="1"/>
    <col min="1574" max="1792" width="11.42578125" style="16"/>
    <col min="1793" max="1793" width="4.28515625" style="16" bestFit="1" customWidth="1"/>
    <col min="1794" max="1794" width="11.42578125" style="16" customWidth="1"/>
    <col min="1795" max="1795" width="5" style="16" customWidth="1"/>
    <col min="1796" max="1796" width="5.140625" style="16" customWidth="1"/>
    <col min="1797" max="1797" width="5.7109375" style="16" bestFit="1" customWidth="1"/>
    <col min="1798" max="1798" width="5.7109375" style="16" customWidth="1"/>
    <col min="1799" max="1799" width="5.5703125" style="16" bestFit="1" customWidth="1"/>
    <col min="1800" max="1800" width="5.7109375" style="16" customWidth="1"/>
    <col min="1801" max="1801" width="5.42578125" style="16" customWidth="1"/>
    <col min="1802" max="1802" width="5.28515625" style="16" customWidth="1"/>
    <col min="1803" max="1803" width="5.5703125" style="16" bestFit="1" customWidth="1"/>
    <col min="1804" max="1804" width="5.28515625" style="16" customWidth="1"/>
    <col min="1805" max="1807" width="5.42578125" style="16" bestFit="1" customWidth="1"/>
    <col min="1808" max="1808" width="3.7109375" style="16" customWidth="1"/>
    <col min="1809" max="1812" width="5.28515625" style="16" customWidth="1"/>
    <col min="1813" max="1815" width="5.42578125" style="16" bestFit="1" customWidth="1"/>
    <col min="1816" max="1816" width="6.42578125" style="16" bestFit="1" customWidth="1"/>
    <col min="1817" max="1817" width="5.42578125" style="16" customWidth="1"/>
    <col min="1818" max="1818" width="3.28515625" style="16" customWidth="1"/>
    <col min="1819" max="1819" width="5.140625" style="16" customWidth="1"/>
    <col min="1820" max="1820" width="5.7109375" style="16" customWidth="1"/>
    <col min="1821" max="1822" width="5.28515625" style="16" customWidth="1"/>
    <col min="1823" max="1823" width="5.5703125" style="16" customWidth="1"/>
    <col min="1824" max="1824" width="5.140625" style="16" customWidth="1"/>
    <col min="1825" max="1825" width="3.85546875" style="16" customWidth="1"/>
    <col min="1826" max="1826" width="6.140625" style="16" customWidth="1"/>
    <col min="1827" max="1827" width="5.42578125" style="16" bestFit="1" customWidth="1"/>
    <col min="1828" max="1828" width="4.28515625" style="16" customWidth="1"/>
    <col min="1829" max="1829" width="3.85546875" style="16" customWidth="1"/>
    <col min="1830" max="2048" width="11.42578125" style="16"/>
    <col min="2049" max="2049" width="4.28515625" style="16" bestFit="1" customWidth="1"/>
    <col min="2050" max="2050" width="11.42578125" style="16" customWidth="1"/>
    <col min="2051" max="2051" width="5" style="16" customWidth="1"/>
    <col min="2052" max="2052" width="5.140625" style="16" customWidth="1"/>
    <col min="2053" max="2053" width="5.7109375" style="16" bestFit="1" customWidth="1"/>
    <col min="2054" max="2054" width="5.7109375" style="16" customWidth="1"/>
    <col min="2055" max="2055" width="5.5703125" style="16" bestFit="1" customWidth="1"/>
    <col min="2056" max="2056" width="5.7109375" style="16" customWidth="1"/>
    <col min="2057" max="2057" width="5.42578125" style="16" customWidth="1"/>
    <col min="2058" max="2058" width="5.28515625" style="16" customWidth="1"/>
    <col min="2059" max="2059" width="5.5703125" style="16" bestFit="1" customWidth="1"/>
    <col min="2060" max="2060" width="5.28515625" style="16" customWidth="1"/>
    <col min="2061" max="2063" width="5.42578125" style="16" bestFit="1" customWidth="1"/>
    <col min="2064" max="2064" width="3.7109375" style="16" customWidth="1"/>
    <col min="2065" max="2068" width="5.28515625" style="16" customWidth="1"/>
    <col min="2069" max="2071" width="5.42578125" style="16" bestFit="1" customWidth="1"/>
    <col min="2072" max="2072" width="6.42578125" style="16" bestFit="1" customWidth="1"/>
    <col min="2073" max="2073" width="5.42578125" style="16" customWidth="1"/>
    <col min="2074" max="2074" width="3.28515625" style="16" customWidth="1"/>
    <col min="2075" max="2075" width="5.140625" style="16" customWidth="1"/>
    <col min="2076" max="2076" width="5.7109375" style="16" customWidth="1"/>
    <col min="2077" max="2078" width="5.28515625" style="16" customWidth="1"/>
    <col min="2079" max="2079" width="5.5703125" style="16" customWidth="1"/>
    <col min="2080" max="2080" width="5.140625" style="16" customWidth="1"/>
    <col min="2081" max="2081" width="3.85546875" style="16" customWidth="1"/>
    <col min="2082" max="2082" width="6.140625" style="16" customWidth="1"/>
    <col min="2083" max="2083" width="5.42578125" style="16" bestFit="1" customWidth="1"/>
    <col min="2084" max="2084" width="4.28515625" style="16" customWidth="1"/>
    <col min="2085" max="2085" width="3.85546875" style="16" customWidth="1"/>
    <col min="2086" max="2304" width="11.42578125" style="16"/>
    <col min="2305" max="2305" width="4.28515625" style="16" bestFit="1" customWidth="1"/>
    <col min="2306" max="2306" width="11.42578125" style="16" customWidth="1"/>
    <col min="2307" max="2307" width="5" style="16" customWidth="1"/>
    <col min="2308" max="2308" width="5.140625" style="16" customWidth="1"/>
    <col min="2309" max="2309" width="5.7109375" style="16" bestFit="1" customWidth="1"/>
    <col min="2310" max="2310" width="5.7109375" style="16" customWidth="1"/>
    <col min="2311" max="2311" width="5.5703125" style="16" bestFit="1" customWidth="1"/>
    <col min="2312" max="2312" width="5.7109375" style="16" customWidth="1"/>
    <col min="2313" max="2313" width="5.42578125" style="16" customWidth="1"/>
    <col min="2314" max="2314" width="5.28515625" style="16" customWidth="1"/>
    <col min="2315" max="2315" width="5.5703125" style="16" bestFit="1" customWidth="1"/>
    <col min="2316" max="2316" width="5.28515625" style="16" customWidth="1"/>
    <col min="2317" max="2319" width="5.42578125" style="16" bestFit="1" customWidth="1"/>
    <col min="2320" max="2320" width="3.7109375" style="16" customWidth="1"/>
    <col min="2321" max="2324" width="5.28515625" style="16" customWidth="1"/>
    <col min="2325" max="2327" width="5.42578125" style="16" bestFit="1" customWidth="1"/>
    <col min="2328" max="2328" width="6.42578125" style="16" bestFit="1" customWidth="1"/>
    <col min="2329" max="2329" width="5.42578125" style="16" customWidth="1"/>
    <col min="2330" max="2330" width="3.28515625" style="16" customWidth="1"/>
    <col min="2331" max="2331" width="5.140625" style="16" customWidth="1"/>
    <col min="2332" max="2332" width="5.7109375" style="16" customWidth="1"/>
    <col min="2333" max="2334" width="5.28515625" style="16" customWidth="1"/>
    <col min="2335" max="2335" width="5.5703125" style="16" customWidth="1"/>
    <col min="2336" max="2336" width="5.140625" style="16" customWidth="1"/>
    <col min="2337" max="2337" width="3.85546875" style="16" customWidth="1"/>
    <col min="2338" max="2338" width="6.140625" style="16" customWidth="1"/>
    <col min="2339" max="2339" width="5.42578125" style="16" bestFit="1" customWidth="1"/>
    <col min="2340" max="2340" width="4.28515625" style="16" customWidth="1"/>
    <col min="2341" max="2341" width="3.85546875" style="16" customWidth="1"/>
    <col min="2342" max="2560" width="11.42578125" style="16"/>
    <col min="2561" max="2561" width="4.28515625" style="16" bestFit="1" customWidth="1"/>
    <col min="2562" max="2562" width="11.42578125" style="16" customWidth="1"/>
    <col min="2563" max="2563" width="5" style="16" customWidth="1"/>
    <col min="2564" max="2564" width="5.140625" style="16" customWidth="1"/>
    <col min="2565" max="2565" width="5.7109375" style="16" bestFit="1" customWidth="1"/>
    <col min="2566" max="2566" width="5.7109375" style="16" customWidth="1"/>
    <col min="2567" max="2567" width="5.5703125" style="16" bestFit="1" customWidth="1"/>
    <col min="2568" max="2568" width="5.7109375" style="16" customWidth="1"/>
    <col min="2569" max="2569" width="5.42578125" style="16" customWidth="1"/>
    <col min="2570" max="2570" width="5.28515625" style="16" customWidth="1"/>
    <col min="2571" max="2571" width="5.5703125" style="16" bestFit="1" customWidth="1"/>
    <col min="2572" max="2572" width="5.28515625" style="16" customWidth="1"/>
    <col min="2573" max="2575" width="5.42578125" style="16" bestFit="1" customWidth="1"/>
    <col min="2576" max="2576" width="3.7109375" style="16" customWidth="1"/>
    <col min="2577" max="2580" width="5.28515625" style="16" customWidth="1"/>
    <col min="2581" max="2583" width="5.42578125" style="16" bestFit="1" customWidth="1"/>
    <col min="2584" max="2584" width="6.42578125" style="16" bestFit="1" customWidth="1"/>
    <col min="2585" max="2585" width="5.42578125" style="16" customWidth="1"/>
    <col min="2586" max="2586" width="3.28515625" style="16" customWidth="1"/>
    <col min="2587" max="2587" width="5.140625" style="16" customWidth="1"/>
    <col min="2588" max="2588" width="5.7109375" style="16" customWidth="1"/>
    <col min="2589" max="2590" width="5.28515625" style="16" customWidth="1"/>
    <col min="2591" max="2591" width="5.5703125" style="16" customWidth="1"/>
    <col min="2592" max="2592" width="5.140625" style="16" customWidth="1"/>
    <col min="2593" max="2593" width="3.85546875" style="16" customWidth="1"/>
    <col min="2594" max="2594" width="6.140625" style="16" customWidth="1"/>
    <col min="2595" max="2595" width="5.42578125" style="16" bestFit="1" customWidth="1"/>
    <col min="2596" max="2596" width="4.28515625" style="16" customWidth="1"/>
    <col min="2597" max="2597" width="3.85546875" style="16" customWidth="1"/>
    <col min="2598" max="2816" width="11.42578125" style="16"/>
    <col min="2817" max="2817" width="4.28515625" style="16" bestFit="1" customWidth="1"/>
    <col min="2818" max="2818" width="11.42578125" style="16" customWidth="1"/>
    <col min="2819" max="2819" width="5" style="16" customWidth="1"/>
    <col min="2820" max="2820" width="5.140625" style="16" customWidth="1"/>
    <col min="2821" max="2821" width="5.7109375" style="16" bestFit="1" customWidth="1"/>
    <col min="2822" max="2822" width="5.7109375" style="16" customWidth="1"/>
    <col min="2823" max="2823" width="5.5703125" style="16" bestFit="1" customWidth="1"/>
    <col min="2824" max="2824" width="5.7109375" style="16" customWidth="1"/>
    <col min="2825" max="2825" width="5.42578125" style="16" customWidth="1"/>
    <col min="2826" max="2826" width="5.28515625" style="16" customWidth="1"/>
    <col min="2827" max="2827" width="5.5703125" style="16" bestFit="1" customWidth="1"/>
    <col min="2828" max="2828" width="5.28515625" style="16" customWidth="1"/>
    <col min="2829" max="2831" width="5.42578125" style="16" bestFit="1" customWidth="1"/>
    <col min="2832" max="2832" width="3.7109375" style="16" customWidth="1"/>
    <col min="2833" max="2836" width="5.28515625" style="16" customWidth="1"/>
    <col min="2837" max="2839" width="5.42578125" style="16" bestFit="1" customWidth="1"/>
    <col min="2840" max="2840" width="6.42578125" style="16" bestFit="1" customWidth="1"/>
    <col min="2841" max="2841" width="5.42578125" style="16" customWidth="1"/>
    <col min="2842" max="2842" width="3.28515625" style="16" customWidth="1"/>
    <col min="2843" max="2843" width="5.140625" style="16" customWidth="1"/>
    <col min="2844" max="2844" width="5.7109375" style="16" customWidth="1"/>
    <col min="2845" max="2846" width="5.28515625" style="16" customWidth="1"/>
    <col min="2847" max="2847" width="5.5703125" style="16" customWidth="1"/>
    <col min="2848" max="2848" width="5.140625" style="16" customWidth="1"/>
    <col min="2849" max="2849" width="3.85546875" style="16" customWidth="1"/>
    <col min="2850" max="2850" width="6.140625" style="16" customWidth="1"/>
    <col min="2851" max="2851" width="5.42578125" style="16" bestFit="1" customWidth="1"/>
    <col min="2852" max="2852" width="4.28515625" style="16" customWidth="1"/>
    <col min="2853" max="2853" width="3.85546875" style="16" customWidth="1"/>
    <col min="2854" max="3072" width="11.42578125" style="16"/>
    <col min="3073" max="3073" width="4.28515625" style="16" bestFit="1" customWidth="1"/>
    <col min="3074" max="3074" width="11.42578125" style="16" customWidth="1"/>
    <col min="3075" max="3075" width="5" style="16" customWidth="1"/>
    <col min="3076" max="3076" width="5.140625" style="16" customWidth="1"/>
    <col min="3077" max="3077" width="5.7109375" style="16" bestFit="1" customWidth="1"/>
    <col min="3078" max="3078" width="5.7109375" style="16" customWidth="1"/>
    <col min="3079" max="3079" width="5.5703125" style="16" bestFit="1" customWidth="1"/>
    <col min="3080" max="3080" width="5.7109375" style="16" customWidth="1"/>
    <col min="3081" max="3081" width="5.42578125" style="16" customWidth="1"/>
    <col min="3082" max="3082" width="5.28515625" style="16" customWidth="1"/>
    <col min="3083" max="3083" width="5.5703125" style="16" bestFit="1" customWidth="1"/>
    <col min="3084" max="3084" width="5.28515625" style="16" customWidth="1"/>
    <col min="3085" max="3087" width="5.42578125" style="16" bestFit="1" customWidth="1"/>
    <col min="3088" max="3088" width="3.7109375" style="16" customWidth="1"/>
    <col min="3089" max="3092" width="5.28515625" style="16" customWidth="1"/>
    <col min="3093" max="3095" width="5.42578125" style="16" bestFit="1" customWidth="1"/>
    <col min="3096" max="3096" width="6.42578125" style="16" bestFit="1" customWidth="1"/>
    <col min="3097" max="3097" width="5.42578125" style="16" customWidth="1"/>
    <col min="3098" max="3098" width="3.28515625" style="16" customWidth="1"/>
    <col min="3099" max="3099" width="5.140625" style="16" customWidth="1"/>
    <col min="3100" max="3100" width="5.7109375" style="16" customWidth="1"/>
    <col min="3101" max="3102" width="5.28515625" style="16" customWidth="1"/>
    <col min="3103" max="3103" width="5.5703125" style="16" customWidth="1"/>
    <col min="3104" max="3104" width="5.140625" style="16" customWidth="1"/>
    <col min="3105" max="3105" width="3.85546875" style="16" customWidth="1"/>
    <col min="3106" max="3106" width="6.140625" style="16" customWidth="1"/>
    <col min="3107" max="3107" width="5.42578125" style="16" bestFit="1" customWidth="1"/>
    <col min="3108" max="3108" width="4.28515625" style="16" customWidth="1"/>
    <col min="3109" max="3109" width="3.85546875" style="16" customWidth="1"/>
    <col min="3110" max="3328" width="11.42578125" style="16"/>
    <col min="3329" max="3329" width="4.28515625" style="16" bestFit="1" customWidth="1"/>
    <col min="3330" max="3330" width="11.42578125" style="16" customWidth="1"/>
    <col min="3331" max="3331" width="5" style="16" customWidth="1"/>
    <col min="3332" max="3332" width="5.140625" style="16" customWidth="1"/>
    <col min="3333" max="3333" width="5.7109375" style="16" bestFit="1" customWidth="1"/>
    <col min="3334" max="3334" width="5.7109375" style="16" customWidth="1"/>
    <col min="3335" max="3335" width="5.5703125" style="16" bestFit="1" customWidth="1"/>
    <col min="3336" max="3336" width="5.7109375" style="16" customWidth="1"/>
    <col min="3337" max="3337" width="5.42578125" style="16" customWidth="1"/>
    <col min="3338" max="3338" width="5.28515625" style="16" customWidth="1"/>
    <col min="3339" max="3339" width="5.5703125" style="16" bestFit="1" customWidth="1"/>
    <col min="3340" max="3340" width="5.28515625" style="16" customWidth="1"/>
    <col min="3341" max="3343" width="5.42578125" style="16" bestFit="1" customWidth="1"/>
    <col min="3344" max="3344" width="3.7109375" style="16" customWidth="1"/>
    <col min="3345" max="3348" width="5.28515625" style="16" customWidth="1"/>
    <col min="3349" max="3351" width="5.42578125" style="16" bestFit="1" customWidth="1"/>
    <col min="3352" max="3352" width="6.42578125" style="16" bestFit="1" customWidth="1"/>
    <col min="3353" max="3353" width="5.42578125" style="16" customWidth="1"/>
    <col min="3354" max="3354" width="3.28515625" style="16" customWidth="1"/>
    <col min="3355" max="3355" width="5.140625" style="16" customWidth="1"/>
    <col min="3356" max="3356" width="5.7109375" style="16" customWidth="1"/>
    <col min="3357" max="3358" width="5.28515625" style="16" customWidth="1"/>
    <col min="3359" max="3359" width="5.5703125" style="16" customWidth="1"/>
    <col min="3360" max="3360" width="5.140625" style="16" customWidth="1"/>
    <col min="3361" max="3361" width="3.85546875" style="16" customWidth="1"/>
    <col min="3362" max="3362" width="6.140625" style="16" customWidth="1"/>
    <col min="3363" max="3363" width="5.42578125" style="16" bestFit="1" customWidth="1"/>
    <col min="3364" max="3364" width="4.28515625" style="16" customWidth="1"/>
    <col min="3365" max="3365" width="3.85546875" style="16" customWidth="1"/>
    <col min="3366" max="3584" width="11.42578125" style="16"/>
    <col min="3585" max="3585" width="4.28515625" style="16" bestFit="1" customWidth="1"/>
    <col min="3586" max="3586" width="11.42578125" style="16" customWidth="1"/>
    <col min="3587" max="3587" width="5" style="16" customWidth="1"/>
    <col min="3588" max="3588" width="5.140625" style="16" customWidth="1"/>
    <col min="3589" max="3589" width="5.7109375" style="16" bestFit="1" customWidth="1"/>
    <col min="3590" max="3590" width="5.7109375" style="16" customWidth="1"/>
    <col min="3591" max="3591" width="5.5703125" style="16" bestFit="1" customWidth="1"/>
    <col min="3592" max="3592" width="5.7109375" style="16" customWidth="1"/>
    <col min="3593" max="3593" width="5.42578125" style="16" customWidth="1"/>
    <col min="3594" max="3594" width="5.28515625" style="16" customWidth="1"/>
    <col min="3595" max="3595" width="5.5703125" style="16" bestFit="1" customWidth="1"/>
    <col min="3596" max="3596" width="5.28515625" style="16" customWidth="1"/>
    <col min="3597" max="3599" width="5.42578125" style="16" bestFit="1" customWidth="1"/>
    <col min="3600" max="3600" width="3.7109375" style="16" customWidth="1"/>
    <col min="3601" max="3604" width="5.28515625" style="16" customWidth="1"/>
    <col min="3605" max="3607" width="5.42578125" style="16" bestFit="1" customWidth="1"/>
    <col min="3608" max="3608" width="6.42578125" style="16" bestFit="1" customWidth="1"/>
    <col min="3609" max="3609" width="5.42578125" style="16" customWidth="1"/>
    <col min="3610" max="3610" width="3.28515625" style="16" customWidth="1"/>
    <col min="3611" max="3611" width="5.140625" style="16" customWidth="1"/>
    <col min="3612" max="3612" width="5.7109375" style="16" customWidth="1"/>
    <col min="3613" max="3614" width="5.28515625" style="16" customWidth="1"/>
    <col min="3615" max="3615" width="5.5703125" style="16" customWidth="1"/>
    <col min="3616" max="3616" width="5.140625" style="16" customWidth="1"/>
    <col min="3617" max="3617" width="3.85546875" style="16" customWidth="1"/>
    <col min="3618" max="3618" width="6.140625" style="16" customWidth="1"/>
    <col min="3619" max="3619" width="5.42578125" style="16" bestFit="1" customWidth="1"/>
    <col min="3620" max="3620" width="4.28515625" style="16" customWidth="1"/>
    <col min="3621" max="3621" width="3.85546875" style="16" customWidth="1"/>
    <col min="3622" max="3840" width="11.42578125" style="16"/>
    <col min="3841" max="3841" width="4.28515625" style="16" bestFit="1" customWidth="1"/>
    <col min="3842" max="3842" width="11.42578125" style="16" customWidth="1"/>
    <col min="3843" max="3843" width="5" style="16" customWidth="1"/>
    <col min="3844" max="3844" width="5.140625" style="16" customWidth="1"/>
    <col min="3845" max="3845" width="5.7109375" style="16" bestFit="1" customWidth="1"/>
    <col min="3846" max="3846" width="5.7109375" style="16" customWidth="1"/>
    <col min="3847" max="3847" width="5.5703125" style="16" bestFit="1" customWidth="1"/>
    <col min="3848" max="3848" width="5.7109375" style="16" customWidth="1"/>
    <col min="3849" max="3849" width="5.42578125" style="16" customWidth="1"/>
    <col min="3850" max="3850" width="5.28515625" style="16" customWidth="1"/>
    <col min="3851" max="3851" width="5.5703125" style="16" bestFit="1" customWidth="1"/>
    <col min="3852" max="3852" width="5.28515625" style="16" customWidth="1"/>
    <col min="3853" max="3855" width="5.42578125" style="16" bestFit="1" customWidth="1"/>
    <col min="3856" max="3856" width="3.7109375" style="16" customWidth="1"/>
    <col min="3857" max="3860" width="5.28515625" style="16" customWidth="1"/>
    <col min="3861" max="3863" width="5.42578125" style="16" bestFit="1" customWidth="1"/>
    <col min="3864" max="3864" width="6.42578125" style="16" bestFit="1" customWidth="1"/>
    <col min="3865" max="3865" width="5.42578125" style="16" customWidth="1"/>
    <col min="3866" max="3866" width="3.28515625" style="16" customWidth="1"/>
    <col min="3867" max="3867" width="5.140625" style="16" customWidth="1"/>
    <col min="3868" max="3868" width="5.7109375" style="16" customWidth="1"/>
    <col min="3869" max="3870" width="5.28515625" style="16" customWidth="1"/>
    <col min="3871" max="3871" width="5.5703125" style="16" customWidth="1"/>
    <col min="3872" max="3872" width="5.140625" style="16" customWidth="1"/>
    <col min="3873" max="3873" width="3.85546875" style="16" customWidth="1"/>
    <col min="3874" max="3874" width="6.140625" style="16" customWidth="1"/>
    <col min="3875" max="3875" width="5.42578125" style="16" bestFit="1" customWidth="1"/>
    <col min="3876" max="3876" width="4.28515625" style="16" customWidth="1"/>
    <col min="3877" max="3877" width="3.85546875" style="16" customWidth="1"/>
    <col min="3878" max="4096" width="11.42578125" style="16"/>
    <col min="4097" max="4097" width="4.28515625" style="16" bestFit="1" customWidth="1"/>
    <col min="4098" max="4098" width="11.42578125" style="16" customWidth="1"/>
    <col min="4099" max="4099" width="5" style="16" customWidth="1"/>
    <col min="4100" max="4100" width="5.140625" style="16" customWidth="1"/>
    <col min="4101" max="4101" width="5.7109375" style="16" bestFit="1" customWidth="1"/>
    <col min="4102" max="4102" width="5.7109375" style="16" customWidth="1"/>
    <col min="4103" max="4103" width="5.5703125" style="16" bestFit="1" customWidth="1"/>
    <col min="4104" max="4104" width="5.7109375" style="16" customWidth="1"/>
    <col min="4105" max="4105" width="5.42578125" style="16" customWidth="1"/>
    <col min="4106" max="4106" width="5.28515625" style="16" customWidth="1"/>
    <col min="4107" max="4107" width="5.5703125" style="16" bestFit="1" customWidth="1"/>
    <col min="4108" max="4108" width="5.28515625" style="16" customWidth="1"/>
    <col min="4109" max="4111" width="5.42578125" style="16" bestFit="1" customWidth="1"/>
    <col min="4112" max="4112" width="3.7109375" style="16" customWidth="1"/>
    <col min="4113" max="4116" width="5.28515625" style="16" customWidth="1"/>
    <col min="4117" max="4119" width="5.42578125" style="16" bestFit="1" customWidth="1"/>
    <col min="4120" max="4120" width="6.42578125" style="16" bestFit="1" customWidth="1"/>
    <col min="4121" max="4121" width="5.42578125" style="16" customWidth="1"/>
    <col min="4122" max="4122" width="3.28515625" style="16" customWidth="1"/>
    <col min="4123" max="4123" width="5.140625" style="16" customWidth="1"/>
    <col min="4124" max="4124" width="5.7109375" style="16" customWidth="1"/>
    <col min="4125" max="4126" width="5.28515625" style="16" customWidth="1"/>
    <col min="4127" max="4127" width="5.5703125" style="16" customWidth="1"/>
    <col min="4128" max="4128" width="5.140625" style="16" customWidth="1"/>
    <col min="4129" max="4129" width="3.85546875" style="16" customWidth="1"/>
    <col min="4130" max="4130" width="6.140625" style="16" customWidth="1"/>
    <col min="4131" max="4131" width="5.42578125" style="16" bestFit="1" customWidth="1"/>
    <col min="4132" max="4132" width="4.28515625" style="16" customWidth="1"/>
    <col min="4133" max="4133" width="3.85546875" style="16" customWidth="1"/>
    <col min="4134" max="4352" width="11.42578125" style="16"/>
    <col min="4353" max="4353" width="4.28515625" style="16" bestFit="1" customWidth="1"/>
    <col min="4354" max="4354" width="11.42578125" style="16" customWidth="1"/>
    <col min="4355" max="4355" width="5" style="16" customWidth="1"/>
    <col min="4356" max="4356" width="5.140625" style="16" customWidth="1"/>
    <col min="4357" max="4357" width="5.7109375" style="16" bestFit="1" customWidth="1"/>
    <col min="4358" max="4358" width="5.7109375" style="16" customWidth="1"/>
    <col min="4359" max="4359" width="5.5703125" style="16" bestFit="1" customWidth="1"/>
    <col min="4360" max="4360" width="5.7109375" style="16" customWidth="1"/>
    <col min="4361" max="4361" width="5.42578125" style="16" customWidth="1"/>
    <col min="4362" max="4362" width="5.28515625" style="16" customWidth="1"/>
    <col min="4363" max="4363" width="5.5703125" style="16" bestFit="1" customWidth="1"/>
    <col min="4364" max="4364" width="5.28515625" style="16" customWidth="1"/>
    <col min="4365" max="4367" width="5.42578125" style="16" bestFit="1" customWidth="1"/>
    <col min="4368" max="4368" width="3.7109375" style="16" customWidth="1"/>
    <col min="4369" max="4372" width="5.28515625" style="16" customWidth="1"/>
    <col min="4373" max="4375" width="5.42578125" style="16" bestFit="1" customWidth="1"/>
    <col min="4376" max="4376" width="6.42578125" style="16" bestFit="1" customWidth="1"/>
    <col min="4377" max="4377" width="5.42578125" style="16" customWidth="1"/>
    <col min="4378" max="4378" width="3.28515625" style="16" customWidth="1"/>
    <col min="4379" max="4379" width="5.140625" style="16" customWidth="1"/>
    <col min="4380" max="4380" width="5.7109375" style="16" customWidth="1"/>
    <col min="4381" max="4382" width="5.28515625" style="16" customWidth="1"/>
    <col min="4383" max="4383" width="5.5703125" style="16" customWidth="1"/>
    <col min="4384" max="4384" width="5.140625" style="16" customWidth="1"/>
    <col min="4385" max="4385" width="3.85546875" style="16" customWidth="1"/>
    <col min="4386" max="4386" width="6.140625" style="16" customWidth="1"/>
    <col min="4387" max="4387" width="5.42578125" style="16" bestFit="1" customWidth="1"/>
    <col min="4388" max="4388" width="4.28515625" style="16" customWidth="1"/>
    <col min="4389" max="4389" width="3.85546875" style="16" customWidth="1"/>
    <col min="4390" max="4608" width="11.42578125" style="16"/>
    <col min="4609" max="4609" width="4.28515625" style="16" bestFit="1" customWidth="1"/>
    <col min="4610" max="4610" width="11.42578125" style="16" customWidth="1"/>
    <col min="4611" max="4611" width="5" style="16" customWidth="1"/>
    <col min="4612" max="4612" width="5.140625" style="16" customWidth="1"/>
    <col min="4613" max="4613" width="5.7109375" style="16" bestFit="1" customWidth="1"/>
    <col min="4614" max="4614" width="5.7109375" style="16" customWidth="1"/>
    <col min="4615" max="4615" width="5.5703125" style="16" bestFit="1" customWidth="1"/>
    <col min="4616" max="4616" width="5.7109375" style="16" customWidth="1"/>
    <col min="4617" max="4617" width="5.42578125" style="16" customWidth="1"/>
    <col min="4618" max="4618" width="5.28515625" style="16" customWidth="1"/>
    <col min="4619" max="4619" width="5.5703125" style="16" bestFit="1" customWidth="1"/>
    <col min="4620" max="4620" width="5.28515625" style="16" customWidth="1"/>
    <col min="4621" max="4623" width="5.42578125" style="16" bestFit="1" customWidth="1"/>
    <col min="4624" max="4624" width="3.7109375" style="16" customWidth="1"/>
    <col min="4625" max="4628" width="5.28515625" style="16" customWidth="1"/>
    <col min="4629" max="4631" width="5.42578125" style="16" bestFit="1" customWidth="1"/>
    <col min="4632" max="4632" width="6.42578125" style="16" bestFit="1" customWidth="1"/>
    <col min="4633" max="4633" width="5.42578125" style="16" customWidth="1"/>
    <col min="4634" max="4634" width="3.28515625" style="16" customWidth="1"/>
    <col min="4635" max="4635" width="5.140625" style="16" customWidth="1"/>
    <col min="4636" max="4636" width="5.7109375" style="16" customWidth="1"/>
    <col min="4637" max="4638" width="5.28515625" style="16" customWidth="1"/>
    <col min="4639" max="4639" width="5.5703125" style="16" customWidth="1"/>
    <col min="4640" max="4640" width="5.140625" style="16" customWidth="1"/>
    <col min="4641" max="4641" width="3.85546875" style="16" customWidth="1"/>
    <col min="4642" max="4642" width="6.140625" style="16" customWidth="1"/>
    <col min="4643" max="4643" width="5.42578125" style="16" bestFit="1" customWidth="1"/>
    <col min="4644" max="4644" width="4.28515625" style="16" customWidth="1"/>
    <col min="4645" max="4645" width="3.85546875" style="16" customWidth="1"/>
    <col min="4646" max="4864" width="11.42578125" style="16"/>
    <col min="4865" max="4865" width="4.28515625" style="16" bestFit="1" customWidth="1"/>
    <col min="4866" max="4866" width="11.42578125" style="16" customWidth="1"/>
    <col min="4867" max="4867" width="5" style="16" customWidth="1"/>
    <col min="4868" max="4868" width="5.140625" style="16" customWidth="1"/>
    <col min="4869" max="4869" width="5.7109375" style="16" bestFit="1" customWidth="1"/>
    <col min="4870" max="4870" width="5.7109375" style="16" customWidth="1"/>
    <col min="4871" max="4871" width="5.5703125" style="16" bestFit="1" customWidth="1"/>
    <col min="4872" max="4872" width="5.7109375" style="16" customWidth="1"/>
    <col min="4873" max="4873" width="5.42578125" style="16" customWidth="1"/>
    <col min="4874" max="4874" width="5.28515625" style="16" customWidth="1"/>
    <col min="4875" max="4875" width="5.5703125" style="16" bestFit="1" customWidth="1"/>
    <col min="4876" max="4876" width="5.28515625" style="16" customWidth="1"/>
    <col min="4877" max="4879" width="5.42578125" style="16" bestFit="1" customWidth="1"/>
    <col min="4880" max="4880" width="3.7109375" style="16" customWidth="1"/>
    <col min="4881" max="4884" width="5.28515625" style="16" customWidth="1"/>
    <col min="4885" max="4887" width="5.42578125" style="16" bestFit="1" customWidth="1"/>
    <col min="4888" max="4888" width="6.42578125" style="16" bestFit="1" customWidth="1"/>
    <col min="4889" max="4889" width="5.42578125" style="16" customWidth="1"/>
    <col min="4890" max="4890" width="3.28515625" style="16" customWidth="1"/>
    <col min="4891" max="4891" width="5.140625" style="16" customWidth="1"/>
    <col min="4892" max="4892" width="5.7109375" style="16" customWidth="1"/>
    <col min="4893" max="4894" width="5.28515625" style="16" customWidth="1"/>
    <col min="4895" max="4895" width="5.5703125" style="16" customWidth="1"/>
    <col min="4896" max="4896" width="5.140625" style="16" customWidth="1"/>
    <col min="4897" max="4897" width="3.85546875" style="16" customWidth="1"/>
    <col min="4898" max="4898" width="6.140625" style="16" customWidth="1"/>
    <col min="4899" max="4899" width="5.42578125" style="16" bestFit="1" customWidth="1"/>
    <col min="4900" max="4900" width="4.28515625" style="16" customWidth="1"/>
    <col min="4901" max="4901" width="3.85546875" style="16" customWidth="1"/>
    <col min="4902" max="5120" width="11.42578125" style="16"/>
    <col min="5121" max="5121" width="4.28515625" style="16" bestFit="1" customWidth="1"/>
    <col min="5122" max="5122" width="11.42578125" style="16" customWidth="1"/>
    <col min="5123" max="5123" width="5" style="16" customWidth="1"/>
    <col min="5124" max="5124" width="5.140625" style="16" customWidth="1"/>
    <col min="5125" max="5125" width="5.7109375" style="16" bestFit="1" customWidth="1"/>
    <col min="5126" max="5126" width="5.7109375" style="16" customWidth="1"/>
    <col min="5127" max="5127" width="5.5703125" style="16" bestFit="1" customWidth="1"/>
    <col min="5128" max="5128" width="5.7109375" style="16" customWidth="1"/>
    <col min="5129" max="5129" width="5.42578125" style="16" customWidth="1"/>
    <col min="5130" max="5130" width="5.28515625" style="16" customWidth="1"/>
    <col min="5131" max="5131" width="5.5703125" style="16" bestFit="1" customWidth="1"/>
    <col min="5132" max="5132" width="5.28515625" style="16" customWidth="1"/>
    <col min="5133" max="5135" width="5.42578125" style="16" bestFit="1" customWidth="1"/>
    <col min="5136" max="5136" width="3.7109375" style="16" customWidth="1"/>
    <col min="5137" max="5140" width="5.28515625" style="16" customWidth="1"/>
    <col min="5141" max="5143" width="5.42578125" style="16" bestFit="1" customWidth="1"/>
    <col min="5144" max="5144" width="6.42578125" style="16" bestFit="1" customWidth="1"/>
    <col min="5145" max="5145" width="5.42578125" style="16" customWidth="1"/>
    <col min="5146" max="5146" width="3.28515625" style="16" customWidth="1"/>
    <col min="5147" max="5147" width="5.140625" style="16" customWidth="1"/>
    <col min="5148" max="5148" width="5.7109375" style="16" customWidth="1"/>
    <col min="5149" max="5150" width="5.28515625" style="16" customWidth="1"/>
    <col min="5151" max="5151" width="5.5703125" style="16" customWidth="1"/>
    <col min="5152" max="5152" width="5.140625" style="16" customWidth="1"/>
    <col min="5153" max="5153" width="3.85546875" style="16" customWidth="1"/>
    <col min="5154" max="5154" width="6.140625" style="16" customWidth="1"/>
    <col min="5155" max="5155" width="5.42578125" style="16" bestFit="1" customWidth="1"/>
    <col min="5156" max="5156" width="4.28515625" style="16" customWidth="1"/>
    <col min="5157" max="5157" width="3.85546875" style="16" customWidth="1"/>
    <col min="5158" max="5376" width="11.42578125" style="16"/>
    <col min="5377" max="5377" width="4.28515625" style="16" bestFit="1" customWidth="1"/>
    <col min="5378" max="5378" width="11.42578125" style="16" customWidth="1"/>
    <col min="5379" max="5379" width="5" style="16" customWidth="1"/>
    <col min="5380" max="5380" width="5.140625" style="16" customWidth="1"/>
    <col min="5381" max="5381" width="5.7109375" style="16" bestFit="1" customWidth="1"/>
    <col min="5382" max="5382" width="5.7109375" style="16" customWidth="1"/>
    <col min="5383" max="5383" width="5.5703125" style="16" bestFit="1" customWidth="1"/>
    <col min="5384" max="5384" width="5.7109375" style="16" customWidth="1"/>
    <col min="5385" max="5385" width="5.42578125" style="16" customWidth="1"/>
    <col min="5386" max="5386" width="5.28515625" style="16" customWidth="1"/>
    <col min="5387" max="5387" width="5.5703125" style="16" bestFit="1" customWidth="1"/>
    <col min="5388" max="5388" width="5.28515625" style="16" customWidth="1"/>
    <col min="5389" max="5391" width="5.42578125" style="16" bestFit="1" customWidth="1"/>
    <col min="5392" max="5392" width="3.7109375" style="16" customWidth="1"/>
    <col min="5393" max="5396" width="5.28515625" style="16" customWidth="1"/>
    <col min="5397" max="5399" width="5.42578125" style="16" bestFit="1" customWidth="1"/>
    <col min="5400" max="5400" width="6.42578125" style="16" bestFit="1" customWidth="1"/>
    <col min="5401" max="5401" width="5.42578125" style="16" customWidth="1"/>
    <col min="5402" max="5402" width="3.28515625" style="16" customWidth="1"/>
    <col min="5403" max="5403" width="5.140625" style="16" customWidth="1"/>
    <col min="5404" max="5404" width="5.7109375" style="16" customWidth="1"/>
    <col min="5405" max="5406" width="5.28515625" style="16" customWidth="1"/>
    <col min="5407" max="5407" width="5.5703125" style="16" customWidth="1"/>
    <col min="5408" max="5408" width="5.140625" style="16" customWidth="1"/>
    <col min="5409" max="5409" width="3.85546875" style="16" customWidth="1"/>
    <col min="5410" max="5410" width="6.140625" style="16" customWidth="1"/>
    <col min="5411" max="5411" width="5.42578125" style="16" bestFit="1" customWidth="1"/>
    <col min="5412" max="5412" width="4.28515625" style="16" customWidth="1"/>
    <col min="5413" max="5413" width="3.85546875" style="16" customWidth="1"/>
    <col min="5414" max="5632" width="11.42578125" style="16"/>
    <col min="5633" max="5633" width="4.28515625" style="16" bestFit="1" customWidth="1"/>
    <col min="5634" max="5634" width="11.42578125" style="16" customWidth="1"/>
    <col min="5635" max="5635" width="5" style="16" customWidth="1"/>
    <col min="5636" max="5636" width="5.140625" style="16" customWidth="1"/>
    <col min="5637" max="5637" width="5.7109375" style="16" bestFit="1" customWidth="1"/>
    <col min="5638" max="5638" width="5.7109375" style="16" customWidth="1"/>
    <col min="5639" max="5639" width="5.5703125" style="16" bestFit="1" customWidth="1"/>
    <col min="5640" max="5640" width="5.7109375" style="16" customWidth="1"/>
    <col min="5641" max="5641" width="5.42578125" style="16" customWidth="1"/>
    <col min="5642" max="5642" width="5.28515625" style="16" customWidth="1"/>
    <col min="5643" max="5643" width="5.5703125" style="16" bestFit="1" customWidth="1"/>
    <col min="5644" max="5644" width="5.28515625" style="16" customWidth="1"/>
    <col min="5645" max="5647" width="5.42578125" style="16" bestFit="1" customWidth="1"/>
    <col min="5648" max="5648" width="3.7109375" style="16" customWidth="1"/>
    <col min="5649" max="5652" width="5.28515625" style="16" customWidth="1"/>
    <col min="5653" max="5655" width="5.42578125" style="16" bestFit="1" customWidth="1"/>
    <col min="5656" max="5656" width="6.42578125" style="16" bestFit="1" customWidth="1"/>
    <col min="5657" max="5657" width="5.42578125" style="16" customWidth="1"/>
    <col min="5658" max="5658" width="3.28515625" style="16" customWidth="1"/>
    <col min="5659" max="5659" width="5.140625" style="16" customWidth="1"/>
    <col min="5660" max="5660" width="5.7109375" style="16" customWidth="1"/>
    <col min="5661" max="5662" width="5.28515625" style="16" customWidth="1"/>
    <col min="5663" max="5663" width="5.5703125" style="16" customWidth="1"/>
    <col min="5664" max="5664" width="5.140625" style="16" customWidth="1"/>
    <col min="5665" max="5665" width="3.85546875" style="16" customWidth="1"/>
    <col min="5666" max="5666" width="6.140625" style="16" customWidth="1"/>
    <col min="5667" max="5667" width="5.42578125" style="16" bestFit="1" customWidth="1"/>
    <col min="5668" max="5668" width="4.28515625" style="16" customWidth="1"/>
    <col min="5669" max="5669" width="3.85546875" style="16" customWidth="1"/>
    <col min="5670" max="5888" width="11.42578125" style="16"/>
    <col min="5889" max="5889" width="4.28515625" style="16" bestFit="1" customWidth="1"/>
    <col min="5890" max="5890" width="11.42578125" style="16" customWidth="1"/>
    <col min="5891" max="5891" width="5" style="16" customWidth="1"/>
    <col min="5892" max="5892" width="5.140625" style="16" customWidth="1"/>
    <col min="5893" max="5893" width="5.7109375" style="16" bestFit="1" customWidth="1"/>
    <col min="5894" max="5894" width="5.7109375" style="16" customWidth="1"/>
    <col min="5895" max="5895" width="5.5703125" style="16" bestFit="1" customWidth="1"/>
    <col min="5896" max="5896" width="5.7109375" style="16" customWidth="1"/>
    <col min="5897" max="5897" width="5.42578125" style="16" customWidth="1"/>
    <col min="5898" max="5898" width="5.28515625" style="16" customWidth="1"/>
    <col min="5899" max="5899" width="5.5703125" style="16" bestFit="1" customWidth="1"/>
    <col min="5900" max="5900" width="5.28515625" style="16" customWidth="1"/>
    <col min="5901" max="5903" width="5.42578125" style="16" bestFit="1" customWidth="1"/>
    <col min="5904" max="5904" width="3.7109375" style="16" customWidth="1"/>
    <col min="5905" max="5908" width="5.28515625" style="16" customWidth="1"/>
    <col min="5909" max="5911" width="5.42578125" style="16" bestFit="1" customWidth="1"/>
    <col min="5912" max="5912" width="6.42578125" style="16" bestFit="1" customWidth="1"/>
    <col min="5913" max="5913" width="5.42578125" style="16" customWidth="1"/>
    <col min="5914" max="5914" width="3.28515625" style="16" customWidth="1"/>
    <col min="5915" max="5915" width="5.140625" style="16" customWidth="1"/>
    <col min="5916" max="5916" width="5.7109375" style="16" customWidth="1"/>
    <col min="5917" max="5918" width="5.28515625" style="16" customWidth="1"/>
    <col min="5919" max="5919" width="5.5703125" style="16" customWidth="1"/>
    <col min="5920" max="5920" width="5.140625" style="16" customWidth="1"/>
    <col min="5921" max="5921" width="3.85546875" style="16" customWidth="1"/>
    <col min="5922" max="5922" width="6.140625" style="16" customWidth="1"/>
    <col min="5923" max="5923" width="5.42578125" style="16" bestFit="1" customWidth="1"/>
    <col min="5924" max="5924" width="4.28515625" style="16" customWidth="1"/>
    <col min="5925" max="5925" width="3.85546875" style="16" customWidth="1"/>
    <col min="5926" max="6144" width="11.42578125" style="16"/>
    <col min="6145" max="6145" width="4.28515625" style="16" bestFit="1" customWidth="1"/>
    <col min="6146" max="6146" width="11.42578125" style="16" customWidth="1"/>
    <col min="6147" max="6147" width="5" style="16" customWidth="1"/>
    <col min="6148" max="6148" width="5.140625" style="16" customWidth="1"/>
    <col min="6149" max="6149" width="5.7109375" style="16" bestFit="1" customWidth="1"/>
    <col min="6150" max="6150" width="5.7109375" style="16" customWidth="1"/>
    <col min="6151" max="6151" width="5.5703125" style="16" bestFit="1" customWidth="1"/>
    <col min="6152" max="6152" width="5.7109375" style="16" customWidth="1"/>
    <col min="6153" max="6153" width="5.42578125" style="16" customWidth="1"/>
    <col min="6154" max="6154" width="5.28515625" style="16" customWidth="1"/>
    <col min="6155" max="6155" width="5.5703125" style="16" bestFit="1" customWidth="1"/>
    <col min="6156" max="6156" width="5.28515625" style="16" customWidth="1"/>
    <col min="6157" max="6159" width="5.42578125" style="16" bestFit="1" customWidth="1"/>
    <col min="6160" max="6160" width="3.7109375" style="16" customWidth="1"/>
    <col min="6161" max="6164" width="5.28515625" style="16" customWidth="1"/>
    <col min="6165" max="6167" width="5.42578125" style="16" bestFit="1" customWidth="1"/>
    <col min="6168" max="6168" width="6.42578125" style="16" bestFit="1" customWidth="1"/>
    <col min="6169" max="6169" width="5.42578125" style="16" customWidth="1"/>
    <col min="6170" max="6170" width="3.28515625" style="16" customWidth="1"/>
    <col min="6171" max="6171" width="5.140625" style="16" customWidth="1"/>
    <col min="6172" max="6172" width="5.7109375" style="16" customWidth="1"/>
    <col min="6173" max="6174" width="5.28515625" style="16" customWidth="1"/>
    <col min="6175" max="6175" width="5.5703125" style="16" customWidth="1"/>
    <col min="6176" max="6176" width="5.140625" style="16" customWidth="1"/>
    <col min="6177" max="6177" width="3.85546875" style="16" customWidth="1"/>
    <col min="6178" max="6178" width="6.140625" style="16" customWidth="1"/>
    <col min="6179" max="6179" width="5.42578125" style="16" bestFit="1" customWidth="1"/>
    <col min="6180" max="6180" width="4.28515625" style="16" customWidth="1"/>
    <col min="6181" max="6181" width="3.85546875" style="16" customWidth="1"/>
    <col min="6182" max="6400" width="11.42578125" style="16"/>
    <col min="6401" max="6401" width="4.28515625" style="16" bestFit="1" customWidth="1"/>
    <col min="6402" max="6402" width="11.42578125" style="16" customWidth="1"/>
    <col min="6403" max="6403" width="5" style="16" customWidth="1"/>
    <col min="6404" max="6404" width="5.140625" style="16" customWidth="1"/>
    <col min="6405" max="6405" width="5.7109375" style="16" bestFit="1" customWidth="1"/>
    <col min="6406" max="6406" width="5.7109375" style="16" customWidth="1"/>
    <col min="6407" max="6407" width="5.5703125" style="16" bestFit="1" customWidth="1"/>
    <col min="6408" max="6408" width="5.7109375" style="16" customWidth="1"/>
    <col min="6409" max="6409" width="5.42578125" style="16" customWidth="1"/>
    <col min="6410" max="6410" width="5.28515625" style="16" customWidth="1"/>
    <col min="6411" max="6411" width="5.5703125" style="16" bestFit="1" customWidth="1"/>
    <col min="6412" max="6412" width="5.28515625" style="16" customWidth="1"/>
    <col min="6413" max="6415" width="5.42578125" style="16" bestFit="1" customWidth="1"/>
    <col min="6416" max="6416" width="3.7109375" style="16" customWidth="1"/>
    <col min="6417" max="6420" width="5.28515625" style="16" customWidth="1"/>
    <col min="6421" max="6423" width="5.42578125" style="16" bestFit="1" customWidth="1"/>
    <col min="6424" max="6424" width="6.42578125" style="16" bestFit="1" customWidth="1"/>
    <col min="6425" max="6425" width="5.42578125" style="16" customWidth="1"/>
    <col min="6426" max="6426" width="3.28515625" style="16" customWidth="1"/>
    <col min="6427" max="6427" width="5.140625" style="16" customWidth="1"/>
    <col min="6428" max="6428" width="5.7109375" style="16" customWidth="1"/>
    <col min="6429" max="6430" width="5.28515625" style="16" customWidth="1"/>
    <col min="6431" max="6431" width="5.5703125" style="16" customWidth="1"/>
    <col min="6432" max="6432" width="5.140625" style="16" customWidth="1"/>
    <col min="6433" max="6433" width="3.85546875" style="16" customWidth="1"/>
    <col min="6434" max="6434" width="6.140625" style="16" customWidth="1"/>
    <col min="6435" max="6435" width="5.42578125" style="16" bestFit="1" customWidth="1"/>
    <col min="6436" max="6436" width="4.28515625" style="16" customWidth="1"/>
    <col min="6437" max="6437" width="3.85546875" style="16" customWidth="1"/>
    <col min="6438" max="6656" width="11.42578125" style="16"/>
    <col min="6657" max="6657" width="4.28515625" style="16" bestFit="1" customWidth="1"/>
    <col min="6658" max="6658" width="11.42578125" style="16" customWidth="1"/>
    <col min="6659" max="6659" width="5" style="16" customWidth="1"/>
    <col min="6660" max="6660" width="5.140625" style="16" customWidth="1"/>
    <col min="6661" max="6661" width="5.7109375" style="16" bestFit="1" customWidth="1"/>
    <col min="6662" max="6662" width="5.7109375" style="16" customWidth="1"/>
    <col min="6663" max="6663" width="5.5703125" style="16" bestFit="1" customWidth="1"/>
    <col min="6664" max="6664" width="5.7109375" style="16" customWidth="1"/>
    <col min="6665" max="6665" width="5.42578125" style="16" customWidth="1"/>
    <col min="6666" max="6666" width="5.28515625" style="16" customWidth="1"/>
    <col min="6667" max="6667" width="5.5703125" style="16" bestFit="1" customWidth="1"/>
    <col min="6668" max="6668" width="5.28515625" style="16" customWidth="1"/>
    <col min="6669" max="6671" width="5.42578125" style="16" bestFit="1" customWidth="1"/>
    <col min="6672" max="6672" width="3.7109375" style="16" customWidth="1"/>
    <col min="6673" max="6676" width="5.28515625" style="16" customWidth="1"/>
    <col min="6677" max="6679" width="5.42578125" style="16" bestFit="1" customWidth="1"/>
    <col min="6680" max="6680" width="6.42578125" style="16" bestFit="1" customWidth="1"/>
    <col min="6681" max="6681" width="5.42578125" style="16" customWidth="1"/>
    <col min="6682" max="6682" width="3.28515625" style="16" customWidth="1"/>
    <col min="6683" max="6683" width="5.140625" style="16" customWidth="1"/>
    <col min="6684" max="6684" width="5.7109375" style="16" customWidth="1"/>
    <col min="6685" max="6686" width="5.28515625" style="16" customWidth="1"/>
    <col min="6687" max="6687" width="5.5703125" style="16" customWidth="1"/>
    <col min="6688" max="6688" width="5.140625" style="16" customWidth="1"/>
    <col min="6689" max="6689" width="3.85546875" style="16" customWidth="1"/>
    <col min="6690" max="6690" width="6.140625" style="16" customWidth="1"/>
    <col min="6691" max="6691" width="5.42578125" style="16" bestFit="1" customWidth="1"/>
    <col min="6692" max="6692" width="4.28515625" style="16" customWidth="1"/>
    <col min="6693" max="6693" width="3.85546875" style="16" customWidth="1"/>
    <col min="6694" max="6912" width="11.42578125" style="16"/>
    <col min="6913" max="6913" width="4.28515625" style="16" bestFit="1" customWidth="1"/>
    <col min="6914" max="6914" width="11.42578125" style="16" customWidth="1"/>
    <col min="6915" max="6915" width="5" style="16" customWidth="1"/>
    <col min="6916" max="6916" width="5.140625" style="16" customWidth="1"/>
    <col min="6917" max="6917" width="5.7109375" style="16" bestFit="1" customWidth="1"/>
    <col min="6918" max="6918" width="5.7109375" style="16" customWidth="1"/>
    <col min="6919" max="6919" width="5.5703125" style="16" bestFit="1" customWidth="1"/>
    <col min="6920" max="6920" width="5.7109375" style="16" customWidth="1"/>
    <col min="6921" max="6921" width="5.42578125" style="16" customWidth="1"/>
    <col min="6922" max="6922" width="5.28515625" style="16" customWidth="1"/>
    <col min="6923" max="6923" width="5.5703125" style="16" bestFit="1" customWidth="1"/>
    <col min="6924" max="6924" width="5.28515625" style="16" customWidth="1"/>
    <col min="6925" max="6927" width="5.42578125" style="16" bestFit="1" customWidth="1"/>
    <col min="6928" max="6928" width="3.7109375" style="16" customWidth="1"/>
    <col min="6929" max="6932" width="5.28515625" style="16" customWidth="1"/>
    <col min="6933" max="6935" width="5.42578125" style="16" bestFit="1" customWidth="1"/>
    <col min="6936" max="6936" width="6.42578125" style="16" bestFit="1" customWidth="1"/>
    <col min="6937" max="6937" width="5.42578125" style="16" customWidth="1"/>
    <col min="6938" max="6938" width="3.28515625" style="16" customWidth="1"/>
    <col min="6939" max="6939" width="5.140625" style="16" customWidth="1"/>
    <col min="6940" max="6940" width="5.7109375" style="16" customWidth="1"/>
    <col min="6941" max="6942" width="5.28515625" style="16" customWidth="1"/>
    <col min="6943" max="6943" width="5.5703125" style="16" customWidth="1"/>
    <col min="6944" max="6944" width="5.140625" style="16" customWidth="1"/>
    <col min="6945" max="6945" width="3.85546875" style="16" customWidth="1"/>
    <col min="6946" max="6946" width="6.140625" style="16" customWidth="1"/>
    <col min="6947" max="6947" width="5.42578125" style="16" bestFit="1" customWidth="1"/>
    <col min="6948" max="6948" width="4.28515625" style="16" customWidth="1"/>
    <col min="6949" max="6949" width="3.85546875" style="16" customWidth="1"/>
    <col min="6950" max="7168" width="11.42578125" style="16"/>
    <col min="7169" max="7169" width="4.28515625" style="16" bestFit="1" customWidth="1"/>
    <col min="7170" max="7170" width="11.42578125" style="16" customWidth="1"/>
    <col min="7171" max="7171" width="5" style="16" customWidth="1"/>
    <col min="7172" max="7172" width="5.140625" style="16" customWidth="1"/>
    <col min="7173" max="7173" width="5.7109375" style="16" bestFit="1" customWidth="1"/>
    <col min="7174" max="7174" width="5.7109375" style="16" customWidth="1"/>
    <col min="7175" max="7175" width="5.5703125" style="16" bestFit="1" customWidth="1"/>
    <col min="7176" max="7176" width="5.7109375" style="16" customWidth="1"/>
    <col min="7177" max="7177" width="5.42578125" style="16" customWidth="1"/>
    <col min="7178" max="7178" width="5.28515625" style="16" customWidth="1"/>
    <col min="7179" max="7179" width="5.5703125" style="16" bestFit="1" customWidth="1"/>
    <col min="7180" max="7180" width="5.28515625" style="16" customWidth="1"/>
    <col min="7181" max="7183" width="5.42578125" style="16" bestFit="1" customWidth="1"/>
    <col min="7184" max="7184" width="3.7109375" style="16" customWidth="1"/>
    <col min="7185" max="7188" width="5.28515625" style="16" customWidth="1"/>
    <col min="7189" max="7191" width="5.42578125" style="16" bestFit="1" customWidth="1"/>
    <col min="7192" max="7192" width="6.42578125" style="16" bestFit="1" customWidth="1"/>
    <col min="7193" max="7193" width="5.42578125" style="16" customWidth="1"/>
    <col min="7194" max="7194" width="3.28515625" style="16" customWidth="1"/>
    <col min="7195" max="7195" width="5.140625" style="16" customWidth="1"/>
    <col min="7196" max="7196" width="5.7109375" style="16" customWidth="1"/>
    <col min="7197" max="7198" width="5.28515625" style="16" customWidth="1"/>
    <col min="7199" max="7199" width="5.5703125" style="16" customWidth="1"/>
    <col min="7200" max="7200" width="5.140625" style="16" customWidth="1"/>
    <col min="7201" max="7201" width="3.85546875" style="16" customWidth="1"/>
    <col min="7202" max="7202" width="6.140625" style="16" customWidth="1"/>
    <col min="7203" max="7203" width="5.42578125" style="16" bestFit="1" customWidth="1"/>
    <col min="7204" max="7204" width="4.28515625" style="16" customWidth="1"/>
    <col min="7205" max="7205" width="3.85546875" style="16" customWidth="1"/>
    <col min="7206" max="7424" width="11.42578125" style="16"/>
    <col min="7425" max="7425" width="4.28515625" style="16" bestFit="1" customWidth="1"/>
    <col min="7426" max="7426" width="11.42578125" style="16" customWidth="1"/>
    <col min="7427" max="7427" width="5" style="16" customWidth="1"/>
    <col min="7428" max="7428" width="5.140625" style="16" customWidth="1"/>
    <col min="7429" max="7429" width="5.7109375" style="16" bestFit="1" customWidth="1"/>
    <col min="7430" max="7430" width="5.7109375" style="16" customWidth="1"/>
    <col min="7431" max="7431" width="5.5703125" style="16" bestFit="1" customWidth="1"/>
    <col min="7432" max="7432" width="5.7109375" style="16" customWidth="1"/>
    <col min="7433" max="7433" width="5.42578125" style="16" customWidth="1"/>
    <col min="7434" max="7434" width="5.28515625" style="16" customWidth="1"/>
    <col min="7435" max="7435" width="5.5703125" style="16" bestFit="1" customWidth="1"/>
    <col min="7436" max="7436" width="5.28515625" style="16" customWidth="1"/>
    <col min="7437" max="7439" width="5.42578125" style="16" bestFit="1" customWidth="1"/>
    <col min="7440" max="7440" width="3.7109375" style="16" customWidth="1"/>
    <col min="7441" max="7444" width="5.28515625" style="16" customWidth="1"/>
    <col min="7445" max="7447" width="5.42578125" style="16" bestFit="1" customWidth="1"/>
    <col min="7448" max="7448" width="6.42578125" style="16" bestFit="1" customWidth="1"/>
    <col min="7449" max="7449" width="5.42578125" style="16" customWidth="1"/>
    <col min="7450" max="7450" width="3.28515625" style="16" customWidth="1"/>
    <col min="7451" max="7451" width="5.140625" style="16" customWidth="1"/>
    <col min="7452" max="7452" width="5.7109375" style="16" customWidth="1"/>
    <col min="7453" max="7454" width="5.28515625" style="16" customWidth="1"/>
    <col min="7455" max="7455" width="5.5703125" style="16" customWidth="1"/>
    <col min="7456" max="7456" width="5.140625" style="16" customWidth="1"/>
    <col min="7457" max="7457" width="3.85546875" style="16" customWidth="1"/>
    <col min="7458" max="7458" width="6.140625" style="16" customWidth="1"/>
    <col min="7459" max="7459" width="5.42578125" style="16" bestFit="1" customWidth="1"/>
    <col min="7460" max="7460" width="4.28515625" style="16" customWidth="1"/>
    <col min="7461" max="7461" width="3.85546875" style="16" customWidth="1"/>
    <col min="7462" max="7680" width="11.42578125" style="16"/>
    <col min="7681" max="7681" width="4.28515625" style="16" bestFit="1" customWidth="1"/>
    <col min="7682" max="7682" width="11.42578125" style="16" customWidth="1"/>
    <col min="7683" max="7683" width="5" style="16" customWidth="1"/>
    <col min="7684" max="7684" width="5.140625" style="16" customWidth="1"/>
    <col min="7685" max="7685" width="5.7109375" style="16" bestFit="1" customWidth="1"/>
    <col min="7686" max="7686" width="5.7109375" style="16" customWidth="1"/>
    <col min="7687" max="7687" width="5.5703125" style="16" bestFit="1" customWidth="1"/>
    <col min="7688" max="7688" width="5.7109375" style="16" customWidth="1"/>
    <col min="7689" max="7689" width="5.42578125" style="16" customWidth="1"/>
    <col min="7690" max="7690" width="5.28515625" style="16" customWidth="1"/>
    <col min="7691" max="7691" width="5.5703125" style="16" bestFit="1" customWidth="1"/>
    <col min="7692" max="7692" width="5.28515625" style="16" customWidth="1"/>
    <col min="7693" max="7695" width="5.42578125" style="16" bestFit="1" customWidth="1"/>
    <col min="7696" max="7696" width="3.7109375" style="16" customWidth="1"/>
    <col min="7697" max="7700" width="5.28515625" style="16" customWidth="1"/>
    <col min="7701" max="7703" width="5.42578125" style="16" bestFit="1" customWidth="1"/>
    <col min="7704" max="7704" width="6.42578125" style="16" bestFit="1" customWidth="1"/>
    <col min="7705" max="7705" width="5.42578125" style="16" customWidth="1"/>
    <col min="7706" max="7706" width="3.28515625" style="16" customWidth="1"/>
    <col min="7707" max="7707" width="5.140625" style="16" customWidth="1"/>
    <col min="7708" max="7708" width="5.7109375" style="16" customWidth="1"/>
    <col min="7709" max="7710" width="5.28515625" style="16" customWidth="1"/>
    <col min="7711" max="7711" width="5.5703125" style="16" customWidth="1"/>
    <col min="7712" max="7712" width="5.140625" style="16" customWidth="1"/>
    <col min="7713" max="7713" width="3.85546875" style="16" customWidth="1"/>
    <col min="7714" max="7714" width="6.140625" style="16" customWidth="1"/>
    <col min="7715" max="7715" width="5.42578125" style="16" bestFit="1" customWidth="1"/>
    <col min="7716" max="7716" width="4.28515625" style="16" customWidth="1"/>
    <col min="7717" max="7717" width="3.85546875" style="16" customWidth="1"/>
    <col min="7718" max="7936" width="11.42578125" style="16"/>
    <col min="7937" max="7937" width="4.28515625" style="16" bestFit="1" customWidth="1"/>
    <col min="7938" max="7938" width="11.42578125" style="16" customWidth="1"/>
    <col min="7939" max="7939" width="5" style="16" customWidth="1"/>
    <col min="7940" max="7940" width="5.140625" style="16" customWidth="1"/>
    <col min="7941" max="7941" width="5.7109375" style="16" bestFit="1" customWidth="1"/>
    <col min="7942" max="7942" width="5.7109375" style="16" customWidth="1"/>
    <col min="7943" max="7943" width="5.5703125" style="16" bestFit="1" customWidth="1"/>
    <col min="7944" max="7944" width="5.7109375" style="16" customWidth="1"/>
    <col min="7945" max="7945" width="5.42578125" style="16" customWidth="1"/>
    <col min="7946" max="7946" width="5.28515625" style="16" customWidth="1"/>
    <col min="7947" max="7947" width="5.5703125" style="16" bestFit="1" customWidth="1"/>
    <col min="7948" max="7948" width="5.28515625" style="16" customWidth="1"/>
    <col min="7949" max="7951" width="5.42578125" style="16" bestFit="1" customWidth="1"/>
    <col min="7952" max="7952" width="3.7109375" style="16" customWidth="1"/>
    <col min="7953" max="7956" width="5.28515625" style="16" customWidth="1"/>
    <col min="7957" max="7959" width="5.42578125" style="16" bestFit="1" customWidth="1"/>
    <col min="7960" max="7960" width="6.42578125" style="16" bestFit="1" customWidth="1"/>
    <col min="7961" max="7961" width="5.42578125" style="16" customWidth="1"/>
    <col min="7962" max="7962" width="3.28515625" style="16" customWidth="1"/>
    <col min="7963" max="7963" width="5.140625" style="16" customWidth="1"/>
    <col min="7964" max="7964" width="5.7109375" style="16" customWidth="1"/>
    <col min="7965" max="7966" width="5.28515625" style="16" customWidth="1"/>
    <col min="7967" max="7967" width="5.5703125" style="16" customWidth="1"/>
    <col min="7968" max="7968" width="5.140625" style="16" customWidth="1"/>
    <col min="7969" max="7969" width="3.85546875" style="16" customWidth="1"/>
    <col min="7970" max="7970" width="6.140625" style="16" customWidth="1"/>
    <col min="7971" max="7971" width="5.42578125" style="16" bestFit="1" customWidth="1"/>
    <col min="7972" max="7972" width="4.28515625" style="16" customWidth="1"/>
    <col min="7973" max="7973" width="3.85546875" style="16" customWidth="1"/>
    <col min="7974" max="8192" width="11.42578125" style="16"/>
    <col min="8193" max="8193" width="4.28515625" style="16" bestFit="1" customWidth="1"/>
    <col min="8194" max="8194" width="11.42578125" style="16" customWidth="1"/>
    <col min="8195" max="8195" width="5" style="16" customWidth="1"/>
    <col min="8196" max="8196" width="5.140625" style="16" customWidth="1"/>
    <col min="8197" max="8197" width="5.7109375" style="16" bestFit="1" customWidth="1"/>
    <col min="8198" max="8198" width="5.7109375" style="16" customWidth="1"/>
    <col min="8199" max="8199" width="5.5703125" style="16" bestFit="1" customWidth="1"/>
    <col min="8200" max="8200" width="5.7109375" style="16" customWidth="1"/>
    <col min="8201" max="8201" width="5.42578125" style="16" customWidth="1"/>
    <col min="8202" max="8202" width="5.28515625" style="16" customWidth="1"/>
    <col min="8203" max="8203" width="5.5703125" style="16" bestFit="1" customWidth="1"/>
    <col min="8204" max="8204" width="5.28515625" style="16" customWidth="1"/>
    <col min="8205" max="8207" width="5.42578125" style="16" bestFit="1" customWidth="1"/>
    <col min="8208" max="8208" width="3.7109375" style="16" customWidth="1"/>
    <col min="8209" max="8212" width="5.28515625" style="16" customWidth="1"/>
    <col min="8213" max="8215" width="5.42578125" style="16" bestFit="1" customWidth="1"/>
    <col min="8216" max="8216" width="6.42578125" style="16" bestFit="1" customWidth="1"/>
    <col min="8217" max="8217" width="5.42578125" style="16" customWidth="1"/>
    <col min="8218" max="8218" width="3.28515625" style="16" customWidth="1"/>
    <col min="8219" max="8219" width="5.140625" style="16" customWidth="1"/>
    <col min="8220" max="8220" width="5.7109375" style="16" customWidth="1"/>
    <col min="8221" max="8222" width="5.28515625" style="16" customWidth="1"/>
    <col min="8223" max="8223" width="5.5703125" style="16" customWidth="1"/>
    <col min="8224" max="8224" width="5.140625" style="16" customWidth="1"/>
    <col min="8225" max="8225" width="3.85546875" style="16" customWidth="1"/>
    <col min="8226" max="8226" width="6.140625" style="16" customWidth="1"/>
    <col min="8227" max="8227" width="5.42578125" style="16" bestFit="1" customWidth="1"/>
    <col min="8228" max="8228" width="4.28515625" style="16" customWidth="1"/>
    <col min="8229" max="8229" width="3.85546875" style="16" customWidth="1"/>
    <col min="8230" max="8448" width="11.42578125" style="16"/>
    <col min="8449" max="8449" width="4.28515625" style="16" bestFit="1" customWidth="1"/>
    <col min="8450" max="8450" width="11.42578125" style="16" customWidth="1"/>
    <col min="8451" max="8451" width="5" style="16" customWidth="1"/>
    <col min="8452" max="8452" width="5.140625" style="16" customWidth="1"/>
    <col min="8453" max="8453" width="5.7109375" style="16" bestFit="1" customWidth="1"/>
    <col min="8454" max="8454" width="5.7109375" style="16" customWidth="1"/>
    <col min="8455" max="8455" width="5.5703125" style="16" bestFit="1" customWidth="1"/>
    <col min="8456" max="8456" width="5.7109375" style="16" customWidth="1"/>
    <col min="8457" max="8457" width="5.42578125" style="16" customWidth="1"/>
    <col min="8458" max="8458" width="5.28515625" style="16" customWidth="1"/>
    <col min="8459" max="8459" width="5.5703125" style="16" bestFit="1" customWidth="1"/>
    <col min="8460" max="8460" width="5.28515625" style="16" customWidth="1"/>
    <col min="8461" max="8463" width="5.42578125" style="16" bestFit="1" customWidth="1"/>
    <col min="8464" max="8464" width="3.7109375" style="16" customWidth="1"/>
    <col min="8465" max="8468" width="5.28515625" style="16" customWidth="1"/>
    <col min="8469" max="8471" width="5.42578125" style="16" bestFit="1" customWidth="1"/>
    <col min="8472" max="8472" width="6.42578125" style="16" bestFit="1" customWidth="1"/>
    <col min="8473" max="8473" width="5.42578125" style="16" customWidth="1"/>
    <col min="8474" max="8474" width="3.28515625" style="16" customWidth="1"/>
    <col min="8475" max="8475" width="5.140625" style="16" customWidth="1"/>
    <col min="8476" max="8476" width="5.7109375" style="16" customWidth="1"/>
    <col min="8477" max="8478" width="5.28515625" style="16" customWidth="1"/>
    <col min="8479" max="8479" width="5.5703125" style="16" customWidth="1"/>
    <col min="8480" max="8480" width="5.140625" style="16" customWidth="1"/>
    <col min="8481" max="8481" width="3.85546875" style="16" customWidth="1"/>
    <col min="8482" max="8482" width="6.140625" style="16" customWidth="1"/>
    <col min="8483" max="8483" width="5.42578125" style="16" bestFit="1" customWidth="1"/>
    <col min="8484" max="8484" width="4.28515625" style="16" customWidth="1"/>
    <col min="8485" max="8485" width="3.85546875" style="16" customWidth="1"/>
    <col min="8486" max="8704" width="11.42578125" style="16"/>
    <col min="8705" max="8705" width="4.28515625" style="16" bestFit="1" customWidth="1"/>
    <col min="8706" max="8706" width="11.42578125" style="16" customWidth="1"/>
    <col min="8707" max="8707" width="5" style="16" customWidth="1"/>
    <col min="8708" max="8708" width="5.140625" style="16" customWidth="1"/>
    <col min="8709" max="8709" width="5.7109375" style="16" bestFit="1" customWidth="1"/>
    <col min="8710" max="8710" width="5.7109375" style="16" customWidth="1"/>
    <col min="8711" max="8711" width="5.5703125" style="16" bestFit="1" customWidth="1"/>
    <col min="8712" max="8712" width="5.7109375" style="16" customWidth="1"/>
    <col min="8713" max="8713" width="5.42578125" style="16" customWidth="1"/>
    <col min="8714" max="8714" width="5.28515625" style="16" customWidth="1"/>
    <col min="8715" max="8715" width="5.5703125" style="16" bestFit="1" customWidth="1"/>
    <col min="8716" max="8716" width="5.28515625" style="16" customWidth="1"/>
    <col min="8717" max="8719" width="5.42578125" style="16" bestFit="1" customWidth="1"/>
    <col min="8720" max="8720" width="3.7109375" style="16" customWidth="1"/>
    <col min="8721" max="8724" width="5.28515625" style="16" customWidth="1"/>
    <col min="8725" max="8727" width="5.42578125" style="16" bestFit="1" customWidth="1"/>
    <col min="8728" max="8728" width="6.42578125" style="16" bestFit="1" customWidth="1"/>
    <col min="8729" max="8729" width="5.42578125" style="16" customWidth="1"/>
    <col min="8730" max="8730" width="3.28515625" style="16" customWidth="1"/>
    <col min="8731" max="8731" width="5.140625" style="16" customWidth="1"/>
    <col min="8732" max="8732" width="5.7109375" style="16" customWidth="1"/>
    <col min="8733" max="8734" width="5.28515625" style="16" customWidth="1"/>
    <col min="8735" max="8735" width="5.5703125" style="16" customWidth="1"/>
    <col min="8736" max="8736" width="5.140625" style="16" customWidth="1"/>
    <col min="8737" max="8737" width="3.85546875" style="16" customWidth="1"/>
    <col min="8738" max="8738" width="6.140625" style="16" customWidth="1"/>
    <col min="8739" max="8739" width="5.42578125" style="16" bestFit="1" customWidth="1"/>
    <col min="8740" max="8740" width="4.28515625" style="16" customWidth="1"/>
    <col min="8741" max="8741" width="3.85546875" style="16" customWidth="1"/>
    <col min="8742" max="8960" width="11.42578125" style="16"/>
    <col min="8961" max="8961" width="4.28515625" style="16" bestFit="1" customWidth="1"/>
    <col min="8962" max="8962" width="11.42578125" style="16" customWidth="1"/>
    <col min="8963" max="8963" width="5" style="16" customWidth="1"/>
    <col min="8964" max="8964" width="5.140625" style="16" customWidth="1"/>
    <col min="8965" max="8965" width="5.7109375" style="16" bestFit="1" customWidth="1"/>
    <col min="8966" max="8966" width="5.7109375" style="16" customWidth="1"/>
    <col min="8967" max="8967" width="5.5703125" style="16" bestFit="1" customWidth="1"/>
    <col min="8968" max="8968" width="5.7109375" style="16" customWidth="1"/>
    <col min="8969" max="8969" width="5.42578125" style="16" customWidth="1"/>
    <col min="8970" max="8970" width="5.28515625" style="16" customWidth="1"/>
    <col min="8971" max="8971" width="5.5703125" style="16" bestFit="1" customWidth="1"/>
    <col min="8972" max="8972" width="5.28515625" style="16" customWidth="1"/>
    <col min="8973" max="8975" width="5.42578125" style="16" bestFit="1" customWidth="1"/>
    <col min="8976" max="8976" width="3.7109375" style="16" customWidth="1"/>
    <col min="8977" max="8980" width="5.28515625" style="16" customWidth="1"/>
    <col min="8981" max="8983" width="5.42578125" style="16" bestFit="1" customWidth="1"/>
    <col min="8984" max="8984" width="6.42578125" style="16" bestFit="1" customWidth="1"/>
    <col min="8985" max="8985" width="5.42578125" style="16" customWidth="1"/>
    <col min="8986" max="8986" width="3.28515625" style="16" customWidth="1"/>
    <col min="8987" max="8987" width="5.140625" style="16" customWidth="1"/>
    <col min="8988" max="8988" width="5.7109375" style="16" customWidth="1"/>
    <col min="8989" max="8990" width="5.28515625" style="16" customWidth="1"/>
    <col min="8991" max="8991" width="5.5703125" style="16" customWidth="1"/>
    <col min="8992" max="8992" width="5.140625" style="16" customWidth="1"/>
    <col min="8993" max="8993" width="3.85546875" style="16" customWidth="1"/>
    <col min="8994" max="8994" width="6.140625" style="16" customWidth="1"/>
    <col min="8995" max="8995" width="5.42578125" style="16" bestFit="1" customWidth="1"/>
    <col min="8996" max="8996" width="4.28515625" style="16" customWidth="1"/>
    <col min="8997" max="8997" width="3.85546875" style="16" customWidth="1"/>
    <col min="8998" max="9216" width="11.42578125" style="16"/>
    <col min="9217" max="9217" width="4.28515625" style="16" bestFit="1" customWidth="1"/>
    <col min="9218" max="9218" width="11.42578125" style="16" customWidth="1"/>
    <col min="9219" max="9219" width="5" style="16" customWidth="1"/>
    <col min="9220" max="9220" width="5.140625" style="16" customWidth="1"/>
    <col min="9221" max="9221" width="5.7109375" style="16" bestFit="1" customWidth="1"/>
    <col min="9222" max="9222" width="5.7109375" style="16" customWidth="1"/>
    <col min="9223" max="9223" width="5.5703125" style="16" bestFit="1" customWidth="1"/>
    <col min="9224" max="9224" width="5.7109375" style="16" customWidth="1"/>
    <col min="9225" max="9225" width="5.42578125" style="16" customWidth="1"/>
    <col min="9226" max="9226" width="5.28515625" style="16" customWidth="1"/>
    <col min="9227" max="9227" width="5.5703125" style="16" bestFit="1" customWidth="1"/>
    <col min="9228" max="9228" width="5.28515625" style="16" customWidth="1"/>
    <col min="9229" max="9231" width="5.42578125" style="16" bestFit="1" customWidth="1"/>
    <col min="9232" max="9232" width="3.7109375" style="16" customWidth="1"/>
    <col min="9233" max="9236" width="5.28515625" style="16" customWidth="1"/>
    <col min="9237" max="9239" width="5.42578125" style="16" bestFit="1" customWidth="1"/>
    <col min="9240" max="9240" width="6.42578125" style="16" bestFit="1" customWidth="1"/>
    <col min="9241" max="9241" width="5.42578125" style="16" customWidth="1"/>
    <col min="9242" max="9242" width="3.28515625" style="16" customWidth="1"/>
    <col min="9243" max="9243" width="5.140625" style="16" customWidth="1"/>
    <col min="9244" max="9244" width="5.7109375" style="16" customWidth="1"/>
    <col min="9245" max="9246" width="5.28515625" style="16" customWidth="1"/>
    <col min="9247" max="9247" width="5.5703125" style="16" customWidth="1"/>
    <col min="9248" max="9248" width="5.140625" style="16" customWidth="1"/>
    <col min="9249" max="9249" width="3.85546875" style="16" customWidth="1"/>
    <col min="9250" max="9250" width="6.140625" style="16" customWidth="1"/>
    <col min="9251" max="9251" width="5.42578125" style="16" bestFit="1" customWidth="1"/>
    <col min="9252" max="9252" width="4.28515625" style="16" customWidth="1"/>
    <col min="9253" max="9253" width="3.85546875" style="16" customWidth="1"/>
    <col min="9254" max="9472" width="11.42578125" style="16"/>
    <col min="9473" max="9473" width="4.28515625" style="16" bestFit="1" customWidth="1"/>
    <col min="9474" max="9474" width="11.42578125" style="16" customWidth="1"/>
    <col min="9475" max="9475" width="5" style="16" customWidth="1"/>
    <col min="9476" max="9476" width="5.140625" style="16" customWidth="1"/>
    <col min="9477" max="9477" width="5.7109375" style="16" bestFit="1" customWidth="1"/>
    <col min="9478" max="9478" width="5.7109375" style="16" customWidth="1"/>
    <col min="9479" max="9479" width="5.5703125" style="16" bestFit="1" customWidth="1"/>
    <col min="9480" max="9480" width="5.7109375" style="16" customWidth="1"/>
    <col min="9481" max="9481" width="5.42578125" style="16" customWidth="1"/>
    <col min="9482" max="9482" width="5.28515625" style="16" customWidth="1"/>
    <col min="9483" max="9483" width="5.5703125" style="16" bestFit="1" customWidth="1"/>
    <col min="9484" max="9484" width="5.28515625" style="16" customWidth="1"/>
    <col min="9485" max="9487" width="5.42578125" style="16" bestFit="1" customWidth="1"/>
    <col min="9488" max="9488" width="3.7109375" style="16" customWidth="1"/>
    <col min="9489" max="9492" width="5.28515625" style="16" customWidth="1"/>
    <col min="9493" max="9495" width="5.42578125" style="16" bestFit="1" customWidth="1"/>
    <col min="9496" max="9496" width="6.42578125" style="16" bestFit="1" customWidth="1"/>
    <col min="9497" max="9497" width="5.42578125" style="16" customWidth="1"/>
    <col min="9498" max="9498" width="3.28515625" style="16" customWidth="1"/>
    <col min="9499" max="9499" width="5.140625" style="16" customWidth="1"/>
    <col min="9500" max="9500" width="5.7109375" style="16" customWidth="1"/>
    <col min="9501" max="9502" width="5.28515625" style="16" customWidth="1"/>
    <col min="9503" max="9503" width="5.5703125" style="16" customWidth="1"/>
    <col min="9504" max="9504" width="5.140625" style="16" customWidth="1"/>
    <col min="9505" max="9505" width="3.85546875" style="16" customWidth="1"/>
    <col min="9506" max="9506" width="6.140625" style="16" customWidth="1"/>
    <col min="9507" max="9507" width="5.42578125" style="16" bestFit="1" customWidth="1"/>
    <col min="9508" max="9508" width="4.28515625" style="16" customWidth="1"/>
    <col min="9509" max="9509" width="3.85546875" style="16" customWidth="1"/>
    <col min="9510" max="9728" width="11.42578125" style="16"/>
    <col min="9729" max="9729" width="4.28515625" style="16" bestFit="1" customWidth="1"/>
    <col min="9730" max="9730" width="11.42578125" style="16" customWidth="1"/>
    <col min="9731" max="9731" width="5" style="16" customWidth="1"/>
    <col min="9732" max="9732" width="5.140625" style="16" customWidth="1"/>
    <col min="9733" max="9733" width="5.7109375" style="16" bestFit="1" customWidth="1"/>
    <col min="9734" max="9734" width="5.7109375" style="16" customWidth="1"/>
    <col min="9735" max="9735" width="5.5703125" style="16" bestFit="1" customWidth="1"/>
    <col min="9736" max="9736" width="5.7109375" style="16" customWidth="1"/>
    <col min="9737" max="9737" width="5.42578125" style="16" customWidth="1"/>
    <col min="9738" max="9738" width="5.28515625" style="16" customWidth="1"/>
    <col min="9739" max="9739" width="5.5703125" style="16" bestFit="1" customWidth="1"/>
    <col min="9740" max="9740" width="5.28515625" style="16" customWidth="1"/>
    <col min="9741" max="9743" width="5.42578125" style="16" bestFit="1" customWidth="1"/>
    <col min="9744" max="9744" width="3.7109375" style="16" customWidth="1"/>
    <col min="9745" max="9748" width="5.28515625" style="16" customWidth="1"/>
    <col min="9749" max="9751" width="5.42578125" style="16" bestFit="1" customWidth="1"/>
    <col min="9752" max="9752" width="6.42578125" style="16" bestFit="1" customWidth="1"/>
    <col min="9753" max="9753" width="5.42578125" style="16" customWidth="1"/>
    <col min="9754" max="9754" width="3.28515625" style="16" customWidth="1"/>
    <col min="9755" max="9755" width="5.140625" style="16" customWidth="1"/>
    <col min="9756" max="9756" width="5.7109375" style="16" customWidth="1"/>
    <col min="9757" max="9758" width="5.28515625" style="16" customWidth="1"/>
    <col min="9759" max="9759" width="5.5703125" style="16" customWidth="1"/>
    <col min="9760" max="9760" width="5.140625" style="16" customWidth="1"/>
    <col min="9761" max="9761" width="3.85546875" style="16" customWidth="1"/>
    <col min="9762" max="9762" width="6.140625" style="16" customWidth="1"/>
    <col min="9763" max="9763" width="5.42578125" style="16" bestFit="1" customWidth="1"/>
    <col min="9764" max="9764" width="4.28515625" style="16" customWidth="1"/>
    <col min="9765" max="9765" width="3.85546875" style="16" customWidth="1"/>
    <col min="9766" max="9984" width="11.42578125" style="16"/>
    <col min="9985" max="9985" width="4.28515625" style="16" bestFit="1" customWidth="1"/>
    <col min="9986" max="9986" width="11.42578125" style="16" customWidth="1"/>
    <col min="9987" max="9987" width="5" style="16" customWidth="1"/>
    <col min="9988" max="9988" width="5.140625" style="16" customWidth="1"/>
    <col min="9989" max="9989" width="5.7109375" style="16" bestFit="1" customWidth="1"/>
    <col min="9990" max="9990" width="5.7109375" style="16" customWidth="1"/>
    <col min="9991" max="9991" width="5.5703125" style="16" bestFit="1" customWidth="1"/>
    <col min="9992" max="9992" width="5.7109375" style="16" customWidth="1"/>
    <col min="9993" max="9993" width="5.42578125" style="16" customWidth="1"/>
    <col min="9994" max="9994" width="5.28515625" style="16" customWidth="1"/>
    <col min="9995" max="9995" width="5.5703125" style="16" bestFit="1" customWidth="1"/>
    <col min="9996" max="9996" width="5.28515625" style="16" customWidth="1"/>
    <col min="9997" max="9999" width="5.42578125" style="16" bestFit="1" customWidth="1"/>
    <col min="10000" max="10000" width="3.7109375" style="16" customWidth="1"/>
    <col min="10001" max="10004" width="5.28515625" style="16" customWidth="1"/>
    <col min="10005" max="10007" width="5.42578125" style="16" bestFit="1" customWidth="1"/>
    <col min="10008" max="10008" width="6.42578125" style="16" bestFit="1" customWidth="1"/>
    <col min="10009" max="10009" width="5.42578125" style="16" customWidth="1"/>
    <col min="10010" max="10010" width="3.28515625" style="16" customWidth="1"/>
    <col min="10011" max="10011" width="5.140625" style="16" customWidth="1"/>
    <col min="10012" max="10012" width="5.7109375" style="16" customWidth="1"/>
    <col min="10013" max="10014" width="5.28515625" style="16" customWidth="1"/>
    <col min="10015" max="10015" width="5.5703125" style="16" customWidth="1"/>
    <col min="10016" max="10016" width="5.140625" style="16" customWidth="1"/>
    <col min="10017" max="10017" width="3.85546875" style="16" customWidth="1"/>
    <col min="10018" max="10018" width="6.140625" style="16" customWidth="1"/>
    <col min="10019" max="10019" width="5.42578125" style="16" bestFit="1" customWidth="1"/>
    <col min="10020" max="10020" width="4.28515625" style="16" customWidth="1"/>
    <col min="10021" max="10021" width="3.85546875" style="16" customWidth="1"/>
    <col min="10022" max="10240" width="11.42578125" style="16"/>
    <col min="10241" max="10241" width="4.28515625" style="16" bestFit="1" customWidth="1"/>
    <col min="10242" max="10242" width="11.42578125" style="16" customWidth="1"/>
    <col min="10243" max="10243" width="5" style="16" customWidth="1"/>
    <col min="10244" max="10244" width="5.140625" style="16" customWidth="1"/>
    <col min="10245" max="10245" width="5.7109375" style="16" bestFit="1" customWidth="1"/>
    <col min="10246" max="10246" width="5.7109375" style="16" customWidth="1"/>
    <col min="10247" max="10247" width="5.5703125" style="16" bestFit="1" customWidth="1"/>
    <col min="10248" max="10248" width="5.7109375" style="16" customWidth="1"/>
    <col min="10249" max="10249" width="5.42578125" style="16" customWidth="1"/>
    <col min="10250" max="10250" width="5.28515625" style="16" customWidth="1"/>
    <col min="10251" max="10251" width="5.5703125" style="16" bestFit="1" customWidth="1"/>
    <col min="10252" max="10252" width="5.28515625" style="16" customWidth="1"/>
    <col min="10253" max="10255" width="5.42578125" style="16" bestFit="1" customWidth="1"/>
    <col min="10256" max="10256" width="3.7109375" style="16" customWidth="1"/>
    <col min="10257" max="10260" width="5.28515625" style="16" customWidth="1"/>
    <col min="10261" max="10263" width="5.42578125" style="16" bestFit="1" customWidth="1"/>
    <col min="10264" max="10264" width="6.42578125" style="16" bestFit="1" customWidth="1"/>
    <col min="10265" max="10265" width="5.42578125" style="16" customWidth="1"/>
    <col min="10266" max="10266" width="3.28515625" style="16" customWidth="1"/>
    <col min="10267" max="10267" width="5.140625" style="16" customWidth="1"/>
    <col min="10268" max="10268" width="5.7109375" style="16" customWidth="1"/>
    <col min="10269" max="10270" width="5.28515625" style="16" customWidth="1"/>
    <col min="10271" max="10271" width="5.5703125" style="16" customWidth="1"/>
    <col min="10272" max="10272" width="5.140625" style="16" customWidth="1"/>
    <col min="10273" max="10273" width="3.85546875" style="16" customWidth="1"/>
    <col min="10274" max="10274" width="6.140625" style="16" customWidth="1"/>
    <col min="10275" max="10275" width="5.42578125" style="16" bestFit="1" customWidth="1"/>
    <col min="10276" max="10276" width="4.28515625" style="16" customWidth="1"/>
    <col min="10277" max="10277" width="3.85546875" style="16" customWidth="1"/>
    <col min="10278" max="10496" width="11.42578125" style="16"/>
    <col min="10497" max="10497" width="4.28515625" style="16" bestFit="1" customWidth="1"/>
    <col min="10498" max="10498" width="11.42578125" style="16" customWidth="1"/>
    <col min="10499" max="10499" width="5" style="16" customWidth="1"/>
    <col min="10500" max="10500" width="5.140625" style="16" customWidth="1"/>
    <col min="10501" max="10501" width="5.7109375" style="16" bestFit="1" customWidth="1"/>
    <col min="10502" max="10502" width="5.7109375" style="16" customWidth="1"/>
    <col min="10503" max="10503" width="5.5703125" style="16" bestFit="1" customWidth="1"/>
    <col min="10504" max="10504" width="5.7109375" style="16" customWidth="1"/>
    <col min="10505" max="10505" width="5.42578125" style="16" customWidth="1"/>
    <col min="10506" max="10506" width="5.28515625" style="16" customWidth="1"/>
    <col min="10507" max="10507" width="5.5703125" style="16" bestFit="1" customWidth="1"/>
    <col min="10508" max="10508" width="5.28515625" style="16" customWidth="1"/>
    <col min="10509" max="10511" width="5.42578125" style="16" bestFit="1" customWidth="1"/>
    <col min="10512" max="10512" width="3.7109375" style="16" customWidth="1"/>
    <col min="10513" max="10516" width="5.28515625" style="16" customWidth="1"/>
    <col min="10517" max="10519" width="5.42578125" style="16" bestFit="1" customWidth="1"/>
    <col min="10520" max="10520" width="6.42578125" style="16" bestFit="1" customWidth="1"/>
    <col min="10521" max="10521" width="5.42578125" style="16" customWidth="1"/>
    <col min="10522" max="10522" width="3.28515625" style="16" customWidth="1"/>
    <col min="10523" max="10523" width="5.140625" style="16" customWidth="1"/>
    <col min="10524" max="10524" width="5.7109375" style="16" customWidth="1"/>
    <col min="10525" max="10526" width="5.28515625" style="16" customWidth="1"/>
    <col min="10527" max="10527" width="5.5703125" style="16" customWidth="1"/>
    <col min="10528" max="10528" width="5.140625" style="16" customWidth="1"/>
    <col min="10529" max="10529" width="3.85546875" style="16" customWidth="1"/>
    <col min="10530" max="10530" width="6.140625" style="16" customWidth="1"/>
    <col min="10531" max="10531" width="5.42578125" style="16" bestFit="1" customWidth="1"/>
    <col min="10532" max="10532" width="4.28515625" style="16" customWidth="1"/>
    <col min="10533" max="10533" width="3.85546875" style="16" customWidth="1"/>
    <col min="10534" max="10752" width="11.42578125" style="16"/>
    <col min="10753" max="10753" width="4.28515625" style="16" bestFit="1" customWidth="1"/>
    <col min="10754" max="10754" width="11.42578125" style="16" customWidth="1"/>
    <col min="10755" max="10755" width="5" style="16" customWidth="1"/>
    <col min="10756" max="10756" width="5.140625" style="16" customWidth="1"/>
    <col min="10757" max="10757" width="5.7109375" style="16" bestFit="1" customWidth="1"/>
    <col min="10758" max="10758" width="5.7109375" style="16" customWidth="1"/>
    <col min="10759" max="10759" width="5.5703125" style="16" bestFit="1" customWidth="1"/>
    <col min="10760" max="10760" width="5.7109375" style="16" customWidth="1"/>
    <col min="10761" max="10761" width="5.42578125" style="16" customWidth="1"/>
    <col min="10762" max="10762" width="5.28515625" style="16" customWidth="1"/>
    <col min="10763" max="10763" width="5.5703125" style="16" bestFit="1" customWidth="1"/>
    <col min="10764" max="10764" width="5.28515625" style="16" customWidth="1"/>
    <col min="10765" max="10767" width="5.42578125" style="16" bestFit="1" customWidth="1"/>
    <col min="10768" max="10768" width="3.7109375" style="16" customWidth="1"/>
    <col min="10769" max="10772" width="5.28515625" style="16" customWidth="1"/>
    <col min="10773" max="10775" width="5.42578125" style="16" bestFit="1" customWidth="1"/>
    <col min="10776" max="10776" width="6.42578125" style="16" bestFit="1" customWidth="1"/>
    <col min="10777" max="10777" width="5.42578125" style="16" customWidth="1"/>
    <col min="10778" max="10778" width="3.28515625" style="16" customWidth="1"/>
    <col min="10779" max="10779" width="5.140625" style="16" customWidth="1"/>
    <col min="10780" max="10780" width="5.7109375" style="16" customWidth="1"/>
    <col min="10781" max="10782" width="5.28515625" style="16" customWidth="1"/>
    <col min="10783" max="10783" width="5.5703125" style="16" customWidth="1"/>
    <col min="10784" max="10784" width="5.140625" style="16" customWidth="1"/>
    <col min="10785" max="10785" width="3.85546875" style="16" customWidth="1"/>
    <col min="10786" max="10786" width="6.140625" style="16" customWidth="1"/>
    <col min="10787" max="10787" width="5.42578125" style="16" bestFit="1" customWidth="1"/>
    <col min="10788" max="10788" width="4.28515625" style="16" customWidth="1"/>
    <col min="10789" max="10789" width="3.85546875" style="16" customWidth="1"/>
    <col min="10790" max="11008" width="11.42578125" style="16"/>
    <col min="11009" max="11009" width="4.28515625" style="16" bestFit="1" customWidth="1"/>
    <col min="11010" max="11010" width="11.42578125" style="16" customWidth="1"/>
    <col min="11011" max="11011" width="5" style="16" customWidth="1"/>
    <col min="11012" max="11012" width="5.140625" style="16" customWidth="1"/>
    <col min="11013" max="11013" width="5.7109375" style="16" bestFit="1" customWidth="1"/>
    <col min="11014" max="11014" width="5.7109375" style="16" customWidth="1"/>
    <col min="11015" max="11015" width="5.5703125" style="16" bestFit="1" customWidth="1"/>
    <col min="11016" max="11016" width="5.7109375" style="16" customWidth="1"/>
    <col min="11017" max="11017" width="5.42578125" style="16" customWidth="1"/>
    <col min="11018" max="11018" width="5.28515625" style="16" customWidth="1"/>
    <col min="11019" max="11019" width="5.5703125" style="16" bestFit="1" customWidth="1"/>
    <col min="11020" max="11020" width="5.28515625" style="16" customWidth="1"/>
    <col min="11021" max="11023" width="5.42578125" style="16" bestFit="1" customWidth="1"/>
    <col min="11024" max="11024" width="3.7109375" style="16" customWidth="1"/>
    <col min="11025" max="11028" width="5.28515625" style="16" customWidth="1"/>
    <col min="11029" max="11031" width="5.42578125" style="16" bestFit="1" customWidth="1"/>
    <col min="11032" max="11032" width="6.42578125" style="16" bestFit="1" customWidth="1"/>
    <col min="11033" max="11033" width="5.42578125" style="16" customWidth="1"/>
    <col min="11034" max="11034" width="3.28515625" style="16" customWidth="1"/>
    <col min="11035" max="11035" width="5.140625" style="16" customWidth="1"/>
    <col min="11036" max="11036" width="5.7109375" style="16" customWidth="1"/>
    <col min="11037" max="11038" width="5.28515625" style="16" customWidth="1"/>
    <col min="11039" max="11039" width="5.5703125" style="16" customWidth="1"/>
    <col min="11040" max="11040" width="5.140625" style="16" customWidth="1"/>
    <col min="11041" max="11041" width="3.85546875" style="16" customWidth="1"/>
    <col min="11042" max="11042" width="6.140625" style="16" customWidth="1"/>
    <col min="11043" max="11043" width="5.42578125" style="16" bestFit="1" customWidth="1"/>
    <col min="11044" max="11044" width="4.28515625" style="16" customWidth="1"/>
    <col min="11045" max="11045" width="3.85546875" style="16" customWidth="1"/>
    <col min="11046" max="11264" width="11.42578125" style="16"/>
    <col min="11265" max="11265" width="4.28515625" style="16" bestFit="1" customWidth="1"/>
    <col min="11266" max="11266" width="11.42578125" style="16" customWidth="1"/>
    <col min="11267" max="11267" width="5" style="16" customWidth="1"/>
    <col min="11268" max="11268" width="5.140625" style="16" customWidth="1"/>
    <col min="11269" max="11269" width="5.7109375" style="16" bestFit="1" customWidth="1"/>
    <col min="11270" max="11270" width="5.7109375" style="16" customWidth="1"/>
    <col min="11271" max="11271" width="5.5703125" style="16" bestFit="1" customWidth="1"/>
    <col min="11272" max="11272" width="5.7109375" style="16" customWidth="1"/>
    <col min="11273" max="11273" width="5.42578125" style="16" customWidth="1"/>
    <col min="11274" max="11274" width="5.28515625" style="16" customWidth="1"/>
    <col min="11275" max="11275" width="5.5703125" style="16" bestFit="1" customWidth="1"/>
    <col min="11276" max="11276" width="5.28515625" style="16" customWidth="1"/>
    <col min="11277" max="11279" width="5.42578125" style="16" bestFit="1" customWidth="1"/>
    <col min="11280" max="11280" width="3.7109375" style="16" customWidth="1"/>
    <col min="11281" max="11284" width="5.28515625" style="16" customWidth="1"/>
    <col min="11285" max="11287" width="5.42578125" style="16" bestFit="1" customWidth="1"/>
    <col min="11288" max="11288" width="6.42578125" style="16" bestFit="1" customWidth="1"/>
    <col min="11289" max="11289" width="5.42578125" style="16" customWidth="1"/>
    <col min="11290" max="11290" width="3.28515625" style="16" customWidth="1"/>
    <col min="11291" max="11291" width="5.140625" style="16" customWidth="1"/>
    <col min="11292" max="11292" width="5.7109375" style="16" customWidth="1"/>
    <col min="11293" max="11294" width="5.28515625" style="16" customWidth="1"/>
    <col min="11295" max="11295" width="5.5703125" style="16" customWidth="1"/>
    <col min="11296" max="11296" width="5.140625" style="16" customWidth="1"/>
    <col min="11297" max="11297" width="3.85546875" style="16" customWidth="1"/>
    <col min="11298" max="11298" width="6.140625" style="16" customWidth="1"/>
    <col min="11299" max="11299" width="5.42578125" style="16" bestFit="1" customWidth="1"/>
    <col min="11300" max="11300" width="4.28515625" style="16" customWidth="1"/>
    <col min="11301" max="11301" width="3.85546875" style="16" customWidth="1"/>
    <col min="11302" max="11520" width="11.42578125" style="16"/>
    <col min="11521" max="11521" width="4.28515625" style="16" bestFit="1" customWidth="1"/>
    <col min="11522" max="11522" width="11.42578125" style="16" customWidth="1"/>
    <col min="11523" max="11523" width="5" style="16" customWidth="1"/>
    <col min="11524" max="11524" width="5.140625" style="16" customWidth="1"/>
    <col min="11525" max="11525" width="5.7109375" style="16" bestFit="1" customWidth="1"/>
    <col min="11526" max="11526" width="5.7109375" style="16" customWidth="1"/>
    <col min="11527" max="11527" width="5.5703125" style="16" bestFit="1" customWidth="1"/>
    <col min="11528" max="11528" width="5.7109375" style="16" customWidth="1"/>
    <col min="11529" max="11529" width="5.42578125" style="16" customWidth="1"/>
    <col min="11530" max="11530" width="5.28515625" style="16" customWidth="1"/>
    <col min="11531" max="11531" width="5.5703125" style="16" bestFit="1" customWidth="1"/>
    <col min="11532" max="11532" width="5.28515625" style="16" customWidth="1"/>
    <col min="11533" max="11535" width="5.42578125" style="16" bestFit="1" customWidth="1"/>
    <col min="11536" max="11536" width="3.7109375" style="16" customWidth="1"/>
    <col min="11537" max="11540" width="5.28515625" style="16" customWidth="1"/>
    <col min="11541" max="11543" width="5.42578125" style="16" bestFit="1" customWidth="1"/>
    <col min="11544" max="11544" width="6.42578125" style="16" bestFit="1" customWidth="1"/>
    <col min="11545" max="11545" width="5.42578125" style="16" customWidth="1"/>
    <col min="11546" max="11546" width="3.28515625" style="16" customWidth="1"/>
    <col min="11547" max="11547" width="5.140625" style="16" customWidth="1"/>
    <col min="11548" max="11548" width="5.7109375" style="16" customWidth="1"/>
    <col min="11549" max="11550" width="5.28515625" style="16" customWidth="1"/>
    <col min="11551" max="11551" width="5.5703125" style="16" customWidth="1"/>
    <col min="11552" max="11552" width="5.140625" style="16" customWidth="1"/>
    <col min="11553" max="11553" width="3.85546875" style="16" customWidth="1"/>
    <col min="11554" max="11554" width="6.140625" style="16" customWidth="1"/>
    <col min="11555" max="11555" width="5.42578125" style="16" bestFit="1" customWidth="1"/>
    <col min="11556" max="11556" width="4.28515625" style="16" customWidth="1"/>
    <col min="11557" max="11557" width="3.85546875" style="16" customWidth="1"/>
    <col min="11558" max="11776" width="11.42578125" style="16"/>
    <col min="11777" max="11777" width="4.28515625" style="16" bestFit="1" customWidth="1"/>
    <col min="11778" max="11778" width="11.42578125" style="16" customWidth="1"/>
    <col min="11779" max="11779" width="5" style="16" customWidth="1"/>
    <col min="11780" max="11780" width="5.140625" style="16" customWidth="1"/>
    <col min="11781" max="11781" width="5.7109375" style="16" bestFit="1" customWidth="1"/>
    <col min="11782" max="11782" width="5.7109375" style="16" customWidth="1"/>
    <col min="11783" max="11783" width="5.5703125" style="16" bestFit="1" customWidth="1"/>
    <col min="11784" max="11784" width="5.7109375" style="16" customWidth="1"/>
    <col min="11785" max="11785" width="5.42578125" style="16" customWidth="1"/>
    <col min="11786" max="11786" width="5.28515625" style="16" customWidth="1"/>
    <col min="11787" max="11787" width="5.5703125" style="16" bestFit="1" customWidth="1"/>
    <col min="11788" max="11788" width="5.28515625" style="16" customWidth="1"/>
    <col min="11789" max="11791" width="5.42578125" style="16" bestFit="1" customWidth="1"/>
    <col min="11792" max="11792" width="3.7109375" style="16" customWidth="1"/>
    <col min="11793" max="11796" width="5.28515625" style="16" customWidth="1"/>
    <col min="11797" max="11799" width="5.42578125" style="16" bestFit="1" customWidth="1"/>
    <col min="11800" max="11800" width="6.42578125" style="16" bestFit="1" customWidth="1"/>
    <col min="11801" max="11801" width="5.42578125" style="16" customWidth="1"/>
    <col min="11802" max="11802" width="3.28515625" style="16" customWidth="1"/>
    <col min="11803" max="11803" width="5.140625" style="16" customWidth="1"/>
    <col min="11804" max="11804" width="5.7109375" style="16" customWidth="1"/>
    <col min="11805" max="11806" width="5.28515625" style="16" customWidth="1"/>
    <col min="11807" max="11807" width="5.5703125" style="16" customWidth="1"/>
    <col min="11808" max="11808" width="5.140625" style="16" customWidth="1"/>
    <col min="11809" max="11809" width="3.85546875" style="16" customWidth="1"/>
    <col min="11810" max="11810" width="6.140625" style="16" customWidth="1"/>
    <col min="11811" max="11811" width="5.42578125" style="16" bestFit="1" customWidth="1"/>
    <col min="11812" max="11812" width="4.28515625" style="16" customWidth="1"/>
    <col min="11813" max="11813" width="3.85546875" style="16" customWidth="1"/>
    <col min="11814" max="12032" width="11.42578125" style="16"/>
    <col min="12033" max="12033" width="4.28515625" style="16" bestFit="1" customWidth="1"/>
    <col min="12034" max="12034" width="11.42578125" style="16" customWidth="1"/>
    <col min="12035" max="12035" width="5" style="16" customWidth="1"/>
    <col min="12036" max="12036" width="5.140625" style="16" customWidth="1"/>
    <col min="12037" max="12037" width="5.7109375" style="16" bestFit="1" customWidth="1"/>
    <col min="12038" max="12038" width="5.7109375" style="16" customWidth="1"/>
    <col min="12039" max="12039" width="5.5703125" style="16" bestFit="1" customWidth="1"/>
    <col min="12040" max="12040" width="5.7109375" style="16" customWidth="1"/>
    <col min="12041" max="12041" width="5.42578125" style="16" customWidth="1"/>
    <col min="12042" max="12042" width="5.28515625" style="16" customWidth="1"/>
    <col min="12043" max="12043" width="5.5703125" style="16" bestFit="1" customWidth="1"/>
    <col min="12044" max="12044" width="5.28515625" style="16" customWidth="1"/>
    <col min="12045" max="12047" width="5.42578125" style="16" bestFit="1" customWidth="1"/>
    <col min="12048" max="12048" width="3.7109375" style="16" customWidth="1"/>
    <col min="12049" max="12052" width="5.28515625" style="16" customWidth="1"/>
    <col min="12053" max="12055" width="5.42578125" style="16" bestFit="1" customWidth="1"/>
    <col min="12056" max="12056" width="6.42578125" style="16" bestFit="1" customWidth="1"/>
    <col min="12057" max="12057" width="5.42578125" style="16" customWidth="1"/>
    <col min="12058" max="12058" width="3.28515625" style="16" customWidth="1"/>
    <col min="12059" max="12059" width="5.140625" style="16" customWidth="1"/>
    <col min="12060" max="12060" width="5.7109375" style="16" customWidth="1"/>
    <col min="12061" max="12062" width="5.28515625" style="16" customWidth="1"/>
    <col min="12063" max="12063" width="5.5703125" style="16" customWidth="1"/>
    <col min="12064" max="12064" width="5.140625" style="16" customWidth="1"/>
    <col min="12065" max="12065" width="3.85546875" style="16" customWidth="1"/>
    <col min="12066" max="12066" width="6.140625" style="16" customWidth="1"/>
    <col min="12067" max="12067" width="5.42578125" style="16" bestFit="1" customWidth="1"/>
    <col min="12068" max="12068" width="4.28515625" style="16" customWidth="1"/>
    <col min="12069" max="12069" width="3.85546875" style="16" customWidth="1"/>
    <col min="12070" max="12288" width="11.42578125" style="16"/>
    <col min="12289" max="12289" width="4.28515625" style="16" bestFit="1" customWidth="1"/>
    <col min="12290" max="12290" width="11.42578125" style="16" customWidth="1"/>
    <col min="12291" max="12291" width="5" style="16" customWidth="1"/>
    <col min="12292" max="12292" width="5.140625" style="16" customWidth="1"/>
    <col min="12293" max="12293" width="5.7109375" style="16" bestFit="1" customWidth="1"/>
    <col min="12294" max="12294" width="5.7109375" style="16" customWidth="1"/>
    <col min="12295" max="12295" width="5.5703125" style="16" bestFit="1" customWidth="1"/>
    <col min="12296" max="12296" width="5.7109375" style="16" customWidth="1"/>
    <col min="12297" max="12297" width="5.42578125" style="16" customWidth="1"/>
    <col min="12298" max="12298" width="5.28515625" style="16" customWidth="1"/>
    <col min="12299" max="12299" width="5.5703125" style="16" bestFit="1" customWidth="1"/>
    <col min="12300" max="12300" width="5.28515625" style="16" customWidth="1"/>
    <col min="12301" max="12303" width="5.42578125" style="16" bestFit="1" customWidth="1"/>
    <col min="12304" max="12304" width="3.7109375" style="16" customWidth="1"/>
    <col min="12305" max="12308" width="5.28515625" style="16" customWidth="1"/>
    <col min="12309" max="12311" width="5.42578125" style="16" bestFit="1" customWidth="1"/>
    <col min="12312" max="12312" width="6.42578125" style="16" bestFit="1" customWidth="1"/>
    <col min="12313" max="12313" width="5.42578125" style="16" customWidth="1"/>
    <col min="12314" max="12314" width="3.28515625" style="16" customWidth="1"/>
    <col min="12315" max="12315" width="5.140625" style="16" customWidth="1"/>
    <col min="12316" max="12316" width="5.7109375" style="16" customWidth="1"/>
    <col min="12317" max="12318" width="5.28515625" style="16" customWidth="1"/>
    <col min="12319" max="12319" width="5.5703125" style="16" customWidth="1"/>
    <col min="12320" max="12320" width="5.140625" style="16" customWidth="1"/>
    <col min="12321" max="12321" width="3.85546875" style="16" customWidth="1"/>
    <col min="12322" max="12322" width="6.140625" style="16" customWidth="1"/>
    <col min="12323" max="12323" width="5.42578125" style="16" bestFit="1" customWidth="1"/>
    <col min="12324" max="12324" width="4.28515625" style="16" customWidth="1"/>
    <col min="12325" max="12325" width="3.85546875" style="16" customWidth="1"/>
    <col min="12326" max="12544" width="11.42578125" style="16"/>
    <col min="12545" max="12545" width="4.28515625" style="16" bestFit="1" customWidth="1"/>
    <col min="12546" max="12546" width="11.42578125" style="16" customWidth="1"/>
    <col min="12547" max="12547" width="5" style="16" customWidth="1"/>
    <col min="12548" max="12548" width="5.140625" style="16" customWidth="1"/>
    <col min="12549" max="12549" width="5.7109375" style="16" bestFit="1" customWidth="1"/>
    <col min="12550" max="12550" width="5.7109375" style="16" customWidth="1"/>
    <col min="12551" max="12551" width="5.5703125" style="16" bestFit="1" customWidth="1"/>
    <col min="12552" max="12552" width="5.7109375" style="16" customWidth="1"/>
    <col min="12553" max="12553" width="5.42578125" style="16" customWidth="1"/>
    <col min="12554" max="12554" width="5.28515625" style="16" customWidth="1"/>
    <col min="12555" max="12555" width="5.5703125" style="16" bestFit="1" customWidth="1"/>
    <col min="12556" max="12556" width="5.28515625" style="16" customWidth="1"/>
    <col min="12557" max="12559" width="5.42578125" style="16" bestFit="1" customWidth="1"/>
    <col min="12560" max="12560" width="3.7109375" style="16" customWidth="1"/>
    <col min="12561" max="12564" width="5.28515625" style="16" customWidth="1"/>
    <col min="12565" max="12567" width="5.42578125" style="16" bestFit="1" customWidth="1"/>
    <col min="12568" max="12568" width="6.42578125" style="16" bestFit="1" customWidth="1"/>
    <col min="12569" max="12569" width="5.42578125" style="16" customWidth="1"/>
    <col min="12570" max="12570" width="3.28515625" style="16" customWidth="1"/>
    <col min="12571" max="12571" width="5.140625" style="16" customWidth="1"/>
    <col min="12572" max="12572" width="5.7109375" style="16" customWidth="1"/>
    <col min="12573" max="12574" width="5.28515625" style="16" customWidth="1"/>
    <col min="12575" max="12575" width="5.5703125" style="16" customWidth="1"/>
    <col min="12576" max="12576" width="5.140625" style="16" customWidth="1"/>
    <col min="12577" max="12577" width="3.85546875" style="16" customWidth="1"/>
    <col min="12578" max="12578" width="6.140625" style="16" customWidth="1"/>
    <col min="12579" max="12579" width="5.42578125" style="16" bestFit="1" customWidth="1"/>
    <col min="12580" max="12580" width="4.28515625" style="16" customWidth="1"/>
    <col min="12581" max="12581" width="3.85546875" style="16" customWidth="1"/>
    <col min="12582" max="12800" width="11.42578125" style="16"/>
    <col min="12801" max="12801" width="4.28515625" style="16" bestFit="1" customWidth="1"/>
    <col min="12802" max="12802" width="11.42578125" style="16" customWidth="1"/>
    <col min="12803" max="12803" width="5" style="16" customWidth="1"/>
    <col min="12804" max="12804" width="5.140625" style="16" customWidth="1"/>
    <col min="12805" max="12805" width="5.7109375" style="16" bestFit="1" customWidth="1"/>
    <col min="12806" max="12806" width="5.7109375" style="16" customWidth="1"/>
    <col min="12807" max="12807" width="5.5703125" style="16" bestFit="1" customWidth="1"/>
    <col min="12808" max="12808" width="5.7109375" style="16" customWidth="1"/>
    <col min="12809" max="12809" width="5.42578125" style="16" customWidth="1"/>
    <col min="12810" max="12810" width="5.28515625" style="16" customWidth="1"/>
    <col min="12811" max="12811" width="5.5703125" style="16" bestFit="1" customWidth="1"/>
    <col min="12812" max="12812" width="5.28515625" style="16" customWidth="1"/>
    <col min="12813" max="12815" width="5.42578125" style="16" bestFit="1" customWidth="1"/>
    <col min="12816" max="12816" width="3.7109375" style="16" customWidth="1"/>
    <col min="12817" max="12820" width="5.28515625" style="16" customWidth="1"/>
    <col min="12821" max="12823" width="5.42578125" style="16" bestFit="1" customWidth="1"/>
    <col min="12824" max="12824" width="6.42578125" style="16" bestFit="1" customWidth="1"/>
    <col min="12825" max="12825" width="5.42578125" style="16" customWidth="1"/>
    <col min="12826" max="12826" width="3.28515625" style="16" customWidth="1"/>
    <col min="12827" max="12827" width="5.140625" style="16" customWidth="1"/>
    <col min="12828" max="12828" width="5.7109375" style="16" customWidth="1"/>
    <col min="12829" max="12830" width="5.28515625" style="16" customWidth="1"/>
    <col min="12831" max="12831" width="5.5703125" style="16" customWidth="1"/>
    <col min="12832" max="12832" width="5.140625" style="16" customWidth="1"/>
    <col min="12833" max="12833" width="3.85546875" style="16" customWidth="1"/>
    <col min="12834" max="12834" width="6.140625" style="16" customWidth="1"/>
    <col min="12835" max="12835" width="5.42578125" style="16" bestFit="1" customWidth="1"/>
    <col min="12836" max="12836" width="4.28515625" style="16" customWidth="1"/>
    <col min="12837" max="12837" width="3.85546875" style="16" customWidth="1"/>
    <col min="12838" max="13056" width="11.42578125" style="16"/>
    <col min="13057" max="13057" width="4.28515625" style="16" bestFit="1" customWidth="1"/>
    <col min="13058" max="13058" width="11.42578125" style="16" customWidth="1"/>
    <col min="13059" max="13059" width="5" style="16" customWidth="1"/>
    <col min="13060" max="13060" width="5.140625" style="16" customWidth="1"/>
    <col min="13061" max="13061" width="5.7109375" style="16" bestFit="1" customWidth="1"/>
    <col min="13062" max="13062" width="5.7109375" style="16" customWidth="1"/>
    <col min="13063" max="13063" width="5.5703125" style="16" bestFit="1" customWidth="1"/>
    <col min="13064" max="13064" width="5.7109375" style="16" customWidth="1"/>
    <col min="13065" max="13065" width="5.42578125" style="16" customWidth="1"/>
    <col min="13066" max="13066" width="5.28515625" style="16" customWidth="1"/>
    <col min="13067" max="13067" width="5.5703125" style="16" bestFit="1" customWidth="1"/>
    <col min="13068" max="13068" width="5.28515625" style="16" customWidth="1"/>
    <col min="13069" max="13071" width="5.42578125" style="16" bestFit="1" customWidth="1"/>
    <col min="13072" max="13072" width="3.7109375" style="16" customWidth="1"/>
    <col min="13073" max="13076" width="5.28515625" style="16" customWidth="1"/>
    <col min="13077" max="13079" width="5.42578125" style="16" bestFit="1" customWidth="1"/>
    <col min="13080" max="13080" width="6.42578125" style="16" bestFit="1" customWidth="1"/>
    <col min="13081" max="13081" width="5.42578125" style="16" customWidth="1"/>
    <col min="13082" max="13082" width="3.28515625" style="16" customWidth="1"/>
    <col min="13083" max="13083" width="5.140625" style="16" customWidth="1"/>
    <col min="13084" max="13084" width="5.7109375" style="16" customWidth="1"/>
    <col min="13085" max="13086" width="5.28515625" style="16" customWidth="1"/>
    <col min="13087" max="13087" width="5.5703125" style="16" customWidth="1"/>
    <col min="13088" max="13088" width="5.140625" style="16" customWidth="1"/>
    <col min="13089" max="13089" width="3.85546875" style="16" customWidth="1"/>
    <col min="13090" max="13090" width="6.140625" style="16" customWidth="1"/>
    <col min="13091" max="13091" width="5.42578125" style="16" bestFit="1" customWidth="1"/>
    <col min="13092" max="13092" width="4.28515625" style="16" customWidth="1"/>
    <col min="13093" max="13093" width="3.85546875" style="16" customWidth="1"/>
    <col min="13094" max="13312" width="11.42578125" style="16"/>
    <col min="13313" max="13313" width="4.28515625" style="16" bestFit="1" customWidth="1"/>
    <col min="13314" max="13314" width="11.42578125" style="16" customWidth="1"/>
    <col min="13315" max="13315" width="5" style="16" customWidth="1"/>
    <col min="13316" max="13316" width="5.140625" style="16" customWidth="1"/>
    <col min="13317" max="13317" width="5.7109375" style="16" bestFit="1" customWidth="1"/>
    <col min="13318" max="13318" width="5.7109375" style="16" customWidth="1"/>
    <col min="13319" max="13319" width="5.5703125" style="16" bestFit="1" customWidth="1"/>
    <col min="13320" max="13320" width="5.7109375" style="16" customWidth="1"/>
    <col min="13321" max="13321" width="5.42578125" style="16" customWidth="1"/>
    <col min="13322" max="13322" width="5.28515625" style="16" customWidth="1"/>
    <col min="13323" max="13323" width="5.5703125" style="16" bestFit="1" customWidth="1"/>
    <col min="13324" max="13324" width="5.28515625" style="16" customWidth="1"/>
    <col min="13325" max="13327" width="5.42578125" style="16" bestFit="1" customWidth="1"/>
    <col min="13328" max="13328" width="3.7109375" style="16" customWidth="1"/>
    <col min="13329" max="13332" width="5.28515625" style="16" customWidth="1"/>
    <col min="13333" max="13335" width="5.42578125" style="16" bestFit="1" customWidth="1"/>
    <col min="13336" max="13336" width="6.42578125" style="16" bestFit="1" customWidth="1"/>
    <col min="13337" max="13337" width="5.42578125" style="16" customWidth="1"/>
    <col min="13338" max="13338" width="3.28515625" style="16" customWidth="1"/>
    <col min="13339" max="13339" width="5.140625" style="16" customWidth="1"/>
    <col min="13340" max="13340" width="5.7109375" style="16" customWidth="1"/>
    <col min="13341" max="13342" width="5.28515625" style="16" customWidth="1"/>
    <col min="13343" max="13343" width="5.5703125" style="16" customWidth="1"/>
    <col min="13344" max="13344" width="5.140625" style="16" customWidth="1"/>
    <col min="13345" max="13345" width="3.85546875" style="16" customWidth="1"/>
    <col min="13346" max="13346" width="6.140625" style="16" customWidth="1"/>
    <col min="13347" max="13347" width="5.42578125" style="16" bestFit="1" customWidth="1"/>
    <col min="13348" max="13348" width="4.28515625" style="16" customWidth="1"/>
    <col min="13349" max="13349" width="3.85546875" style="16" customWidth="1"/>
    <col min="13350" max="13568" width="11.42578125" style="16"/>
    <col min="13569" max="13569" width="4.28515625" style="16" bestFit="1" customWidth="1"/>
    <col min="13570" max="13570" width="11.42578125" style="16" customWidth="1"/>
    <col min="13571" max="13571" width="5" style="16" customWidth="1"/>
    <col min="13572" max="13572" width="5.140625" style="16" customWidth="1"/>
    <col min="13573" max="13573" width="5.7109375" style="16" bestFit="1" customWidth="1"/>
    <col min="13574" max="13574" width="5.7109375" style="16" customWidth="1"/>
    <col min="13575" max="13575" width="5.5703125" style="16" bestFit="1" customWidth="1"/>
    <col min="13576" max="13576" width="5.7109375" style="16" customWidth="1"/>
    <col min="13577" max="13577" width="5.42578125" style="16" customWidth="1"/>
    <col min="13578" max="13578" width="5.28515625" style="16" customWidth="1"/>
    <col min="13579" max="13579" width="5.5703125" style="16" bestFit="1" customWidth="1"/>
    <col min="13580" max="13580" width="5.28515625" style="16" customWidth="1"/>
    <col min="13581" max="13583" width="5.42578125" style="16" bestFit="1" customWidth="1"/>
    <col min="13584" max="13584" width="3.7109375" style="16" customWidth="1"/>
    <col min="13585" max="13588" width="5.28515625" style="16" customWidth="1"/>
    <col min="13589" max="13591" width="5.42578125" style="16" bestFit="1" customWidth="1"/>
    <col min="13592" max="13592" width="6.42578125" style="16" bestFit="1" customWidth="1"/>
    <col min="13593" max="13593" width="5.42578125" style="16" customWidth="1"/>
    <col min="13594" max="13594" width="3.28515625" style="16" customWidth="1"/>
    <col min="13595" max="13595" width="5.140625" style="16" customWidth="1"/>
    <col min="13596" max="13596" width="5.7109375" style="16" customWidth="1"/>
    <col min="13597" max="13598" width="5.28515625" style="16" customWidth="1"/>
    <col min="13599" max="13599" width="5.5703125" style="16" customWidth="1"/>
    <col min="13600" max="13600" width="5.140625" style="16" customWidth="1"/>
    <col min="13601" max="13601" width="3.85546875" style="16" customWidth="1"/>
    <col min="13602" max="13602" width="6.140625" style="16" customWidth="1"/>
    <col min="13603" max="13603" width="5.42578125" style="16" bestFit="1" customWidth="1"/>
    <col min="13604" max="13604" width="4.28515625" style="16" customWidth="1"/>
    <col min="13605" max="13605" width="3.85546875" style="16" customWidth="1"/>
    <col min="13606" max="13824" width="11.42578125" style="16"/>
    <col min="13825" max="13825" width="4.28515625" style="16" bestFit="1" customWidth="1"/>
    <col min="13826" max="13826" width="11.42578125" style="16" customWidth="1"/>
    <col min="13827" max="13827" width="5" style="16" customWidth="1"/>
    <col min="13828" max="13828" width="5.140625" style="16" customWidth="1"/>
    <col min="13829" max="13829" width="5.7109375" style="16" bestFit="1" customWidth="1"/>
    <col min="13830" max="13830" width="5.7109375" style="16" customWidth="1"/>
    <col min="13831" max="13831" width="5.5703125" style="16" bestFit="1" customWidth="1"/>
    <col min="13832" max="13832" width="5.7109375" style="16" customWidth="1"/>
    <col min="13833" max="13833" width="5.42578125" style="16" customWidth="1"/>
    <col min="13834" max="13834" width="5.28515625" style="16" customWidth="1"/>
    <col min="13835" max="13835" width="5.5703125" style="16" bestFit="1" customWidth="1"/>
    <col min="13836" max="13836" width="5.28515625" style="16" customWidth="1"/>
    <col min="13837" max="13839" width="5.42578125" style="16" bestFit="1" customWidth="1"/>
    <col min="13840" max="13840" width="3.7109375" style="16" customWidth="1"/>
    <col min="13841" max="13844" width="5.28515625" style="16" customWidth="1"/>
    <col min="13845" max="13847" width="5.42578125" style="16" bestFit="1" customWidth="1"/>
    <col min="13848" max="13848" width="6.42578125" style="16" bestFit="1" customWidth="1"/>
    <col min="13849" max="13849" width="5.42578125" style="16" customWidth="1"/>
    <col min="13850" max="13850" width="3.28515625" style="16" customWidth="1"/>
    <col min="13851" max="13851" width="5.140625" style="16" customWidth="1"/>
    <col min="13852" max="13852" width="5.7109375" style="16" customWidth="1"/>
    <col min="13853" max="13854" width="5.28515625" style="16" customWidth="1"/>
    <col min="13855" max="13855" width="5.5703125" style="16" customWidth="1"/>
    <col min="13856" max="13856" width="5.140625" style="16" customWidth="1"/>
    <col min="13857" max="13857" width="3.85546875" style="16" customWidth="1"/>
    <col min="13858" max="13858" width="6.140625" style="16" customWidth="1"/>
    <col min="13859" max="13859" width="5.42578125" style="16" bestFit="1" customWidth="1"/>
    <col min="13860" max="13860" width="4.28515625" style="16" customWidth="1"/>
    <col min="13861" max="13861" width="3.85546875" style="16" customWidth="1"/>
    <col min="13862" max="14080" width="11.42578125" style="16"/>
    <col min="14081" max="14081" width="4.28515625" style="16" bestFit="1" customWidth="1"/>
    <col min="14082" max="14082" width="11.42578125" style="16" customWidth="1"/>
    <col min="14083" max="14083" width="5" style="16" customWidth="1"/>
    <col min="14084" max="14084" width="5.140625" style="16" customWidth="1"/>
    <col min="14085" max="14085" width="5.7109375" style="16" bestFit="1" customWidth="1"/>
    <col min="14086" max="14086" width="5.7109375" style="16" customWidth="1"/>
    <col min="14087" max="14087" width="5.5703125" style="16" bestFit="1" customWidth="1"/>
    <col min="14088" max="14088" width="5.7109375" style="16" customWidth="1"/>
    <col min="14089" max="14089" width="5.42578125" style="16" customWidth="1"/>
    <col min="14090" max="14090" width="5.28515625" style="16" customWidth="1"/>
    <col min="14091" max="14091" width="5.5703125" style="16" bestFit="1" customWidth="1"/>
    <col min="14092" max="14092" width="5.28515625" style="16" customWidth="1"/>
    <col min="14093" max="14095" width="5.42578125" style="16" bestFit="1" customWidth="1"/>
    <col min="14096" max="14096" width="3.7109375" style="16" customWidth="1"/>
    <col min="14097" max="14100" width="5.28515625" style="16" customWidth="1"/>
    <col min="14101" max="14103" width="5.42578125" style="16" bestFit="1" customWidth="1"/>
    <col min="14104" max="14104" width="6.42578125" style="16" bestFit="1" customWidth="1"/>
    <col min="14105" max="14105" width="5.42578125" style="16" customWidth="1"/>
    <col min="14106" max="14106" width="3.28515625" style="16" customWidth="1"/>
    <col min="14107" max="14107" width="5.140625" style="16" customWidth="1"/>
    <col min="14108" max="14108" width="5.7109375" style="16" customWidth="1"/>
    <col min="14109" max="14110" width="5.28515625" style="16" customWidth="1"/>
    <col min="14111" max="14111" width="5.5703125" style="16" customWidth="1"/>
    <col min="14112" max="14112" width="5.140625" style="16" customWidth="1"/>
    <col min="14113" max="14113" width="3.85546875" style="16" customWidth="1"/>
    <col min="14114" max="14114" width="6.140625" style="16" customWidth="1"/>
    <col min="14115" max="14115" width="5.42578125" style="16" bestFit="1" customWidth="1"/>
    <col min="14116" max="14116" width="4.28515625" style="16" customWidth="1"/>
    <col min="14117" max="14117" width="3.85546875" style="16" customWidth="1"/>
    <col min="14118" max="14336" width="11.42578125" style="16"/>
    <col min="14337" max="14337" width="4.28515625" style="16" bestFit="1" customWidth="1"/>
    <col min="14338" max="14338" width="11.42578125" style="16" customWidth="1"/>
    <col min="14339" max="14339" width="5" style="16" customWidth="1"/>
    <col min="14340" max="14340" width="5.140625" style="16" customWidth="1"/>
    <col min="14341" max="14341" width="5.7109375" style="16" bestFit="1" customWidth="1"/>
    <col min="14342" max="14342" width="5.7109375" style="16" customWidth="1"/>
    <col min="14343" max="14343" width="5.5703125" style="16" bestFit="1" customWidth="1"/>
    <col min="14344" max="14344" width="5.7109375" style="16" customWidth="1"/>
    <col min="14345" max="14345" width="5.42578125" style="16" customWidth="1"/>
    <col min="14346" max="14346" width="5.28515625" style="16" customWidth="1"/>
    <col min="14347" max="14347" width="5.5703125" style="16" bestFit="1" customWidth="1"/>
    <col min="14348" max="14348" width="5.28515625" style="16" customWidth="1"/>
    <col min="14349" max="14351" width="5.42578125" style="16" bestFit="1" customWidth="1"/>
    <col min="14352" max="14352" width="3.7109375" style="16" customWidth="1"/>
    <col min="14353" max="14356" width="5.28515625" style="16" customWidth="1"/>
    <col min="14357" max="14359" width="5.42578125" style="16" bestFit="1" customWidth="1"/>
    <col min="14360" max="14360" width="6.42578125" style="16" bestFit="1" customWidth="1"/>
    <col min="14361" max="14361" width="5.42578125" style="16" customWidth="1"/>
    <col min="14362" max="14362" width="3.28515625" style="16" customWidth="1"/>
    <col min="14363" max="14363" width="5.140625" style="16" customWidth="1"/>
    <col min="14364" max="14364" width="5.7109375" style="16" customWidth="1"/>
    <col min="14365" max="14366" width="5.28515625" style="16" customWidth="1"/>
    <col min="14367" max="14367" width="5.5703125" style="16" customWidth="1"/>
    <col min="14368" max="14368" width="5.140625" style="16" customWidth="1"/>
    <col min="14369" max="14369" width="3.85546875" style="16" customWidth="1"/>
    <col min="14370" max="14370" width="6.140625" style="16" customWidth="1"/>
    <col min="14371" max="14371" width="5.42578125" style="16" bestFit="1" customWidth="1"/>
    <col min="14372" max="14372" width="4.28515625" style="16" customWidth="1"/>
    <col min="14373" max="14373" width="3.85546875" style="16" customWidth="1"/>
    <col min="14374" max="14592" width="11.42578125" style="16"/>
    <col min="14593" max="14593" width="4.28515625" style="16" bestFit="1" customWidth="1"/>
    <col min="14594" max="14594" width="11.42578125" style="16" customWidth="1"/>
    <col min="14595" max="14595" width="5" style="16" customWidth="1"/>
    <col min="14596" max="14596" width="5.140625" style="16" customWidth="1"/>
    <col min="14597" max="14597" width="5.7109375" style="16" bestFit="1" customWidth="1"/>
    <col min="14598" max="14598" width="5.7109375" style="16" customWidth="1"/>
    <col min="14599" max="14599" width="5.5703125" style="16" bestFit="1" customWidth="1"/>
    <col min="14600" max="14600" width="5.7109375" style="16" customWidth="1"/>
    <col min="14601" max="14601" width="5.42578125" style="16" customWidth="1"/>
    <col min="14602" max="14602" width="5.28515625" style="16" customWidth="1"/>
    <col min="14603" max="14603" width="5.5703125" style="16" bestFit="1" customWidth="1"/>
    <col min="14604" max="14604" width="5.28515625" style="16" customWidth="1"/>
    <col min="14605" max="14607" width="5.42578125" style="16" bestFit="1" customWidth="1"/>
    <col min="14608" max="14608" width="3.7109375" style="16" customWidth="1"/>
    <col min="14609" max="14612" width="5.28515625" style="16" customWidth="1"/>
    <col min="14613" max="14615" width="5.42578125" style="16" bestFit="1" customWidth="1"/>
    <col min="14616" max="14616" width="6.42578125" style="16" bestFit="1" customWidth="1"/>
    <col min="14617" max="14617" width="5.42578125" style="16" customWidth="1"/>
    <col min="14618" max="14618" width="3.28515625" style="16" customWidth="1"/>
    <col min="14619" max="14619" width="5.140625" style="16" customWidth="1"/>
    <col min="14620" max="14620" width="5.7109375" style="16" customWidth="1"/>
    <col min="14621" max="14622" width="5.28515625" style="16" customWidth="1"/>
    <col min="14623" max="14623" width="5.5703125" style="16" customWidth="1"/>
    <col min="14624" max="14624" width="5.140625" style="16" customWidth="1"/>
    <col min="14625" max="14625" width="3.85546875" style="16" customWidth="1"/>
    <col min="14626" max="14626" width="6.140625" style="16" customWidth="1"/>
    <col min="14627" max="14627" width="5.42578125" style="16" bestFit="1" customWidth="1"/>
    <col min="14628" max="14628" width="4.28515625" style="16" customWidth="1"/>
    <col min="14629" max="14629" width="3.85546875" style="16" customWidth="1"/>
    <col min="14630" max="14848" width="11.42578125" style="16"/>
    <col min="14849" max="14849" width="4.28515625" style="16" bestFit="1" customWidth="1"/>
    <col min="14850" max="14850" width="11.42578125" style="16" customWidth="1"/>
    <col min="14851" max="14851" width="5" style="16" customWidth="1"/>
    <col min="14852" max="14852" width="5.140625" style="16" customWidth="1"/>
    <col min="14853" max="14853" width="5.7109375" style="16" bestFit="1" customWidth="1"/>
    <col min="14854" max="14854" width="5.7109375" style="16" customWidth="1"/>
    <col min="14855" max="14855" width="5.5703125" style="16" bestFit="1" customWidth="1"/>
    <col min="14856" max="14856" width="5.7109375" style="16" customWidth="1"/>
    <col min="14857" max="14857" width="5.42578125" style="16" customWidth="1"/>
    <col min="14858" max="14858" width="5.28515625" style="16" customWidth="1"/>
    <col min="14859" max="14859" width="5.5703125" style="16" bestFit="1" customWidth="1"/>
    <col min="14860" max="14860" width="5.28515625" style="16" customWidth="1"/>
    <col min="14861" max="14863" width="5.42578125" style="16" bestFit="1" customWidth="1"/>
    <col min="14864" max="14864" width="3.7109375" style="16" customWidth="1"/>
    <col min="14865" max="14868" width="5.28515625" style="16" customWidth="1"/>
    <col min="14869" max="14871" width="5.42578125" style="16" bestFit="1" customWidth="1"/>
    <col min="14872" max="14872" width="6.42578125" style="16" bestFit="1" customWidth="1"/>
    <col min="14873" max="14873" width="5.42578125" style="16" customWidth="1"/>
    <col min="14874" max="14874" width="3.28515625" style="16" customWidth="1"/>
    <col min="14875" max="14875" width="5.140625" style="16" customWidth="1"/>
    <col min="14876" max="14876" width="5.7109375" style="16" customWidth="1"/>
    <col min="14877" max="14878" width="5.28515625" style="16" customWidth="1"/>
    <col min="14879" max="14879" width="5.5703125" style="16" customWidth="1"/>
    <col min="14880" max="14880" width="5.140625" style="16" customWidth="1"/>
    <col min="14881" max="14881" width="3.85546875" style="16" customWidth="1"/>
    <col min="14882" max="14882" width="6.140625" style="16" customWidth="1"/>
    <col min="14883" max="14883" width="5.42578125" style="16" bestFit="1" customWidth="1"/>
    <col min="14884" max="14884" width="4.28515625" style="16" customWidth="1"/>
    <col min="14885" max="14885" width="3.85546875" style="16" customWidth="1"/>
    <col min="14886" max="15104" width="11.42578125" style="16"/>
    <col min="15105" max="15105" width="4.28515625" style="16" bestFit="1" customWidth="1"/>
    <col min="15106" max="15106" width="11.42578125" style="16" customWidth="1"/>
    <col min="15107" max="15107" width="5" style="16" customWidth="1"/>
    <col min="15108" max="15108" width="5.140625" style="16" customWidth="1"/>
    <col min="15109" max="15109" width="5.7109375" style="16" bestFit="1" customWidth="1"/>
    <col min="15110" max="15110" width="5.7109375" style="16" customWidth="1"/>
    <col min="15111" max="15111" width="5.5703125" style="16" bestFit="1" customWidth="1"/>
    <col min="15112" max="15112" width="5.7109375" style="16" customWidth="1"/>
    <col min="15113" max="15113" width="5.42578125" style="16" customWidth="1"/>
    <col min="15114" max="15114" width="5.28515625" style="16" customWidth="1"/>
    <col min="15115" max="15115" width="5.5703125" style="16" bestFit="1" customWidth="1"/>
    <col min="15116" max="15116" width="5.28515625" style="16" customWidth="1"/>
    <col min="15117" max="15119" width="5.42578125" style="16" bestFit="1" customWidth="1"/>
    <col min="15120" max="15120" width="3.7109375" style="16" customWidth="1"/>
    <col min="15121" max="15124" width="5.28515625" style="16" customWidth="1"/>
    <col min="15125" max="15127" width="5.42578125" style="16" bestFit="1" customWidth="1"/>
    <col min="15128" max="15128" width="6.42578125" style="16" bestFit="1" customWidth="1"/>
    <col min="15129" max="15129" width="5.42578125" style="16" customWidth="1"/>
    <col min="15130" max="15130" width="3.28515625" style="16" customWidth="1"/>
    <col min="15131" max="15131" width="5.140625" style="16" customWidth="1"/>
    <col min="15132" max="15132" width="5.7109375" style="16" customWidth="1"/>
    <col min="15133" max="15134" width="5.28515625" style="16" customWidth="1"/>
    <col min="15135" max="15135" width="5.5703125" style="16" customWidth="1"/>
    <col min="15136" max="15136" width="5.140625" style="16" customWidth="1"/>
    <col min="15137" max="15137" width="3.85546875" style="16" customWidth="1"/>
    <col min="15138" max="15138" width="6.140625" style="16" customWidth="1"/>
    <col min="15139" max="15139" width="5.42578125" style="16" bestFit="1" customWidth="1"/>
    <col min="15140" max="15140" width="4.28515625" style="16" customWidth="1"/>
    <col min="15141" max="15141" width="3.85546875" style="16" customWidth="1"/>
    <col min="15142" max="15360" width="11.42578125" style="16"/>
    <col min="15361" max="15361" width="4.28515625" style="16" bestFit="1" customWidth="1"/>
    <col min="15362" max="15362" width="11.42578125" style="16" customWidth="1"/>
    <col min="15363" max="15363" width="5" style="16" customWidth="1"/>
    <col min="15364" max="15364" width="5.140625" style="16" customWidth="1"/>
    <col min="15365" max="15365" width="5.7109375" style="16" bestFit="1" customWidth="1"/>
    <col min="15366" max="15366" width="5.7109375" style="16" customWidth="1"/>
    <col min="15367" max="15367" width="5.5703125" style="16" bestFit="1" customWidth="1"/>
    <col min="15368" max="15368" width="5.7109375" style="16" customWidth="1"/>
    <col min="15369" max="15369" width="5.42578125" style="16" customWidth="1"/>
    <col min="15370" max="15370" width="5.28515625" style="16" customWidth="1"/>
    <col min="15371" max="15371" width="5.5703125" style="16" bestFit="1" customWidth="1"/>
    <col min="15372" max="15372" width="5.28515625" style="16" customWidth="1"/>
    <col min="15373" max="15375" width="5.42578125" style="16" bestFit="1" customWidth="1"/>
    <col min="15376" max="15376" width="3.7109375" style="16" customWidth="1"/>
    <col min="15377" max="15380" width="5.28515625" style="16" customWidth="1"/>
    <col min="15381" max="15383" width="5.42578125" style="16" bestFit="1" customWidth="1"/>
    <col min="15384" max="15384" width="6.42578125" style="16" bestFit="1" customWidth="1"/>
    <col min="15385" max="15385" width="5.42578125" style="16" customWidth="1"/>
    <col min="15386" max="15386" width="3.28515625" style="16" customWidth="1"/>
    <col min="15387" max="15387" width="5.140625" style="16" customWidth="1"/>
    <col min="15388" max="15388" width="5.7109375" style="16" customWidth="1"/>
    <col min="15389" max="15390" width="5.28515625" style="16" customWidth="1"/>
    <col min="15391" max="15391" width="5.5703125" style="16" customWidth="1"/>
    <col min="15392" max="15392" width="5.140625" style="16" customWidth="1"/>
    <col min="15393" max="15393" width="3.85546875" style="16" customWidth="1"/>
    <col min="15394" max="15394" width="6.140625" style="16" customWidth="1"/>
    <col min="15395" max="15395" width="5.42578125" style="16" bestFit="1" customWidth="1"/>
    <col min="15396" max="15396" width="4.28515625" style="16" customWidth="1"/>
    <col min="15397" max="15397" width="3.85546875" style="16" customWidth="1"/>
    <col min="15398" max="15616" width="11.42578125" style="16"/>
    <col min="15617" max="15617" width="4.28515625" style="16" bestFit="1" customWidth="1"/>
    <col min="15618" max="15618" width="11.42578125" style="16" customWidth="1"/>
    <col min="15619" max="15619" width="5" style="16" customWidth="1"/>
    <col min="15620" max="15620" width="5.140625" style="16" customWidth="1"/>
    <col min="15621" max="15621" width="5.7109375" style="16" bestFit="1" customWidth="1"/>
    <col min="15622" max="15622" width="5.7109375" style="16" customWidth="1"/>
    <col min="15623" max="15623" width="5.5703125" style="16" bestFit="1" customWidth="1"/>
    <col min="15624" max="15624" width="5.7109375" style="16" customWidth="1"/>
    <col min="15625" max="15625" width="5.42578125" style="16" customWidth="1"/>
    <col min="15626" max="15626" width="5.28515625" style="16" customWidth="1"/>
    <col min="15627" max="15627" width="5.5703125" style="16" bestFit="1" customWidth="1"/>
    <col min="15628" max="15628" width="5.28515625" style="16" customWidth="1"/>
    <col min="15629" max="15631" width="5.42578125" style="16" bestFit="1" customWidth="1"/>
    <col min="15632" max="15632" width="3.7109375" style="16" customWidth="1"/>
    <col min="15633" max="15636" width="5.28515625" style="16" customWidth="1"/>
    <col min="15637" max="15639" width="5.42578125" style="16" bestFit="1" customWidth="1"/>
    <col min="15640" max="15640" width="6.42578125" style="16" bestFit="1" customWidth="1"/>
    <col min="15641" max="15641" width="5.42578125" style="16" customWidth="1"/>
    <col min="15642" max="15642" width="3.28515625" style="16" customWidth="1"/>
    <col min="15643" max="15643" width="5.140625" style="16" customWidth="1"/>
    <col min="15644" max="15644" width="5.7109375" style="16" customWidth="1"/>
    <col min="15645" max="15646" width="5.28515625" style="16" customWidth="1"/>
    <col min="15647" max="15647" width="5.5703125" style="16" customWidth="1"/>
    <col min="15648" max="15648" width="5.140625" style="16" customWidth="1"/>
    <col min="15649" max="15649" width="3.85546875" style="16" customWidth="1"/>
    <col min="15650" max="15650" width="6.140625" style="16" customWidth="1"/>
    <col min="15651" max="15651" width="5.42578125" style="16" bestFit="1" customWidth="1"/>
    <col min="15652" max="15652" width="4.28515625" style="16" customWidth="1"/>
    <col min="15653" max="15653" width="3.85546875" style="16" customWidth="1"/>
    <col min="15654" max="15872" width="11.42578125" style="16"/>
    <col min="15873" max="15873" width="4.28515625" style="16" bestFit="1" customWidth="1"/>
    <col min="15874" max="15874" width="11.42578125" style="16" customWidth="1"/>
    <col min="15875" max="15875" width="5" style="16" customWidth="1"/>
    <col min="15876" max="15876" width="5.140625" style="16" customWidth="1"/>
    <col min="15877" max="15877" width="5.7109375" style="16" bestFit="1" customWidth="1"/>
    <col min="15878" max="15878" width="5.7109375" style="16" customWidth="1"/>
    <col min="15879" max="15879" width="5.5703125" style="16" bestFit="1" customWidth="1"/>
    <col min="15880" max="15880" width="5.7109375" style="16" customWidth="1"/>
    <col min="15881" max="15881" width="5.42578125" style="16" customWidth="1"/>
    <col min="15882" max="15882" width="5.28515625" style="16" customWidth="1"/>
    <col min="15883" max="15883" width="5.5703125" style="16" bestFit="1" customWidth="1"/>
    <col min="15884" max="15884" width="5.28515625" style="16" customWidth="1"/>
    <col min="15885" max="15887" width="5.42578125" style="16" bestFit="1" customWidth="1"/>
    <col min="15888" max="15888" width="3.7109375" style="16" customWidth="1"/>
    <col min="15889" max="15892" width="5.28515625" style="16" customWidth="1"/>
    <col min="15893" max="15895" width="5.42578125" style="16" bestFit="1" customWidth="1"/>
    <col min="15896" max="15896" width="6.42578125" style="16" bestFit="1" customWidth="1"/>
    <col min="15897" max="15897" width="5.42578125" style="16" customWidth="1"/>
    <col min="15898" max="15898" width="3.28515625" style="16" customWidth="1"/>
    <col min="15899" max="15899" width="5.140625" style="16" customWidth="1"/>
    <col min="15900" max="15900" width="5.7109375" style="16" customWidth="1"/>
    <col min="15901" max="15902" width="5.28515625" style="16" customWidth="1"/>
    <col min="15903" max="15903" width="5.5703125" style="16" customWidth="1"/>
    <col min="15904" max="15904" width="5.140625" style="16" customWidth="1"/>
    <col min="15905" max="15905" width="3.85546875" style="16" customWidth="1"/>
    <col min="15906" max="15906" width="6.140625" style="16" customWidth="1"/>
    <col min="15907" max="15907" width="5.42578125" style="16" bestFit="1" customWidth="1"/>
    <col min="15908" max="15908" width="4.28515625" style="16" customWidth="1"/>
    <col min="15909" max="15909" width="3.85546875" style="16" customWidth="1"/>
    <col min="15910" max="16128" width="11.42578125" style="16"/>
    <col min="16129" max="16129" width="4.28515625" style="16" bestFit="1" customWidth="1"/>
    <col min="16130" max="16130" width="11.42578125" style="16" customWidth="1"/>
    <col min="16131" max="16131" width="5" style="16" customWidth="1"/>
    <col min="16132" max="16132" width="5.140625" style="16" customWidth="1"/>
    <col min="16133" max="16133" width="5.7109375" style="16" bestFit="1" customWidth="1"/>
    <col min="16134" max="16134" width="5.7109375" style="16" customWidth="1"/>
    <col min="16135" max="16135" width="5.5703125" style="16" bestFit="1" customWidth="1"/>
    <col min="16136" max="16136" width="5.7109375" style="16" customWidth="1"/>
    <col min="16137" max="16137" width="5.42578125" style="16" customWidth="1"/>
    <col min="16138" max="16138" width="5.28515625" style="16" customWidth="1"/>
    <col min="16139" max="16139" width="5.5703125" style="16" bestFit="1" customWidth="1"/>
    <col min="16140" max="16140" width="5.28515625" style="16" customWidth="1"/>
    <col min="16141" max="16143" width="5.42578125" style="16" bestFit="1" customWidth="1"/>
    <col min="16144" max="16144" width="3.7109375" style="16" customWidth="1"/>
    <col min="16145" max="16148" width="5.28515625" style="16" customWidth="1"/>
    <col min="16149" max="16151" width="5.42578125" style="16" bestFit="1" customWidth="1"/>
    <col min="16152" max="16152" width="6.42578125" style="16" bestFit="1" customWidth="1"/>
    <col min="16153" max="16153" width="5.42578125" style="16" customWidth="1"/>
    <col min="16154" max="16154" width="3.28515625" style="16" customWidth="1"/>
    <col min="16155" max="16155" width="5.140625" style="16" customWidth="1"/>
    <col min="16156" max="16156" width="5.7109375" style="16" customWidth="1"/>
    <col min="16157" max="16158" width="5.28515625" style="16" customWidth="1"/>
    <col min="16159" max="16159" width="5.5703125" style="16" customWidth="1"/>
    <col min="16160" max="16160" width="5.140625" style="16" customWidth="1"/>
    <col min="16161" max="16161" width="3.85546875" style="16" customWidth="1"/>
    <col min="16162" max="16162" width="6.140625" style="16" customWidth="1"/>
    <col min="16163" max="16163" width="5.42578125" style="16" bestFit="1" customWidth="1"/>
    <col min="16164" max="16164" width="4.28515625" style="16" customWidth="1"/>
    <col min="16165" max="16165" width="3.85546875" style="16" customWidth="1"/>
    <col min="16166" max="16384" width="11.42578125" style="16"/>
  </cols>
  <sheetData>
    <row r="1" spans="1:48" s="17" customFormat="1" ht="12" x14ac:dyDescent="0.2">
      <c r="A1" s="440" t="s">
        <v>6</v>
      </c>
      <c r="B1" s="440"/>
      <c r="C1" s="375" t="str">
        <f>IF(المدخلات!I2&lt;&gt;"",المدخلات!I2,"")</f>
        <v/>
      </c>
      <c r="D1" s="375"/>
      <c r="E1" s="375"/>
      <c r="F1" s="375"/>
      <c r="G1" s="75"/>
      <c r="H1" s="440" t="s">
        <v>7</v>
      </c>
      <c r="I1" s="440"/>
      <c r="J1" s="375" t="str">
        <f>IF(المدخلات!I3&lt;&gt;"",المدخلات!I3,"")</f>
        <v/>
      </c>
      <c r="K1" s="375"/>
      <c r="L1" s="375"/>
      <c r="M1" s="375"/>
      <c r="N1" s="75"/>
      <c r="O1" s="440" t="s">
        <v>8</v>
      </c>
      <c r="P1" s="440"/>
      <c r="Q1" s="375" t="str">
        <f>IF(المدخلات!I4&lt;&gt;"",المدخلات!I4,"")</f>
        <v/>
      </c>
      <c r="R1" s="375"/>
      <c r="S1" s="375"/>
      <c r="T1" s="75"/>
      <c r="U1" s="440" t="s">
        <v>9</v>
      </c>
      <c r="V1" s="440"/>
      <c r="W1" s="375" t="str">
        <f>IF(المدخلات!I5&lt;&gt;"",المدخلات!I5,"")</f>
        <v>2019-2018</v>
      </c>
      <c r="X1" s="375"/>
      <c r="Y1" s="375"/>
      <c r="Z1" s="75"/>
      <c r="AA1" s="75"/>
      <c r="AB1" s="75"/>
    </row>
    <row r="2" spans="1:48" s="79" customFormat="1" ht="8.25" customHeight="1" x14ac:dyDescent="0.2">
      <c r="A2" s="76"/>
      <c r="B2" s="53"/>
      <c r="C2" s="53"/>
      <c r="D2" s="77"/>
      <c r="E2" s="77"/>
      <c r="F2" s="77"/>
      <c r="G2" s="77"/>
      <c r="H2" s="53"/>
      <c r="I2" s="77"/>
      <c r="J2" s="77"/>
      <c r="K2" s="77"/>
      <c r="L2" s="77"/>
      <c r="M2" s="77"/>
      <c r="N2" s="77"/>
      <c r="O2" s="53"/>
      <c r="P2" s="76"/>
      <c r="Q2" s="53"/>
      <c r="R2" s="53"/>
      <c r="S2" s="77"/>
      <c r="T2" s="77"/>
      <c r="U2" s="77"/>
      <c r="V2" s="53"/>
      <c r="W2" s="76"/>
      <c r="X2" s="53"/>
      <c r="Y2" s="77"/>
      <c r="Z2" s="77"/>
      <c r="AA2" s="78"/>
      <c r="AB2" s="77"/>
      <c r="AC2" s="77"/>
    </row>
    <row r="3" spans="1:48" s="17" customFormat="1" ht="12" x14ac:dyDescent="0.2">
      <c r="B3" s="74"/>
      <c r="C3" s="74"/>
      <c r="D3" s="376" t="s">
        <v>16</v>
      </c>
      <c r="E3" s="376"/>
      <c r="F3" s="376"/>
      <c r="G3" s="376"/>
      <c r="H3" s="376"/>
      <c r="I3" s="376"/>
      <c r="J3" s="376"/>
      <c r="K3" s="377" t="s">
        <v>66</v>
      </c>
      <c r="L3" s="377"/>
      <c r="M3" s="377"/>
      <c r="N3" s="377"/>
      <c r="O3" s="377"/>
      <c r="P3" s="377"/>
      <c r="Q3" s="381" t="s">
        <v>18</v>
      </c>
      <c r="R3" s="382"/>
      <c r="S3" s="382"/>
      <c r="T3" s="382"/>
      <c r="U3" s="382"/>
      <c r="V3" s="382"/>
      <c r="W3" s="383"/>
      <c r="X3" s="378" t="s">
        <v>120</v>
      </c>
      <c r="Y3" s="379"/>
      <c r="Z3" s="379"/>
      <c r="AA3" s="379"/>
      <c r="AB3" s="379"/>
      <c r="AC3" s="380"/>
      <c r="AD3" s="371" t="s">
        <v>19</v>
      </c>
      <c r="AE3" s="371"/>
      <c r="AF3" s="371"/>
      <c r="AG3" s="371"/>
    </row>
    <row r="4" spans="1:48" s="116" customFormat="1" ht="37.5" customHeight="1" x14ac:dyDescent="0.25">
      <c r="A4" s="102" t="s">
        <v>0</v>
      </c>
      <c r="B4" s="103" t="s">
        <v>105</v>
      </c>
      <c r="C4" s="102" t="s">
        <v>20</v>
      </c>
      <c r="D4" s="104" t="s">
        <v>21</v>
      </c>
      <c r="E4" s="105" t="s">
        <v>22</v>
      </c>
      <c r="F4" s="105" t="s">
        <v>23</v>
      </c>
      <c r="G4" s="105" t="s">
        <v>24</v>
      </c>
      <c r="H4" s="106" t="s">
        <v>25</v>
      </c>
      <c r="I4" s="106" t="s">
        <v>26</v>
      </c>
      <c r="J4" s="107" t="s">
        <v>27</v>
      </c>
      <c r="K4" s="108" t="s">
        <v>28</v>
      </c>
      <c r="L4" s="109" t="s">
        <v>29</v>
      </c>
      <c r="M4" s="109" t="s">
        <v>30</v>
      </c>
      <c r="N4" s="106" t="s">
        <v>25</v>
      </c>
      <c r="O4" s="106" t="s">
        <v>26</v>
      </c>
      <c r="P4" s="107" t="s">
        <v>27</v>
      </c>
      <c r="Q4" s="110" t="s">
        <v>31</v>
      </c>
      <c r="R4" s="111" t="s">
        <v>32</v>
      </c>
      <c r="S4" s="111" t="s">
        <v>33</v>
      </c>
      <c r="T4" s="111" t="s">
        <v>34</v>
      </c>
      <c r="U4" s="106" t="s">
        <v>25</v>
      </c>
      <c r="V4" s="106" t="s">
        <v>26</v>
      </c>
      <c r="W4" s="112" t="s">
        <v>27</v>
      </c>
      <c r="X4" s="114" t="s">
        <v>71</v>
      </c>
      <c r="Y4" s="114" t="s">
        <v>36</v>
      </c>
      <c r="Z4" s="115" t="s">
        <v>72</v>
      </c>
      <c r="AA4" s="106" t="s">
        <v>25</v>
      </c>
      <c r="AB4" s="106" t="s">
        <v>26</v>
      </c>
      <c r="AC4" s="106" t="s">
        <v>27</v>
      </c>
      <c r="AD4" s="106" t="s">
        <v>38</v>
      </c>
      <c r="AE4" s="106" t="s">
        <v>39</v>
      </c>
      <c r="AF4" s="106" t="s">
        <v>40</v>
      </c>
      <c r="AG4" s="113" t="s">
        <v>41</v>
      </c>
      <c r="AI4" s="195" t="s">
        <v>0</v>
      </c>
      <c r="AJ4" s="196" t="s">
        <v>105</v>
      </c>
      <c r="AK4" s="195" t="s">
        <v>102</v>
      </c>
      <c r="AL4" s="195" t="s">
        <v>121</v>
      </c>
      <c r="AM4" s="195" t="s">
        <v>103</v>
      </c>
      <c r="AN4" s="197"/>
      <c r="AO4" s="197"/>
      <c r="AP4" s="194"/>
      <c r="AQ4" s="197"/>
      <c r="AR4" s="197"/>
      <c r="AS4" s="197"/>
      <c r="AT4" s="130"/>
      <c r="AU4" s="130"/>
      <c r="AV4" s="130"/>
    </row>
    <row r="5" spans="1:48" s="81" customFormat="1" x14ac:dyDescent="0.25">
      <c r="A5" s="82">
        <f>IF(المدخلات!C2&lt;&gt;0,المدخلات!C2,"")</f>
        <v>1</v>
      </c>
      <c r="B5" s="26" t="str">
        <f>IF(المدخلات!D2&lt;&gt;"",المدخلات!D2,"")</f>
        <v/>
      </c>
      <c r="C5" s="27" t="str">
        <f>IF(المدخلات!E2&lt;&gt;"",المدخلات!E2,"")</f>
        <v/>
      </c>
      <c r="D5" s="28"/>
      <c r="E5" s="28"/>
      <c r="F5" s="28"/>
      <c r="G5" s="28"/>
      <c r="H5" s="29">
        <f>IF(A5&lt;&gt;"",SUM(D5:G5),"")</f>
        <v>0</v>
      </c>
      <c r="I5" s="30">
        <f>IF(A5&lt;&gt;"",(D5+E5+F5+G5)/4,"")</f>
        <v>0</v>
      </c>
      <c r="J5" s="31">
        <f>IF(A5&lt;&gt;"",RANK(I5,I$5:I$44,0),"")</f>
        <v>1</v>
      </c>
      <c r="K5" s="28"/>
      <c r="L5" s="28"/>
      <c r="M5" s="28"/>
      <c r="N5" s="29">
        <f>IF(A5&lt;&gt;"",SUM(K5:M5),"")</f>
        <v>0</v>
      </c>
      <c r="O5" s="30">
        <f>IF(A5&lt;&gt;"",(K5+L5+M5)/3,"")</f>
        <v>0</v>
      </c>
      <c r="P5" s="31">
        <f>IF(A5&lt;&gt;"",RANK(O5,O$5:O$44,0),"")</f>
        <v>1</v>
      </c>
      <c r="Q5" s="28"/>
      <c r="R5" s="28"/>
      <c r="S5" s="28"/>
      <c r="T5" s="28"/>
      <c r="U5" s="29">
        <f t="shared" ref="U5:U44" si="0">IF(A5&lt;&gt;"",IF(T5&lt;&gt;7.77,SUM(Q5:T5),SUM(Q5:S5)),"")</f>
        <v>0</v>
      </c>
      <c r="V5" s="30">
        <f>IF(A5&lt;&gt;"",IF(T5=7.77,U5/3,U5/4),"")</f>
        <v>0</v>
      </c>
      <c r="W5" s="32">
        <f t="shared" ref="W5:W44" si="1">IF(A5&lt;&gt;"",RANK(V5,V$5:V$44,0),"")</f>
        <v>1</v>
      </c>
      <c r="X5" s="33"/>
      <c r="Y5" s="33"/>
      <c r="Z5" s="33"/>
      <c r="AA5" s="34">
        <f t="shared" ref="AA5:AA44" si="2">IF(A5&lt;&gt;"",SUM(X5:Z5),"")</f>
        <v>0</v>
      </c>
      <c r="AB5" s="34">
        <f t="shared" ref="AB5:AB44" si="3">IF(A5&lt;&gt;"",AA5/3,"")</f>
        <v>0</v>
      </c>
      <c r="AC5" s="35">
        <f t="shared" ref="AC5:AC44" si="4">IF(A5&lt;&gt;"",RANK(AB5,AB$5:AB$44,0),"")</f>
        <v>1</v>
      </c>
      <c r="AD5" s="34">
        <f t="shared" ref="AD5:AD44" si="5">IF(A5&lt;&gt;"",I5*2+O5*2+V5+AB5*1.5,"")</f>
        <v>0</v>
      </c>
      <c r="AE5" s="34">
        <f t="shared" ref="AE5:AE44" si="6">IF(A5&lt;&gt;"",(I5*2+O5*2+V5+AB5*1.5)/6.5,"")</f>
        <v>0</v>
      </c>
      <c r="AF5" s="36">
        <f t="shared" ref="AF5:AF44" si="7">IF(A5&lt;&gt;"",RANK(AE5,AE$5:AE$44,0),"")</f>
        <v>1</v>
      </c>
      <c r="AG5" s="37" t="str">
        <f t="shared" ref="AG5:AG44" si="8">IF(A5&lt;&gt;"",IF(AE5&gt;=16,"شكر",IF(AE5&gt;=15,"شرف",IF(AE5&gt;=14,"تشجيع",IF(AE5&gt;=13,"رضا","")))),"")</f>
        <v/>
      </c>
      <c r="AI5" s="198">
        <f>ثلاثي3!A5</f>
        <v>1</v>
      </c>
      <c r="AJ5" s="207" t="str">
        <f>ثلاثي3!B5</f>
        <v/>
      </c>
      <c r="AK5" s="199">
        <f>(ثلاثي1!AE5+1.5*ثلاثي2!AE5+2*ثلاثي3!AE5)/4.5</f>
        <v>0</v>
      </c>
      <c r="AL5" s="199">
        <f>((ثلاثي1!E5+ثلاثي2!E5+ثلاثي3!E5)/3+(ثلاثي1!K5+ثلاثي2!K5+ثلاثي3!K5)/3+(ثلاثي1!Y5+ثلاثي2!Y5+ثلاثي3!Y5)/3)/3</f>
        <v>0</v>
      </c>
      <c r="AM5" s="200" t="str">
        <f>IF(AK5&gt;=10,"يرتقي",IF(AND(AK5&gt;=9,AL5&gt;=9),"يرتقي بالإسعاف",""))</f>
        <v/>
      </c>
      <c r="AN5" s="194"/>
      <c r="AO5" s="441" t="s">
        <v>104</v>
      </c>
      <c r="AP5" s="441"/>
      <c r="AQ5" s="441"/>
      <c r="AR5" s="441"/>
      <c r="AS5" s="194"/>
      <c r="AT5" s="197"/>
      <c r="AU5" s="197"/>
      <c r="AV5" s="197"/>
    </row>
    <row r="6" spans="1:48" s="81" customFormat="1" ht="15" customHeight="1" x14ac:dyDescent="0.25">
      <c r="A6" s="82">
        <f>IF(المدخلات!C3&lt;&gt;0,المدخلات!C3,"")</f>
        <v>2</v>
      </c>
      <c r="B6" s="26" t="str">
        <f>IF(المدخلات!D3&lt;&gt;"",المدخلات!D3,"")</f>
        <v/>
      </c>
      <c r="C6" s="27" t="str">
        <f>IF(المدخلات!E3&lt;&gt;"",المدخلات!E3,"")</f>
        <v/>
      </c>
      <c r="D6" s="28"/>
      <c r="E6" s="28"/>
      <c r="F6" s="28"/>
      <c r="G6" s="28"/>
      <c r="H6" s="29">
        <f t="shared" ref="H6:H44" si="9">IF(A6&lt;&gt;"",SUM(D6:G6),"")</f>
        <v>0</v>
      </c>
      <c r="I6" s="30">
        <f t="shared" ref="I6:I44" si="10">IF(A6&lt;&gt;"",(D6+E6+F6+G6)/4,"")</f>
        <v>0</v>
      </c>
      <c r="J6" s="31">
        <f t="shared" ref="J6:J44" si="11">IF(A6&lt;&gt;"",RANK(I6,I$5:I$44,0),"")</f>
        <v>1</v>
      </c>
      <c r="K6" s="28"/>
      <c r="L6" s="28"/>
      <c r="M6" s="28"/>
      <c r="N6" s="29">
        <f t="shared" ref="N6:N39" si="12">IF(A6&lt;&gt;"",SUM(K6:M6),"")</f>
        <v>0</v>
      </c>
      <c r="O6" s="30">
        <f t="shared" ref="O6:O44" si="13">IF(A6&lt;&gt;"",(K6+L6+M6)/3,"")</f>
        <v>0</v>
      </c>
      <c r="P6" s="31">
        <f t="shared" ref="P6:P44" si="14">IF(A6&lt;&gt;"",RANK(O6,O$5:O$44,0),"")</f>
        <v>1</v>
      </c>
      <c r="Q6" s="28"/>
      <c r="R6" s="28"/>
      <c r="S6" s="28"/>
      <c r="T6" s="28"/>
      <c r="U6" s="29">
        <f t="shared" si="0"/>
        <v>0</v>
      </c>
      <c r="V6" s="30">
        <f t="shared" ref="V6:V44" si="15">IF(A6&lt;&gt;"",IF(T6=7.77,U6/3,U6/4),"")</f>
        <v>0</v>
      </c>
      <c r="W6" s="32">
        <f t="shared" si="1"/>
        <v>1</v>
      </c>
      <c r="X6" s="33"/>
      <c r="Y6" s="33"/>
      <c r="Z6" s="33"/>
      <c r="AA6" s="34">
        <f t="shared" si="2"/>
        <v>0</v>
      </c>
      <c r="AB6" s="34">
        <f t="shared" si="3"/>
        <v>0</v>
      </c>
      <c r="AC6" s="35">
        <f t="shared" si="4"/>
        <v>1</v>
      </c>
      <c r="AD6" s="34">
        <f t="shared" si="5"/>
        <v>0</v>
      </c>
      <c r="AE6" s="34">
        <f t="shared" si="6"/>
        <v>0</v>
      </c>
      <c r="AF6" s="36">
        <f t="shared" si="7"/>
        <v>1</v>
      </c>
      <c r="AG6" s="37" t="str">
        <f t="shared" si="8"/>
        <v/>
      </c>
      <c r="AI6" s="198">
        <f>ثلاثي3!A6</f>
        <v>2</v>
      </c>
      <c r="AJ6" s="207" t="str">
        <f>ثلاثي3!B6</f>
        <v/>
      </c>
      <c r="AK6" s="199">
        <f>(ثلاثي1!AE6+1.5*ثلاثي2!AE6+2*ثلاثي3!AE6)/4.5</f>
        <v>0</v>
      </c>
      <c r="AL6" s="199">
        <f>((ثلاثي1!E6+ثلاثي2!E6+ثلاثي3!E6)/3+(ثلاثي1!K6+ثلاثي2!K6+ثلاثي3!K6)/3+(ثلاثي1!Y6+ثلاثي2!Y6+ثلاثي3!Y6)/3)/3</f>
        <v>0</v>
      </c>
      <c r="AM6" s="200" t="str">
        <f t="shared" ref="AM6:AM44" si="16">IF(AK6&gt;=10,"يرتقي",IF(AND(AK6&gt;=9,AL6&gt;=9),"يرتقي بالإسعاف",""))</f>
        <v/>
      </c>
      <c r="AN6" s="194"/>
      <c r="AO6" s="243"/>
      <c r="AP6" s="244" t="s">
        <v>60</v>
      </c>
      <c r="AQ6" s="244" t="s">
        <v>61</v>
      </c>
      <c r="AR6" s="243" t="s">
        <v>62</v>
      </c>
      <c r="AS6" s="194"/>
      <c r="AT6" s="194"/>
      <c r="AU6" s="197"/>
      <c r="AV6" s="197"/>
    </row>
    <row r="7" spans="1:48" s="81" customFormat="1" x14ac:dyDescent="0.25">
      <c r="A7" s="82">
        <f>IF(المدخلات!C4&lt;&gt;0,المدخلات!C4,"")</f>
        <v>3</v>
      </c>
      <c r="B7" s="26" t="str">
        <f>IF(المدخلات!D4&lt;&gt;"",المدخلات!D4,"")</f>
        <v/>
      </c>
      <c r="C7" s="27" t="str">
        <f>IF(المدخلات!E4&lt;&gt;"",المدخلات!E4,"")</f>
        <v/>
      </c>
      <c r="D7" s="28"/>
      <c r="E7" s="28"/>
      <c r="F7" s="28"/>
      <c r="G7" s="28"/>
      <c r="H7" s="29">
        <f t="shared" si="9"/>
        <v>0</v>
      </c>
      <c r="I7" s="30">
        <f t="shared" si="10"/>
        <v>0</v>
      </c>
      <c r="J7" s="31">
        <f t="shared" si="11"/>
        <v>1</v>
      </c>
      <c r="K7" s="28"/>
      <c r="L7" s="28"/>
      <c r="M7" s="28"/>
      <c r="N7" s="29">
        <f t="shared" si="12"/>
        <v>0</v>
      </c>
      <c r="O7" s="30">
        <f t="shared" si="13"/>
        <v>0</v>
      </c>
      <c r="P7" s="31">
        <f t="shared" si="14"/>
        <v>1</v>
      </c>
      <c r="Q7" s="28"/>
      <c r="R7" s="28"/>
      <c r="S7" s="28"/>
      <c r="T7" s="28"/>
      <c r="U7" s="29">
        <f t="shared" si="0"/>
        <v>0</v>
      </c>
      <c r="V7" s="30">
        <f t="shared" si="15"/>
        <v>0</v>
      </c>
      <c r="W7" s="32">
        <f t="shared" si="1"/>
        <v>1</v>
      </c>
      <c r="X7" s="33"/>
      <c r="Y7" s="33"/>
      <c r="Z7" s="33"/>
      <c r="AA7" s="34">
        <f t="shared" si="2"/>
        <v>0</v>
      </c>
      <c r="AB7" s="34">
        <f t="shared" si="3"/>
        <v>0</v>
      </c>
      <c r="AC7" s="35">
        <f t="shared" si="4"/>
        <v>1</v>
      </c>
      <c r="AD7" s="34">
        <f t="shared" si="5"/>
        <v>0</v>
      </c>
      <c r="AE7" s="34">
        <f t="shared" si="6"/>
        <v>0</v>
      </c>
      <c r="AF7" s="36">
        <f t="shared" si="7"/>
        <v>1</v>
      </c>
      <c r="AG7" s="37" t="str">
        <f t="shared" si="8"/>
        <v/>
      </c>
      <c r="AI7" s="198">
        <f>ثلاثي3!A7</f>
        <v>3</v>
      </c>
      <c r="AJ7" s="207" t="str">
        <f>ثلاثي3!B7</f>
        <v/>
      </c>
      <c r="AK7" s="199">
        <f>(ثلاثي1!AE7+1.5*ثلاثي2!AE7+2*ثلاثي3!AE7)/4.5</f>
        <v>0</v>
      </c>
      <c r="AL7" s="199">
        <f>((ثلاثي1!E7+ثلاثي2!E7+ثلاثي3!E7)/3+(ثلاثي1!K7+ثلاثي2!K7+ثلاثي3!K7)/3+(ثلاثي1!Y7+ثلاثي2!Y7+ثلاثي3!Y7)/3)/3</f>
        <v>0</v>
      </c>
      <c r="AM7" s="200" t="str">
        <f t="shared" si="16"/>
        <v/>
      </c>
      <c r="AN7" s="194"/>
      <c r="AO7" s="243" t="s">
        <v>63</v>
      </c>
      <c r="AP7" s="245">
        <f>COUNTIFS(C5:C44,"أنثى",AK5:AK44,"&lt;10")</f>
        <v>0</v>
      </c>
      <c r="AQ7" s="245">
        <f>COUNTIFS(C5:C44,"أنثى",AK5:AK44,"&gt;=10")</f>
        <v>0</v>
      </c>
      <c r="AR7" s="245">
        <f>SUM(AP7:AQ7)</f>
        <v>0</v>
      </c>
      <c r="AS7" s="194"/>
      <c r="AT7" s="194"/>
      <c r="AU7" s="194"/>
      <c r="AV7" s="194"/>
    </row>
    <row r="8" spans="1:48" s="81" customFormat="1" x14ac:dyDescent="0.25">
      <c r="A8" s="82">
        <f>IF(المدخلات!C5&lt;&gt;0,المدخلات!C5,"")</f>
        <v>4</v>
      </c>
      <c r="B8" s="26" t="str">
        <f>IF(المدخلات!D5&lt;&gt;"",المدخلات!D5,"")</f>
        <v/>
      </c>
      <c r="C8" s="27" t="str">
        <f>IF(المدخلات!E5&lt;&gt;"",المدخلات!E5,"")</f>
        <v/>
      </c>
      <c r="D8" s="28"/>
      <c r="E8" s="28"/>
      <c r="F8" s="28"/>
      <c r="G8" s="28"/>
      <c r="H8" s="29">
        <f t="shared" si="9"/>
        <v>0</v>
      </c>
      <c r="I8" s="30">
        <f t="shared" si="10"/>
        <v>0</v>
      </c>
      <c r="J8" s="31">
        <f t="shared" si="11"/>
        <v>1</v>
      </c>
      <c r="K8" s="28"/>
      <c r="L8" s="28"/>
      <c r="M8" s="28"/>
      <c r="N8" s="29">
        <f t="shared" si="12"/>
        <v>0</v>
      </c>
      <c r="O8" s="30">
        <f t="shared" si="13"/>
        <v>0</v>
      </c>
      <c r="P8" s="31">
        <f t="shared" si="14"/>
        <v>1</v>
      </c>
      <c r="Q8" s="28"/>
      <c r="R8" s="28"/>
      <c r="S8" s="28"/>
      <c r="T8" s="28"/>
      <c r="U8" s="29">
        <f t="shared" si="0"/>
        <v>0</v>
      </c>
      <c r="V8" s="30">
        <f t="shared" si="15"/>
        <v>0</v>
      </c>
      <c r="W8" s="32">
        <f t="shared" si="1"/>
        <v>1</v>
      </c>
      <c r="X8" s="33"/>
      <c r="Y8" s="33"/>
      <c r="Z8" s="33"/>
      <c r="AA8" s="34">
        <f t="shared" si="2"/>
        <v>0</v>
      </c>
      <c r="AB8" s="34">
        <f t="shared" si="3"/>
        <v>0</v>
      </c>
      <c r="AC8" s="35">
        <f t="shared" si="4"/>
        <v>1</v>
      </c>
      <c r="AD8" s="34">
        <f t="shared" si="5"/>
        <v>0</v>
      </c>
      <c r="AE8" s="34">
        <f t="shared" si="6"/>
        <v>0</v>
      </c>
      <c r="AF8" s="36">
        <f t="shared" si="7"/>
        <v>1</v>
      </c>
      <c r="AG8" s="37" t="str">
        <f t="shared" si="8"/>
        <v/>
      </c>
      <c r="AI8" s="198">
        <f>ثلاثي3!A8</f>
        <v>4</v>
      </c>
      <c r="AJ8" s="207" t="str">
        <f>ثلاثي3!B8</f>
        <v/>
      </c>
      <c r="AK8" s="199">
        <f>(ثلاثي1!AE8+1.5*ثلاثي2!AE8+2*ثلاثي3!AE8)/4.5</f>
        <v>0</v>
      </c>
      <c r="AL8" s="199">
        <f>((ثلاثي1!E8+ثلاثي2!E8+ثلاثي3!E8)/3+(ثلاثي1!K8+ثلاثي2!K8+ثلاثي3!K8)/3+(ثلاثي1!Y8+ثلاثي2!Y8+ثلاثي3!Y8)/3)/3</f>
        <v>0</v>
      </c>
      <c r="AM8" s="200" t="str">
        <f t="shared" si="16"/>
        <v/>
      </c>
      <c r="AN8" s="194"/>
      <c r="AO8" s="243" t="s">
        <v>64</v>
      </c>
      <c r="AP8" s="245">
        <f>COUNTIFS(C5:C44,"ذكر",AK5:AK44,"&lt;10")</f>
        <v>0</v>
      </c>
      <c r="AQ8" s="245">
        <f>COUNTIFS(C5:C44,"ذكر",AK5:AK44,"&gt;=10")</f>
        <v>0</v>
      </c>
      <c r="AR8" s="245">
        <f>SUM(AP8:AQ8)</f>
        <v>0</v>
      </c>
      <c r="AS8" s="194"/>
      <c r="AT8" s="194"/>
      <c r="AU8" s="194"/>
      <c r="AV8" s="194"/>
    </row>
    <row r="9" spans="1:48" s="81" customFormat="1" x14ac:dyDescent="0.25">
      <c r="A9" s="82">
        <f>IF(المدخلات!C6&lt;&gt;0,المدخلات!C6,"")</f>
        <v>5</v>
      </c>
      <c r="B9" s="26" t="str">
        <f>IF(المدخلات!D6&lt;&gt;"",المدخلات!D6,"")</f>
        <v/>
      </c>
      <c r="C9" s="27" t="str">
        <f>IF(المدخلات!E6&lt;&gt;"",المدخلات!E6,"")</f>
        <v/>
      </c>
      <c r="D9" s="28"/>
      <c r="E9" s="28"/>
      <c r="F9" s="28"/>
      <c r="G9" s="28"/>
      <c r="H9" s="29">
        <f t="shared" si="9"/>
        <v>0</v>
      </c>
      <c r="I9" s="30">
        <f t="shared" si="10"/>
        <v>0</v>
      </c>
      <c r="J9" s="31">
        <f t="shared" si="11"/>
        <v>1</v>
      </c>
      <c r="K9" s="28"/>
      <c r="L9" s="28"/>
      <c r="M9" s="28"/>
      <c r="N9" s="29">
        <f t="shared" si="12"/>
        <v>0</v>
      </c>
      <c r="O9" s="30">
        <f t="shared" si="13"/>
        <v>0</v>
      </c>
      <c r="P9" s="31">
        <f t="shared" si="14"/>
        <v>1</v>
      </c>
      <c r="Q9" s="28"/>
      <c r="R9" s="28"/>
      <c r="S9" s="28"/>
      <c r="T9" s="28"/>
      <c r="U9" s="29">
        <f t="shared" si="0"/>
        <v>0</v>
      </c>
      <c r="V9" s="30">
        <f t="shared" si="15"/>
        <v>0</v>
      </c>
      <c r="W9" s="32">
        <f t="shared" si="1"/>
        <v>1</v>
      </c>
      <c r="X9" s="33"/>
      <c r="Y9" s="33"/>
      <c r="Z9" s="33"/>
      <c r="AA9" s="34">
        <f t="shared" si="2"/>
        <v>0</v>
      </c>
      <c r="AB9" s="34">
        <f t="shared" si="3"/>
        <v>0</v>
      </c>
      <c r="AC9" s="35">
        <f t="shared" si="4"/>
        <v>1</v>
      </c>
      <c r="AD9" s="34">
        <f t="shared" si="5"/>
        <v>0</v>
      </c>
      <c r="AE9" s="34">
        <f t="shared" si="6"/>
        <v>0</v>
      </c>
      <c r="AF9" s="36">
        <f t="shared" si="7"/>
        <v>1</v>
      </c>
      <c r="AG9" s="37" t="str">
        <f t="shared" si="8"/>
        <v/>
      </c>
      <c r="AI9" s="198">
        <f>ثلاثي3!A9</f>
        <v>5</v>
      </c>
      <c r="AJ9" s="207" t="str">
        <f>ثلاثي3!B9</f>
        <v/>
      </c>
      <c r="AK9" s="199">
        <f>(ثلاثي1!AE9+1.5*ثلاثي2!AE9+2*ثلاثي3!AE9)/4.5</f>
        <v>0</v>
      </c>
      <c r="AL9" s="199">
        <f>((ثلاثي1!E9+ثلاثي2!E9+ثلاثي3!E9)/3+(ثلاثي1!K9+ثلاثي2!K9+ثلاثي3!K9)/3+(ثلاثي1!Y9+ثلاثي2!Y9+ثلاثي3!Y9)/3)/3</f>
        <v>0</v>
      </c>
      <c r="AM9" s="200" t="str">
        <f t="shared" si="16"/>
        <v/>
      </c>
      <c r="AN9" s="194"/>
      <c r="AO9" s="243" t="s">
        <v>62</v>
      </c>
      <c r="AP9" s="245">
        <f>SUM(AP7:AP8)</f>
        <v>0</v>
      </c>
      <c r="AQ9" s="245">
        <f>SUM(AQ7:AQ8)</f>
        <v>0</v>
      </c>
      <c r="AR9" s="246"/>
      <c r="AS9" s="194"/>
      <c r="AT9" s="194"/>
      <c r="AU9" s="194"/>
      <c r="AV9" s="194"/>
    </row>
    <row r="10" spans="1:48" s="81" customFormat="1" x14ac:dyDescent="0.25">
      <c r="A10" s="82">
        <f>IF(المدخلات!C7&lt;&gt;0,المدخلات!C7,"")</f>
        <v>6</v>
      </c>
      <c r="B10" s="26" t="str">
        <f>IF(المدخلات!D7&lt;&gt;"",المدخلات!D7,"")</f>
        <v/>
      </c>
      <c r="C10" s="27" t="str">
        <f>IF(المدخلات!E7&lt;&gt;"",المدخلات!E7,"")</f>
        <v/>
      </c>
      <c r="D10" s="28"/>
      <c r="E10" s="28"/>
      <c r="F10" s="28"/>
      <c r="G10" s="28"/>
      <c r="H10" s="29">
        <f t="shared" si="9"/>
        <v>0</v>
      </c>
      <c r="I10" s="30">
        <f t="shared" si="10"/>
        <v>0</v>
      </c>
      <c r="J10" s="31">
        <f t="shared" si="11"/>
        <v>1</v>
      </c>
      <c r="K10" s="28"/>
      <c r="L10" s="28"/>
      <c r="M10" s="28"/>
      <c r="N10" s="29">
        <f t="shared" si="12"/>
        <v>0</v>
      </c>
      <c r="O10" s="30">
        <f t="shared" si="13"/>
        <v>0</v>
      </c>
      <c r="P10" s="31">
        <f t="shared" si="14"/>
        <v>1</v>
      </c>
      <c r="Q10" s="28"/>
      <c r="R10" s="28"/>
      <c r="S10" s="28"/>
      <c r="T10" s="28"/>
      <c r="U10" s="29">
        <f t="shared" si="0"/>
        <v>0</v>
      </c>
      <c r="V10" s="30">
        <f t="shared" si="15"/>
        <v>0</v>
      </c>
      <c r="W10" s="32">
        <f t="shared" si="1"/>
        <v>1</v>
      </c>
      <c r="X10" s="33"/>
      <c r="Y10" s="33"/>
      <c r="Z10" s="33"/>
      <c r="AA10" s="34">
        <f t="shared" si="2"/>
        <v>0</v>
      </c>
      <c r="AB10" s="34">
        <f t="shared" si="3"/>
        <v>0</v>
      </c>
      <c r="AC10" s="35">
        <f t="shared" si="4"/>
        <v>1</v>
      </c>
      <c r="AD10" s="34">
        <f t="shared" si="5"/>
        <v>0</v>
      </c>
      <c r="AE10" s="34">
        <f t="shared" si="6"/>
        <v>0</v>
      </c>
      <c r="AF10" s="36">
        <f t="shared" si="7"/>
        <v>1</v>
      </c>
      <c r="AG10" s="37" t="str">
        <f t="shared" si="8"/>
        <v/>
      </c>
      <c r="AI10" s="198">
        <f>ثلاثي3!A10</f>
        <v>6</v>
      </c>
      <c r="AJ10" s="207" t="str">
        <f>ثلاثي3!B10</f>
        <v/>
      </c>
      <c r="AK10" s="199">
        <f>(ثلاثي1!AE10+1.5*ثلاثي2!AE10+2*ثلاثي3!AE10)/4.5</f>
        <v>0</v>
      </c>
      <c r="AL10" s="199">
        <f>((ثلاثي1!E10+ثلاثي2!E10+ثلاثي3!E10)/3+(ثلاثي1!K10+ثلاثي2!K10+ثلاثي3!K10)/3+(ثلاثي1!Y10+ثلاثي2!Y10+ثلاثي3!Y10)/3)/3</f>
        <v>0</v>
      </c>
      <c r="AM10" s="200" t="str">
        <f t="shared" si="16"/>
        <v/>
      </c>
      <c r="AN10" s="194"/>
      <c r="AO10" s="194"/>
      <c r="AP10" s="194"/>
      <c r="AQ10" s="194"/>
      <c r="AR10" s="194"/>
      <c r="AS10" s="194"/>
      <c r="AT10" s="194"/>
      <c r="AU10" s="194"/>
      <c r="AV10" s="194"/>
    </row>
    <row r="11" spans="1:48" s="81" customFormat="1" x14ac:dyDescent="0.25">
      <c r="A11" s="25">
        <f>IF(المدخلات!C8&lt;&gt;0,المدخلات!C8,"")</f>
        <v>7</v>
      </c>
      <c r="B11" s="26" t="str">
        <f>IF(المدخلات!D8&lt;&gt;"",المدخلات!D8,"")</f>
        <v/>
      </c>
      <c r="C11" s="27" t="str">
        <f>IF(المدخلات!E8&lt;&gt;"",المدخلات!E8,"")</f>
        <v/>
      </c>
      <c r="D11" s="28"/>
      <c r="E11" s="28"/>
      <c r="F11" s="28"/>
      <c r="G11" s="28"/>
      <c r="H11" s="29">
        <f t="shared" si="9"/>
        <v>0</v>
      </c>
      <c r="I11" s="30">
        <f t="shared" si="10"/>
        <v>0</v>
      </c>
      <c r="J11" s="31">
        <f t="shared" si="11"/>
        <v>1</v>
      </c>
      <c r="K11" s="28"/>
      <c r="L11" s="28"/>
      <c r="M11" s="28"/>
      <c r="N11" s="29">
        <f t="shared" si="12"/>
        <v>0</v>
      </c>
      <c r="O11" s="30">
        <f t="shared" si="13"/>
        <v>0</v>
      </c>
      <c r="P11" s="31">
        <f t="shared" si="14"/>
        <v>1</v>
      </c>
      <c r="Q11" s="28"/>
      <c r="R11" s="28"/>
      <c r="S11" s="28"/>
      <c r="T11" s="28"/>
      <c r="U11" s="29">
        <f t="shared" si="0"/>
        <v>0</v>
      </c>
      <c r="V11" s="30">
        <f t="shared" si="15"/>
        <v>0</v>
      </c>
      <c r="W11" s="32">
        <f t="shared" si="1"/>
        <v>1</v>
      </c>
      <c r="X11" s="33"/>
      <c r="Y11" s="33"/>
      <c r="Z11" s="33"/>
      <c r="AA11" s="34">
        <f t="shared" si="2"/>
        <v>0</v>
      </c>
      <c r="AB11" s="34">
        <f t="shared" si="3"/>
        <v>0</v>
      </c>
      <c r="AC11" s="35">
        <f t="shared" si="4"/>
        <v>1</v>
      </c>
      <c r="AD11" s="34">
        <f t="shared" si="5"/>
        <v>0</v>
      </c>
      <c r="AE11" s="34">
        <f t="shared" si="6"/>
        <v>0</v>
      </c>
      <c r="AF11" s="36">
        <f t="shared" si="7"/>
        <v>1</v>
      </c>
      <c r="AG11" s="37" t="str">
        <f t="shared" si="8"/>
        <v/>
      </c>
      <c r="AI11" s="198">
        <f>ثلاثي3!A11</f>
        <v>7</v>
      </c>
      <c r="AJ11" s="207" t="str">
        <f>ثلاثي3!B11</f>
        <v/>
      </c>
      <c r="AK11" s="199">
        <f>(ثلاثي1!AE11+1.5*ثلاثي2!AE11+2*ثلاثي3!AE11)/4.5</f>
        <v>0</v>
      </c>
      <c r="AL11" s="199">
        <f>((ثلاثي1!E11+ثلاثي2!E11+ثلاثي3!E11)/3+(ثلاثي1!K11+ثلاثي2!K11+ثلاثي3!K11)/3+(ثلاثي1!Y11+ثلاثي2!Y11+ثلاثي3!Y11)/3)/3</f>
        <v>0</v>
      </c>
      <c r="AM11" s="200" t="str">
        <f t="shared" si="16"/>
        <v/>
      </c>
      <c r="AN11" s="194"/>
      <c r="AO11" s="194"/>
      <c r="AP11" s="194"/>
      <c r="AQ11" s="194"/>
      <c r="AR11" s="194"/>
      <c r="AS11" s="194"/>
      <c r="AT11" s="194"/>
      <c r="AU11" s="194"/>
      <c r="AV11" s="194"/>
    </row>
    <row r="12" spans="1:48" s="81" customFormat="1" x14ac:dyDescent="0.25">
      <c r="A12" s="25">
        <f>IF(المدخلات!C9&lt;&gt;0,المدخلات!C9,"")</f>
        <v>8</v>
      </c>
      <c r="B12" s="26" t="str">
        <f>IF(المدخلات!D9&lt;&gt;"",المدخلات!D9,"")</f>
        <v/>
      </c>
      <c r="C12" s="27" t="str">
        <f>IF(المدخلات!E9&lt;&gt;"",المدخلات!E9,"")</f>
        <v/>
      </c>
      <c r="D12" s="28"/>
      <c r="E12" s="28"/>
      <c r="F12" s="28"/>
      <c r="G12" s="28"/>
      <c r="H12" s="29">
        <f t="shared" si="9"/>
        <v>0</v>
      </c>
      <c r="I12" s="30">
        <f t="shared" si="10"/>
        <v>0</v>
      </c>
      <c r="J12" s="31">
        <f t="shared" si="11"/>
        <v>1</v>
      </c>
      <c r="K12" s="28"/>
      <c r="L12" s="28"/>
      <c r="M12" s="28"/>
      <c r="N12" s="29">
        <f t="shared" si="12"/>
        <v>0</v>
      </c>
      <c r="O12" s="30">
        <f t="shared" si="13"/>
        <v>0</v>
      </c>
      <c r="P12" s="31">
        <f t="shared" si="14"/>
        <v>1</v>
      </c>
      <c r="Q12" s="28"/>
      <c r="R12" s="28"/>
      <c r="S12" s="28"/>
      <c r="T12" s="28"/>
      <c r="U12" s="29">
        <f t="shared" si="0"/>
        <v>0</v>
      </c>
      <c r="V12" s="30">
        <f t="shared" si="15"/>
        <v>0</v>
      </c>
      <c r="W12" s="32">
        <f t="shared" si="1"/>
        <v>1</v>
      </c>
      <c r="X12" s="33"/>
      <c r="Y12" s="33"/>
      <c r="Z12" s="33"/>
      <c r="AA12" s="34">
        <f t="shared" si="2"/>
        <v>0</v>
      </c>
      <c r="AB12" s="34">
        <f t="shared" si="3"/>
        <v>0</v>
      </c>
      <c r="AC12" s="35">
        <f t="shared" si="4"/>
        <v>1</v>
      </c>
      <c r="AD12" s="34">
        <f t="shared" si="5"/>
        <v>0</v>
      </c>
      <c r="AE12" s="34">
        <f t="shared" si="6"/>
        <v>0</v>
      </c>
      <c r="AF12" s="36">
        <f t="shared" si="7"/>
        <v>1</v>
      </c>
      <c r="AG12" s="37" t="str">
        <f t="shared" si="8"/>
        <v/>
      </c>
      <c r="AI12" s="198">
        <f>ثلاثي3!A12</f>
        <v>8</v>
      </c>
      <c r="AJ12" s="207" t="str">
        <f>ثلاثي3!B12</f>
        <v/>
      </c>
      <c r="AK12" s="199">
        <f>(ثلاثي1!AE12+1.5*ثلاثي2!AE12+2*ثلاثي3!AE12)/4.5</f>
        <v>0</v>
      </c>
      <c r="AL12" s="199">
        <f>((ثلاثي1!E12+ثلاثي2!E12+ثلاثي3!E12)/3+(ثلاثي1!K12+ثلاثي2!K12+ثلاثي3!K12)/3+(ثلاثي1!Y12+ثلاثي2!Y12+ثلاثي3!Y12)/3)/3</f>
        <v>0</v>
      </c>
      <c r="AM12" s="200" t="str">
        <f t="shared" si="16"/>
        <v/>
      </c>
      <c r="AN12" s="194"/>
      <c r="AO12" s="194"/>
      <c r="AP12" s="194"/>
      <c r="AQ12" s="194"/>
      <c r="AR12" s="194"/>
      <c r="AS12" s="194"/>
      <c r="AT12" s="194"/>
      <c r="AU12" s="194"/>
      <c r="AV12" s="194"/>
    </row>
    <row r="13" spans="1:48" s="81" customFormat="1" x14ac:dyDescent="0.25">
      <c r="A13" s="25">
        <f>IF(المدخلات!C10&lt;&gt;0,المدخلات!C10,"")</f>
        <v>9</v>
      </c>
      <c r="B13" s="26" t="str">
        <f>IF(المدخلات!D10&lt;&gt;"",المدخلات!D10,"")</f>
        <v/>
      </c>
      <c r="C13" s="27" t="str">
        <f>IF(المدخلات!E10&lt;&gt;"",المدخلات!E10,"")</f>
        <v/>
      </c>
      <c r="D13" s="28"/>
      <c r="E13" s="28"/>
      <c r="F13" s="28"/>
      <c r="G13" s="28"/>
      <c r="H13" s="29">
        <f t="shared" si="9"/>
        <v>0</v>
      </c>
      <c r="I13" s="30">
        <f t="shared" si="10"/>
        <v>0</v>
      </c>
      <c r="J13" s="31">
        <f t="shared" si="11"/>
        <v>1</v>
      </c>
      <c r="K13" s="28"/>
      <c r="L13" s="28"/>
      <c r="M13" s="28"/>
      <c r="N13" s="29">
        <f t="shared" si="12"/>
        <v>0</v>
      </c>
      <c r="O13" s="30">
        <f t="shared" si="13"/>
        <v>0</v>
      </c>
      <c r="P13" s="31">
        <f t="shared" si="14"/>
        <v>1</v>
      </c>
      <c r="Q13" s="28"/>
      <c r="R13" s="28"/>
      <c r="S13" s="28"/>
      <c r="T13" s="28"/>
      <c r="U13" s="29">
        <f t="shared" si="0"/>
        <v>0</v>
      </c>
      <c r="V13" s="30">
        <f t="shared" si="15"/>
        <v>0</v>
      </c>
      <c r="W13" s="32">
        <f t="shared" si="1"/>
        <v>1</v>
      </c>
      <c r="X13" s="33"/>
      <c r="Y13" s="33"/>
      <c r="Z13" s="33"/>
      <c r="AA13" s="34">
        <f t="shared" si="2"/>
        <v>0</v>
      </c>
      <c r="AB13" s="34">
        <f t="shared" si="3"/>
        <v>0</v>
      </c>
      <c r="AC13" s="35">
        <f t="shared" si="4"/>
        <v>1</v>
      </c>
      <c r="AD13" s="34">
        <f t="shared" si="5"/>
        <v>0</v>
      </c>
      <c r="AE13" s="34">
        <f t="shared" si="6"/>
        <v>0</v>
      </c>
      <c r="AF13" s="36">
        <f t="shared" si="7"/>
        <v>1</v>
      </c>
      <c r="AG13" s="37" t="str">
        <f t="shared" si="8"/>
        <v/>
      </c>
      <c r="AI13" s="198">
        <f>ثلاثي3!A13</f>
        <v>9</v>
      </c>
      <c r="AJ13" s="207" t="str">
        <f>ثلاثي3!B13</f>
        <v/>
      </c>
      <c r="AK13" s="199">
        <f>(ثلاثي1!AE13+1.5*ثلاثي2!AE13+2*ثلاثي3!AE13)/4.5</f>
        <v>0</v>
      </c>
      <c r="AL13" s="199">
        <f>((ثلاثي1!E13+ثلاثي2!E13+ثلاثي3!E13)/3+(ثلاثي1!K13+ثلاثي2!K13+ثلاثي3!K13)/3+(ثلاثي1!Y13+ثلاثي2!Y13+ثلاثي3!Y13)/3)/3</f>
        <v>0</v>
      </c>
      <c r="AM13" s="200" t="str">
        <f t="shared" si="16"/>
        <v/>
      </c>
      <c r="AN13" s="194"/>
      <c r="AO13" s="194"/>
      <c r="AP13" s="194"/>
      <c r="AQ13" s="194"/>
      <c r="AR13" s="194"/>
      <c r="AS13" s="194"/>
      <c r="AT13" s="194"/>
      <c r="AU13" s="194"/>
      <c r="AV13" s="194"/>
    </row>
    <row r="14" spans="1:48" s="81" customFormat="1" x14ac:dyDescent="0.25">
      <c r="A14" s="25">
        <f>IF(المدخلات!C11&lt;&gt;0,المدخلات!C11,"")</f>
        <v>10</v>
      </c>
      <c r="B14" s="26" t="str">
        <f>IF(المدخلات!D11&lt;&gt;"",المدخلات!D11,"")</f>
        <v/>
      </c>
      <c r="C14" s="27" t="str">
        <f>IF(المدخلات!E11&lt;&gt;"",المدخلات!E11,"")</f>
        <v/>
      </c>
      <c r="D14" s="28"/>
      <c r="E14" s="28"/>
      <c r="F14" s="28"/>
      <c r="G14" s="28"/>
      <c r="H14" s="29">
        <f t="shared" si="9"/>
        <v>0</v>
      </c>
      <c r="I14" s="30">
        <f t="shared" si="10"/>
        <v>0</v>
      </c>
      <c r="J14" s="31">
        <f t="shared" si="11"/>
        <v>1</v>
      </c>
      <c r="K14" s="28"/>
      <c r="L14" s="28"/>
      <c r="M14" s="28"/>
      <c r="N14" s="29">
        <f t="shared" si="12"/>
        <v>0</v>
      </c>
      <c r="O14" s="30">
        <f t="shared" si="13"/>
        <v>0</v>
      </c>
      <c r="P14" s="31">
        <f t="shared" si="14"/>
        <v>1</v>
      </c>
      <c r="Q14" s="28"/>
      <c r="R14" s="28"/>
      <c r="S14" s="28"/>
      <c r="T14" s="28"/>
      <c r="U14" s="29">
        <f t="shared" si="0"/>
        <v>0</v>
      </c>
      <c r="V14" s="30">
        <f t="shared" si="15"/>
        <v>0</v>
      </c>
      <c r="W14" s="32">
        <f t="shared" si="1"/>
        <v>1</v>
      </c>
      <c r="X14" s="33"/>
      <c r="Y14" s="33"/>
      <c r="Z14" s="33"/>
      <c r="AA14" s="34">
        <f t="shared" si="2"/>
        <v>0</v>
      </c>
      <c r="AB14" s="34">
        <f t="shared" si="3"/>
        <v>0</v>
      </c>
      <c r="AC14" s="35">
        <f t="shared" si="4"/>
        <v>1</v>
      </c>
      <c r="AD14" s="34">
        <f t="shared" si="5"/>
        <v>0</v>
      </c>
      <c r="AE14" s="34">
        <f t="shared" si="6"/>
        <v>0</v>
      </c>
      <c r="AF14" s="36">
        <f t="shared" si="7"/>
        <v>1</v>
      </c>
      <c r="AG14" s="37" t="str">
        <f t="shared" si="8"/>
        <v/>
      </c>
      <c r="AI14" s="198">
        <f>ثلاثي3!A14</f>
        <v>10</v>
      </c>
      <c r="AJ14" s="207" t="str">
        <f>ثلاثي3!B14</f>
        <v/>
      </c>
      <c r="AK14" s="199">
        <f>(ثلاثي1!AE14+1.5*ثلاثي2!AE14+2*ثلاثي3!AE14)/4.5</f>
        <v>0</v>
      </c>
      <c r="AL14" s="199">
        <f>((ثلاثي1!E14+ثلاثي2!E14+ثلاثي3!E14)/3+(ثلاثي1!K14+ثلاثي2!K14+ثلاثي3!K14)/3+(ثلاثي1!Y14+ثلاثي2!Y14+ثلاثي3!Y14)/3)/3</f>
        <v>0</v>
      </c>
      <c r="AM14" s="200" t="str">
        <f t="shared" si="16"/>
        <v/>
      </c>
      <c r="AN14" s="194"/>
      <c r="AO14" s="194"/>
      <c r="AP14" s="194"/>
      <c r="AQ14" s="194"/>
      <c r="AR14" s="194"/>
      <c r="AS14" s="194"/>
      <c r="AT14" s="194"/>
      <c r="AU14" s="194"/>
      <c r="AV14" s="194"/>
    </row>
    <row r="15" spans="1:48" s="81" customFormat="1" x14ac:dyDescent="0.25">
      <c r="A15" s="25">
        <f>IF(المدخلات!C12&lt;&gt;0,المدخلات!C12,"")</f>
        <v>11</v>
      </c>
      <c r="B15" s="26" t="str">
        <f>IF(المدخلات!D12&lt;&gt;"",المدخلات!D12,"")</f>
        <v/>
      </c>
      <c r="C15" s="27" t="str">
        <f>IF(المدخلات!E12&lt;&gt;"",المدخلات!E12,"")</f>
        <v/>
      </c>
      <c r="D15" s="28"/>
      <c r="E15" s="28"/>
      <c r="F15" s="28"/>
      <c r="G15" s="28"/>
      <c r="H15" s="29">
        <f t="shared" si="9"/>
        <v>0</v>
      </c>
      <c r="I15" s="30">
        <f t="shared" si="10"/>
        <v>0</v>
      </c>
      <c r="J15" s="31">
        <f t="shared" si="11"/>
        <v>1</v>
      </c>
      <c r="K15" s="28"/>
      <c r="L15" s="28"/>
      <c r="M15" s="28"/>
      <c r="N15" s="29">
        <f t="shared" si="12"/>
        <v>0</v>
      </c>
      <c r="O15" s="30">
        <f t="shared" si="13"/>
        <v>0</v>
      </c>
      <c r="P15" s="31">
        <f t="shared" si="14"/>
        <v>1</v>
      </c>
      <c r="Q15" s="28"/>
      <c r="R15" s="28"/>
      <c r="S15" s="28"/>
      <c r="T15" s="28"/>
      <c r="U15" s="29">
        <f t="shared" si="0"/>
        <v>0</v>
      </c>
      <c r="V15" s="30">
        <f t="shared" si="15"/>
        <v>0</v>
      </c>
      <c r="W15" s="32">
        <f t="shared" si="1"/>
        <v>1</v>
      </c>
      <c r="X15" s="33"/>
      <c r="Y15" s="33"/>
      <c r="Z15" s="33"/>
      <c r="AA15" s="34">
        <f t="shared" si="2"/>
        <v>0</v>
      </c>
      <c r="AB15" s="34">
        <f t="shared" si="3"/>
        <v>0</v>
      </c>
      <c r="AC15" s="35">
        <f t="shared" si="4"/>
        <v>1</v>
      </c>
      <c r="AD15" s="34">
        <f t="shared" si="5"/>
        <v>0</v>
      </c>
      <c r="AE15" s="34">
        <f t="shared" si="6"/>
        <v>0</v>
      </c>
      <c r="AF15" s="36">
        <f t="shared" si="7"/>
        <v>1</v>
      </c>
      <c r="AG15" s="37" t="str">
        <f t="shared" si="8"/>
        <v/>
      </c>
      <c r="AI15" s="198">
        <f>ثلاثي3!A15</f>
        <v>11</v>
      </c>
      <c r="AJ15" s="207" t="str">
        <f>ثلاثي3!B15</f>
        <v/>
      </c>
      <c r="AK15" s="199">
        <f>(ثلاثي1!AE15+1.5*ثلاثي2!AE15+2*ثلاثي3!AE15)/4.5</f>
        <v>0</v>
      </c>
      <c r="AL15" s="199">
        <f>((ثلاثي1!E15+ثلاثي2!E15+ثلاثي3!E15)/3+(ثلاثي1!K15+ثلاثي2!K15+ثلاثي3!K15)/3+(ثلاثي1!Y15+ثلاثي2!Y15+ثلاثي3!Y15)/3)/3</f>
        <v>0</v>
      </c>
      <c r="AM15" s="200" t="str">
        <f t="shared" si="16"/>
        <v/>
      </c>
      <c r="AN15" s="194"/>
      <c r="AO15" s="194"/>
      <c r="AP15" s="194"/>
      <c r="AQ15" s="194"/>
      <c r="AR15" s="194"/>
      <c r="AS15" s="194"/>
      <c r="AT15" s="194"/>
      <c r="AU15" s="194"/>
      <c r="AV15" s="194"/>
    </row>
    <row r="16" spans="1:48" s="81" customFormat="1" x14ac:dyDescent="0.25">
      <c r="A16" s="25">
        <f>IF(المدخلات!C13&lt;&gt;0,المدخلات!C13,"")</f>
        <v>12</v>
      </c>
      <c r="B16" s="26" t="str">
        <f>IF(المدخلات!D13&lt;&gt;"",المدخلات!D13,"")</f>
        <v/>
      </c>
      <c r="C16" s="27" t="str">
        <f>IF(المدخلات!E13&lt;&gt;"",المدخلات!E13,"")</f>
        <v/>
      </c>
      <c r="D16" s="28"/>
      <c r="E16" s="28"/>
      <c r="F16" s="28"/>
      <c r="G16" s="28"/>
      <c r="H16" s="29">
        <f t="shared" si="9"/>
        <v>0</v>
      </c>
      <c r="I16" s="30">
        <f t="shared" si="10"/>
        <v>0</v>
      </c>
      <c r="J16" s="31">
        <f t="shared" si="11"/>
        <v>1</v>
      </c>
      <c r="K16" s="28"/>
      <c r="L16" s="28"/>
      <c r="M16" s="28"/>
      <c r="N16" s="29">
        <f t="shared" si="12"/>
        <v>0</v>
      </c>
      <c r="O16" s="30">
        <f t="shared" si="13"/>
        <v>0</v>
      </c>
      <c r="P16" s="31">
        <f t="shared" si="14"/>
        <v>1</v>
      </c>
      <c r="Q16" s="28"/>
      <c r="R16" s="28"/>
      <c r="S16" s="28"/>
      <c r="T16" s="28"/>
      <c r="U16" s="29">
        <f t="shared" si="0"/>
        <v>0</v>
      </c>
      <c r="V16" s="30">
        <f t="shared" si="15"/>
        <v>0</v>
      </c>
      <c r="W16" s="32">
        <f t="shared" si="1"/>
        <v>1</v>
      </c>
      <c r="X16" s="33"/>
      <c r="Y16" s="33"/>
      <c r="Z16" s="33"/>
      <c r="AA16" s="34">
        <f t="shared" si="2"/>
        <v>0</v>
      </c>
      <c r="AB16" s="34">
        <f t="shared" si="3"/>
        <v>0</v>
      </c>
      <c r="AC16" s="35">
        <f t="shared" si="4"/>
        <v>1</v>
      </c>
      <c r="AD16" s="34">
        <f t="shared" si="5"/>
        <v>0</v>
      </c>
      <c r="AE16" s="34">
        <f t="shared" si="6"/>
        <v>0</v>
      </c>
      <c r="AF16" s="36">
        <f t="shared" si="7"/>
        <v>1</v>
      </c>
      <c r="AG16" s="37" t="str">
        <f t="shared" si="8"/>
        <v/>
      </c>
      <c r="AI16" s="198">
        <f>ثلاثي3!A16</f>
        <v>12</v>
      </c>
      <c r="AJ16" s="207" t="str">
        <f>ثلاثي3!B16</f>
        <v/>
      </c>
      <c r="AK16" s="199">
        <f>(ثلاثي1!AE16+1.5*ثلاثي2!AE16+2*ثلاثي3!AE16)/4.5</f>
        <v>0</v>
      </c>
      <c r="AL16" s="199">
        <f>((ثلاثي1!E16+ثلاثي2!E16+ثلاثي3!E16)/3+(ثلاثي1!K16+ثلاثي2!K16+ثلاثي3!K16)/3+(ثلاثي1!Y16+ثلاثي2!Y16+ثلاثي3!Y16)/3)/3</f>
        <v>0</v>
      </c>
      <c r="AM16" s="200" t="str">
        <f t="shared" si="16"/>
        <v/>
      </c>
      <c r="AN16" s="194"/>
      <c r="AO16" s="194"/>
      <c r="AP16" s="194"/>
      <c r="AQ16" s="194"/>
      <c r="AR16" s="194"/>
      <c r="AS16" s="194"/>
      <c r="AT16" s="194"/>
      <c r="AU16" s="194"/>
      <c r="AV16" s="194"/>
    </row>
    <row r="17" spans="1:48" s="81" customFormat="1" x14ac:dyDescent="0.25">
      <c r="A17" s="25">
        <f>IF(المدخلات!C14&lt;&gt;0,المدخلات!C14,"")</f>
        <v>13</v>
      </c>
      <c r="B17" s="26" t="str">
        <f>IF(المدخلات!D14&lt;&gt;"",المدخلات!D14,"")</f>
        <v/>
      </c>
      <c r="C17" s="27" t="str">
        <f>IF(المدخلات!E14&lt;&gt;"",المدخلات!E14,"")</f>
        <v/>
      </c>
      <c r="D17" s="28"/>
      <c r="E17" s="28"/>
      <c r="F17" s="28"/>
      <c r="G17" s="28"/>
      <c r="H17" s="29">
        <f t="shared" si="9"/>
        <v>0</v>
      </c>
      <c r="I17" s="30">
        <f t="shared" si="10"/>
        <v>0</v>
      </c>
      <c r="J17" s="31">
        <f t="shared" si="11"/>
        <v>1</v>
      </c>
      <c r="K17" s="28"/>
      <c r="L17" s="28"/>
      <c r="M17" s="28"/>
      <c r="N17" s="29">
        <f t="shared" si="12"/>
        <v>0</v>
      </c>
      <c r="O17" s="30">
        <f t="shared" si="13"/>
        <v>0</v>
      </c>
      <c r="P17" s="31">
        <f t="shared" si="14"/>
        <v>1</v>
      </c>
      <c r="Q17" s="28"/>
      <c r="R17" s="28"/>
      <c r="S17" s="28"/>
      <c r="T17" s="28"/>
      <c r="U17" s="29">
        <f t="shared" si="0"/>
        <v>0</v>
      </c>
      <c r="V17" s="30">
        <f t="shared" si="15"/>
        <v>0</v>
      </c>
      <c r="W17" s="32">
        <f t="shared" si="1"/>
        <v>1</v>
      </c>
      <c r="X17" s="33"/>
      <c r="Y17" s="33"/>
      <c r="Z17" s="33"/>
      <c r="AA17" s="34">
        <f t="shared" si="2"/>
        <v>0</v>
      </c>
      <c r="AB17" s="34">
        <f t="shared" si="3"/>
        <v>0</v>
      </c>
      <c r="AC17" s="35">
        <f t="shared" si="4"/>
        <v>1</v>
      </c>
      <c r="AD17" s="34">
        <f t="shared" si="5"/>
        <v>0</v>
      </c>
      <c r="AE17" s="34">
        <f t="shared" si="6"/>
        <v>0</v>
      </c>
      <c r="AF17" s="36">
        <f t="shared" si="7"/>
        <v>1</v>
      </c>
      <c r="AG17" s="37" t="str">
        <f t="shared" si="8"/>
        <v/>
      </c>
      <c r="AI17" s="198">
        <f>ثلاثي3!A17</f>
        <v>13</v>
      </c>
      <c r="AJ17" s="207" t="str">
        <f>ثلاثي3!B17</f>
        <v/>
      </c>
      <c r="AK17" s="199">
        <f>(ثلاثي1!AE17+1.5*ثلاثي2!AE17+2*ثلاثي3!AE17)/4.5</f>
        <v>0</v>
      </c>
      <c r="AL17" s="199">
        <f>((ثلاثي1!E17+ثلاثي2!E17+ثلاثي3!E17)/3+(ثلاثي1!K17+ثلاثي2!K17+ثلاثي3!K17)/3+(ثلاثي1!Y17+ثلاثي2!Y17+ثلاثي3!Y17)/3)/3</f>
        <v>0</v>
      </c>
      <c r="AM17" s="200" t="str">
        <f t="shared" si="16"/>
        <v/>
      </c>
      <c r="AN17" s="194"/>
      <c r="AO17" s="194"/>
      <c r="AP17" s="194"/>
      <c r="AQ17" s="194"/>
      <c r="AR17" s="194"/>
      <c r="AS17" s="194"/>
      <c r="AT17" s="194"/>
      <c r="AU17" s="194"/>
      <c r="AV17" s="194"/>
    </row>
    <row r="18" spans="1:48" s="81" customFormat="1" x14ac:dyDescent="0.25">
      <c r="A18" s="25">
        <f>IF(المدخلات!C15&lt;&gt;0,المدخلات!C15,"")</f>
        <v>14</v>
      </c>
      <c r="B18" s="26" t="str">
        <f>IF(المدخلات!D15&lt;&gt;"",المدخلات!D15,"")</f>
        <v/>
      </c>
      <c r="C18" s="27" t="str">
        <f>IF(المدخلات!E15&lt;&gt;"",المدخلات!E15,"")</f>
        <v/>
      </c>
      <c r="D18" s="28"/>
      <c r="E18" s="28"/>
      <c r="F18" s="28"/>
      <c r="G18" s="28"/>
      <c r="H18" s="29">
        <f t="shared" si="9"/>
        <v>0</v>
      </c>
      <c r="I18" s="30">
        <f t="shared" si="10"/>
        <v>0</v>
      </c>
      <c r="J18" s="31">
        <f t="shared" si="11"/>
        <v>1</v>
      </c>
      <c r="K18" s="28"/>
      <c r="L18" s="28"/>
      <c r="M18" s="28"/>
      <c r="N18" s="29">
        <f t="shared" si="12"/>
        <v>0</v>
      </c>
      <c r="O18" s="30">
        <f t="shared" si="13"/>
        <v>0</v>
      </c>
      <c r="P18" s="31">
        <f t="shared" si="14"/>
        <v>1</v>
      </c>
      <c r="Q18" s="28"/>
      <c r="R18" s="28"/>
      <c r="S18" s="28"/>
      <c r="T18" s="28"/>
      <c r="U18" s="29">
        <f t="shared" si="0"/>
        <v>0</v>
      </c>
      <c r="V18" s="30">
        <f t="shared" si="15"/>
        <v>0</v>
      </c>
      <c r="W18" s="32">
        <f t="shared" si="1"/>
        <v>1</v>
      </c>
      <c r="X18" s="33"/>
      <c r="Y18" s="33"/>
      <c r="Z18" s="33"/>
      <c r="AA18" s="34">
        <f t="shared" si="2"/>
        <v>0</v>
      </c>
      <c r="AB18" s="34">
        <f t="shared" si="3"/>
        <v>0</v>
      </c>
      <c r="AC18" s="35">
        <f t="shared" si="4"/>
        <v>1</v>
      </c>
      <c r="AD18" s="34">
        <f t="shared" si="5"/>
        <v>0</v>
      </c>
      <c r="AE18" s="34">
        <f t="shared" si="6"/>
        <v>0</v>
      </c>
      <c r="AF18" s="36">
        <f t="shared" si="7"/>
        <v>1</v>
      </c>
      <c r="AG18" s="37" t="str">
        <f t="shared" si="8"/>
        <v/>
      </c>
      <c r="AI18" s="198">
        <f>ثلاثي3!A18</f>
        <v>14</v>
      </c>
      <c r="AJ18" s="207" t="str">
        <f>ثلاثي3!B18</f>
        <v/>
      </c>
      <c r="AK18" s="199">
        <f>(ثلاثي1!AE18+1.5*ثلاثي2!AE18+2*ثلاثي3!AE18)/4.5</f>
        <v>0</v>
      </c>
      <c r="AL18" s="199">
        <f>((ثلاثي1!E18+ثلاثي2!E18+ثلاثي3!E18)/3+(ثلاثي1!K18+ثلاثي2!K18+ثلاثي3!K18)/3+(ثلاثي1!Y18+ثلاثي2!Y18+ثلاثي3!Y18)/3)/3</f>
        <v>0</v>
      </c>
      <c r="AM18" s="200" t="str">
        <f t="shared" si="16"/>
        <v/>
      </c>
      <c r="AN18" s="194"/>
      <c r="AO18" s="194"/>
      <c r="AP18" s="194"/>
      <c r="AQ18" s="194"/>
      <c r="AR18" s="194"/>
      <c r="AS18" s="194"/>
      <c r="AT18" s="194"/>
      <c r="AU18" s="194"/>
      <c r="AV18" s="194"/>
    </row>
    <row r="19" spans="1:48" s="81" customFormat="1" x14ac:dyDescent="0.25">
      <c r="A19" s="25">
        <f>IF(المدخلات!C16&lt;&gt;0,المدخلات!C16,"")</f>
        <v>15</v>
      </c>
      <c r="B19" s="26" t="str">
        <f>IF(المدخلات!D16&lt;&gt;"",المدخلات!D16,"")</f>
        <v/>
      </c>
      <c r="C19" s="27" t="str">
        <f>IF(المدخلات!E16&lt;&gt;"",المدخلات!E16,"")</f>
        <v/>
      </c>
      <c r="D19" s="28"/>
      <c r="E19" s="28"/>
      <c r="F19" s="28"/>
      <c r="G19" s="28"/>
      <c r="H19" s="29">
        <f t="shared" si="9"/>
        <v>0</v>
      </c>
      <c r="I19" s="30">
        <f t="shared" si="10"/>
        <v>0</v>
      </c>
      <c r="J19" s="31">
        <f t="shared" si="11"/>
        <v>1</v>
      </c>
      <c r="K19" s="28"/>
      <c r="L19" s="28"/>
      <c r="M19" s="28"/>
      <c r="N19" s="29">
        <f t="shared" si="12"/>
        <v>0</v>
      </c>
      <c r="O19" s="30">
        <f t="shared" si="13"/>
        <v>0</v>
      </c>
      <c r="P19" s="31">
        <f t="shared" si="14"/>
        <v>1</v>
      </c>
      <c r="Q19" s="28"/>
      <c r="R19" s="28"/>
      <c r="S19" s="28"/>
      <c r="T19" s="28"/>
      <c r="U19" s="29">
        <f t="shared" si="0"/>
        <v>0</v>
      </c>
      <c r="V19" s="30">
        <f t="shared" si="15"/>
        <v>0</v>
      </c>
      <c r="W19" s="32">
        <f t="shared" si="1"/>
        <v>1</v>
      </c>
      <c r="X19" s="33"/>
      <c r="Y19" s="33"/>
      <c r="Z19" s="33"/>
      <c r="AA19" s="34">
        <f t="shared" si="2"/>
        <v>0</v>
      </c>
      <c r="AB19" s="34">
        <f t="shared" si="3"/>
        <v>0</v>
      </c>
      <c r="AC19" s="35">
        <f t="shared" si="4"/>
        <v>1</v>
      </c>
      <c r="AD19" s="34">
        <f t="shared" si="5"/>
        <v>0</v>
      </c>
      <c r="AE19" s="34">
        <f t="shared" si="6"/>
        <v>0</v>
      </c>
      <c r="AF19" s="36">
        <f t="shared" si="7"/>
        <v>1</v>
      </c>
      <c r="AG19" s="37" t="str">
        <f t="shared" si="8"/>
        <v/>
      </c>
      <c r="AI19" s="198">
        <f>ثلاثي3!A19</f>
        <v>15</v>
      </c>
      <c r="AJ19" s="207" t="str">
        <f>ثلاثي3!B19</f>
        <v/>
      </c>
      <c r="AK19" s="199">
        <f>(ثلاثي1!AE19+1.5*ثلاثي2!AE19+2*ثلاثي3!AE19)/4.5</f>
        <v>0</v>
      </c>
      <c r="AL19" s="199">
        <f>((ثلاثي1!E19+ثلاثي2!E19+ثلاثي3!E19)/3+(ثلاثي1!K19+ثلاثي2!K19+ثلاثي3!K19)/3+(ثلاثي1!Y19+ثلاثي2!Y19+ثلاثي3!Y19)/3)/3</f>
        <v>0</v>
      </c>
      <c r="AM19" s="200" t="str">
        <f t="shared" si="16"/>
        <v/>
      </c>
      <c r="AN19" s="194"/>
      <c r="AO19" s="194"/>
      <c r="AP19" s="194"/>
      <c r="AQ19" s="194"/>
      <c r="AR19" s="194"/>
      <c r="AS19" s="194"/>
      <c r="AT19" s="194"/>
      <c r="AU19" s="194"/>
      <c r="AV19" s="194"/>
    </row>
    <row r="20" spans="1:48" s="81" customFormat="1" x14ac:dyDescent="0.25">
      <c r="A20" s="25">
        <f>IF(المدخلات!C17&lt;&gt;0,المدخلات!C17,"")</f>
        <v>16</v>
      </c>
      <c r="B20" s="26" t="str">
        <f>IF(المدخلات!D17&lt;&gt;"",المدخلات!D17,"")</f>
        <v/>
      </c>
      <c r="C20" s="27" t="str">
        <f>IF(المدخلات!E17&lt;&gt;"",المدخلات!E17,"")</f>
        <v/>
      </c>
      <c r="D20" s="28"/>
      <c r="E20" s="28"/>
      <c r="F20" s="28"/>
      <c r="G20" s="28"/>
      <c r="H20" s="29">
        <f t="shared" si="9"/>
        <v>0</v>
      </c>
      <c r="I20" s="30">
        <f t="shared" si="10"/>
        <v>0</v>
      </c>
      <c r="J20" s="31">
        <f t="shared" si="11"/>
        <v>1</v>
      </c>
      <c r="K20" s="28"/>
      <c r="L20" s="28"/>
      <c r="M20" s="28"/>
      <c r="N20" s="29">
        <f t="shared" si="12"/>
        <v>0</v>
      </c>
      <c r="O20" s="30">
        <f t="shared" si="13"/>
        <v>0</v>
      </c>
      <c r="P20" s="31">
        <f t="shared" si="14"/>
        <v>1</v>
      </c>
      <c r="Q20" s="28"/>
      <c r="R20" s="28"/>
      <c r="S20" s="28"/>
      <c r="T20" s="28"/>
      <c r="U20" s="29">
        <f t="shared" si="0"/>
        <v>0</v>
      </c>
      <c r="V20" s="30">
        <f t="shared" si="15"/>
        <v>0</v>
      </c>
      <c r="W20" s="32">
        <f t="shared" si="1"/>
        <v>1</v>
      </c>
      <c r="X20" s="33"/>
      <c r="Y20" s="33"/>
      <c r="Z20" s="33"/>
      <c r="AA20" s="34">
        <f t="shared" si="2"/>
        <v>0</v>
      </c>
      <c r="AB20" s="34">
        <f t="shared" si="3"/>
        <v>0</v>
      </c>
      <c r="AC20" s="35">
        <f t="shared" si="4"/>
        <v>1</v>
      </c>
      <c r="AD20" s="34">
        <f t="shared" si="5"/>
        <v>0</v>
      </c>
      <c r="AE20" s="34">
        <f t="shared" si="6"/>
        <v>0</v>
      </c>
      <c r="AF20" s="36">
        <f t="shared" si="7"/>
        <v>1</v>
      </c>
      <c r="AG20" s="37" t="str">
        <f t="shared" si="8"/>
        <v/>
      </c>
      <c r="AI20" s="198">
        <f>ثلاثي3!A20</f>
        <v>16</v>
      </c>
      <c r="AJ20" s="207" t="str">
        <f>ثلاثي3!B20</f>
        <v/>
      </c>
      <c r="AK20" s="199">
        <f>(ثلاثي1!AE20+1.5*ثلاثي2!AE20+2*ثلاثي3!AE20)/4.5</f>
        <v>0</v>
      </c>
      <c r="AL20" s="199">
        <f>((ثلاثي1!E20+ثلاثي2!E20+ثلاثي3!E20)/3+(ثلاثي1!K20+ثلاثي2!K20+ثلاثي3!K20)/3+(ثلاثي1!Y20+ثلاثي2!Y20+ثلاثي3!Y20)/3)/3</f>
        <v>0</v>
      </c>
      <c r="AM20" s="200" t="str">
        <f t="shared" si="16"/>
        <v/>
      </c>
      <c r="AN20" s="194"/>
      <c r="AO20" s="194"/>
      <c r="AP20" s="194"/>
      <c r="AQ20" s="194"/>
      <c r="AR20" s="194"/>
      <c r="AS20" s="194"/>
      <c r="AT20" s="194"/>
      <c r="AU20" s="194"/>
      <c r="AV20" s="194"/>
    </row>
    <row r="21" spans="1:48" s="81" customFormat="1" x14ac:dyDescent="0.25">
      <c r="A21" s="25">
        <f>IF(المدخلات!C18&lt;&gt;0,المدخلات!C18,"")</f>
        <v>17</v>
      </c>
      <c r="B21" s="26" t="str">
        <f>IF(المدخلات!D18&lt;&gt;"",المدخلات!D18,"")</f>
        <v/>
      </c>
      <c r="C21" s="27" t="str">
        <f>IF(المدخلات!E18&lt;&gt;"",المدخلات!E18,"")</f>
        <v/>
      </c>
      <c r="D21" s="28"/>
      <c r="E21" s="28"/>
      <c r="F21" s="28"/>
      <c r="G21" s="28"/>
      <c r="H21" s="29">
        <f t="shared" si="9"/>
        <v>0</v>
      </c>
      <c r="I21" s="30">
        <f t="shared" si="10"/>
        <v>0</v>
      </c>
      <c r="J21" s="31">
        <f t="shared" si="11"/>
        <v>1</v>
      </c>
      <c r="K21" s="28"/>
      <c r="L21" s="28"/>
      <c r="M21" s="28"/>
      <c r="N21" s="29">
        <f t="shared" si="12"/>
        <v>0</v>
      </c>
      <c r="O21" s="30">
        <f t="shared" si="13"/>
        <v>0</v>
      </c>
      <c r="P21" s="31">
        <f t="shared" si="14"/>
        <v>1</v>
      </c>
      <c r="Q21" s="28"/>
      <c r="R21" s="28"/>
      <c r="S21" s="28"/>
      <c r="T21" s="28"/>
      <c r="U21" s="29">
        <f t="shared" si="0"/>
        <v>0</v>
      </c>
      <c r="V21" s="30">
        <f t="shared" si="15"/>
        <v>0</v>
      </c>
      <c r="W21" s="32">
        <f t="shared" si="1"/>
        <v>1</v>
      </c>
      <c r="X21" s="33"/>
      <c r="Y21" s="33"/>
      <c r="Z21" s="33"/>
      <c r="AA21" s="34">
        <f t="shared" si="2"/>
        <v>0</v>
      </c>
      <c r="AB21" s="34">
        <f t="shared" si="3"/>
        <v>0</v>
      </c>
      <c r="AC21" s="35">
        <f t="shared" si="4"/>
        <v>1</v>
      </c>
      <c r="AD21" s="34">
        <f t="shared" si="5"/>
        <v>0</v>
      </c>
      <c r="AE21" s="34">
        <f t="shared" si="6"/>
        <v>0</v>
      </c>
      <c r="AF21" s="36">
        <f t="shared" si="7"/>
        <v>1</v>
      </c>
      <c r="AG21" s="37" t="str">
        <f t="shared" si="8"/>
        <v/>
      </c>
      <c r="AI21" s="198">
        <f>ثلاثي3!A21</f>
        <v>17</v>
      </c>
      <c r="AJ21" s="207" t="str">
        <f>ثلاثي3!B21</f>
        <v/>
      </c>
      <c r="AK21" s="199">
        <f>(ثلاثي1!AE21+1.5*ثلاثي2!AE21+2*ثلاثي3!AE21)/4.5</f>
        <v>0</v>
      </c>
      <c r="AL21" s="199">
        <f>((ثلاثي1!E21+ثلاثي2!E21+ثلاثي3!E21)/3+(ثلاثي1!K21+ثلاثي2!K21+ثلاثي3!K21)/3+(ثلاثي1!Y21+ثلاثي2!Y21+ثلاثي3!Y21)/3)/3</f>
        <v>0</v>
      </c>
      <c r="AM21" s="200" t="str">
        <f t="shared" si="16"/>
        <v/>
      </c>
      <c r="AN21" s="194"/>
      <c r="AO21" s="194"/>
      <c r="AP21" s="194"/>
      <c r="AQ21" s="194"/>
      <c r="AR21" s="194"/>
      <c r="AS21" s="194"/>
      <c r="AT21" s="194"/>
      <c r="AU21" s="194"/>
      <c r="AV21" s="194"/>
    </row>
    <row r="22" spans="1:48" s="81" customFormat="1" x14ac:dyDescent="0.25">
      <c r="A22" s="25">
        <f>IF(المدخلات!C19&lt;&gt;0,المدخلات!C19,"")</f>
        <v>18</v>
      </c>
      <c r="B22" s="26" t="str">
        <f>IF(المدخلات!D19&lt;&gt;"",المدخلات!D19,"")</f>
        <v/>
      </c>
      <c r="C22" s="27" t="str">
        <f>IF(المدخلات!E19&lt;&gt;"",المدخلات!E19,"")</f>
        <v/>
      </c>
      <c r="D22" s="28"/>
      <c r="E22" s="28"/>
      <c r="F22" s="28"/>
      <c r="G22" s="28"/>
      <c r="H22" s="29">
        <f t="shared" si="9"/>
        <v>0</v>
      </c>
      <c r="I22" s="30">
        <f t="shared" si="10"/>
        <v>0</v>
      </c>
      <c r="J22" s="31">
        <f t="shared" si="11"/>
        <v>1</v>
      </c>
      <c r="K22" s="28"/>
      <c r="L22" s="28"/>
      <c r="M22" s="28"/>
      <c r="N22" s="29">
        <f t="shared" si="12"/>
        <v>0</v>
      </c>
      <c r="O22" s="30">
        <f t="shared" si="13"/>
        <v>0</v>
      </c>
      <c r="P22" s="31">
        <f t="shared" si="14"/>
        <v>1</v>
      </c>
      <c r="Q22" s="28"/>
      <c r="R22" s="28"/>
      <c r="S22" s="28"/>
      <c r="T22" s="28"/>
      <c r="U22" s="29">
        <f t="shared" si="0"/>
        <v>0</v>
      </c>
      <c r="V22" s="30">
        <f t="shared" si="15"/>
        <v>0</v>
      </c>
      <c r="W22" s="32">
        <f t="shared" si="1"/>
        <v>1</v>
      </c>
      <c r="X22" s="33"/>
      <c r="Y22" s="33"/>
      <c r="Z22" s="33"/>
      <c r="AA22" s="34">
        <f t="shared" si="2"/>
        <v>0</v>
      </c>
      <c r="AB22" s="34">
        <f t="shared" si="3"/>
        <v>0</v>
      </c>
      <c r="AC22" s="35">
        <f t="shared" si="4"/>
        <v>1</v>
      </c>
      <c r="AD22" s="34">
        <f t="shared" si="5"/>
        <v>0</v>
      </c>
      <c r="AE22" s="34">
        <f t="shared" si="6"/>
        <v>0</v>
      </c>
      <c r="AF22" s="36">
        <f t="shared" si="7"/>
        <v>1</v>
      </c>
      <c r="AG22" s="37" t="str">
        <f t="shared" si="8"/>
        <v/>
      </c>
      <c r="AI22" s="198">
        <f>ثلاثي3!A22</f>
        <v>18</v>
      </c>
      <c r="AJ22" s="207" t="str">
        <f>ثلاثي3!B22</f>
        <v/>
      </c>
      <c r="AK22" s="199">
        <f>(ثلاثي1!AE22+1.5*ثلاثي2!AE22+2*ثلاثي3!AE22)/4.5</f>
        <v>0</v>
      </c>
      <c r="AL22" s="199">
        <f>((ثلاثي1!E22+ثلاثي2!E22+ثلاثي3!E22)/3+(ثلاثي1!K22+ثلاثي2!K22+ثلاثي3!K22)/3+(ثلاثي1!Y22+ثلاثي2!Y22+ثلاثي3!Y22)/3)/3</f>
        <v>0</v>
      </c>
      <c r="AM22" s="200" t="str">
        <f t="shared" si="16"/>
        <v/>
      </c>
      <c r="AN22" s="194"/>
      <c r="AO22" s="194"/>
      <c r="AP22" s="194"/>
      <c r="AQ22" s="194"/>
      <c r="AR22" s="194"/>
      <c r="AS22" s="194"/>
      <c r="AT22" s="194"/>
      <c r="AU22" s="194"/>
      <c r="AV22" s="194"/>
    </row>
    <row r="23" spans="1:48" s="81" customFormat="1" x14ac:dyDescent="0.25">
      <c r="A23" s="25">
        <f>IF(المدخلات!C20&lt;&gt;0,المدخلات!C20,"")</f>
        <v>19</v>
      </c>
      <c r="B23" s="26" t="str">
        <f>IF(المدخلات!D20&lt;&gt;"",المدخلات!D20,"")</f>
        <v/>
      </c>
      <c r="C23" s="27" t="str">
        <f>IF(المدخلات!E20&lt;&gt;"",المدخلات!E20,"")</f>
        <v/>
      </c>
      <c r="D23" s="28"/>
      <c r="E23" s="28"/>
      <c r="F23" s="28"/>
      <c r="G23" s="28"/>
      <c r="H23" s="29">
        <f t="shared" si="9"/>
        <v>0</v>
      </c>
      <c r="I23" s="30">
        <f t="shared" si="10"/>
        <v>0</v>
      </c>
      <c r="J23" s="31">
        <f t="shared" si="11"/>
        <v>1</v>
      </c>
      <c r="K23" s="28"/>
      <c r="L23" s="28"/>
      <c r="M23" s="28"/>
      <c r="N23" s="29">
        <f t="shared" si="12"/>
        <v>0</v>
      </c>
      <c r="O23" s="30">
        <f t="shared" si="13"/>
        <v>0</v>
      </c>
      <c r="P23" s="31">
        <f t="shared" si="14"/>
        <v>1</v>
      </c>
      <c r="Q23" s="28"/>
      <c r="R23" s="28"/>
      <c r="S23" s="28"/>
      <c r="T23" s="28"/>
      <c r="U23" s="29">
        <f t="shared" si="0"/>
        <v>0</v>
      </c>
      <c r="V23" s="30">
        <f t="shared" si="15"/>
        <v>0</v>
      </c>
      <c r="W23" s="32">
        <f t="shared" si="1"/>
        <v>1</v>
      </c>
      <c r="X23" s="33"/>
      <c r="Y23" s="33"/>
      <c r="Z23" s="33"/>
      <c r="AA23" s="34">
        <f t="shared" si="2"/>
        <v>0</v>
      </c>
      <c r="AB23" s="34">
        <f t="shared" si="3"/>
        <v>0</v>
      </c>
      <c r="AC23" s="35">
        <f t="shared" si="4"/>
        <v>1</v>
      </c>
      <c r="AD23" s="34">
        <f t="shared" si="5"/>
        <v>0</v>
      </c>
      <c r="AE23" s="34">
        <f t="shared" si="6"/>
        <v>0</v>
      </c>
      <c r="AF23" s="36">
        <f t="shared" si="7"/>
        <v>1</v>
      </c>
      <c r="AG23" s="37" t="str">
        <f t="shared" si="8"/>
        <v/>
      </c>
      <c r="AI23" s="198">
        <f>ثلاثي3!A23</f>
        <v>19</v>
      </c>
      <c r="AJ23" s="207" t="str">
        <f>ثلاثي3!B23</f>
        <v/>
      </c>
      <c r="AK23" s="199">
        <f>(ثلاثي1!AE23+1.5*ثلاثي2!AE23+2*ثلاثي3!AE23)/4.5</f>
        <v>0</v>
      </c>
      <c r="AL23" s="199">
        <f>((ثلاثي1!E23+ثلاثي2!E23+ثلاثي3!E23)/3+(ثلاثي1!K23+ثلاثي2!K23+ثلاثي3!K23)/3+(ثلاثي1!Y23+ثلاثي2!Y23+ثلاثي3!Y23)/3)/3</f>
        <v>0</v>
      </c>
      <c r="AM23" s="200" t="str">
        <f t="shared" si="16"/>
        <v/>
      </c>
      <c r="AN23" s="194"/>
      <c r="AO23" s="194"/>
      <c r="AP23" s="194"/>
      <c r="AQ23" s="194"/>
      <c r="AR23" s="194"/>
      <c r="AS23" s="194"/>
      <c r="AT23" s="194"/>
      <c r="AU23" s="194"/>
      <c r="AV23" s="194"/>
    </row>
    <row r="24" spans="1:48" s="81" customFormat="1" x14ac:dyDescent="0.25">
      <c r="A24" s="25">
        <f>IF(المدخلات!C21&lt;&gt;0,المدخلات!C21,"")</f>
        <v>20</v>
      </c>
      <c r="B24" s="26" t="str">
        <f>IF(المدخلات!D21&lt;&gt;"",المدخلات!D21,"")</f>
        <v/>
      </c>
      <c r="C24" s="27" t="str">
        <f>IF(المدخلات!E21&lt;&gt;"",المدخلات!E21,"")</f>
        <v/>
      </c>
      <c r="D24" s="28"/>
      <c r="E24" s="28"/>
      <c r="F24" s="28"/>
      <c r="G24" s="28"/>
      <c r="H24" s="29">
        <f t="shared" si="9"/>
        <v>0</v>
      </c>
      <c r="I24" s="30">
        <f t="shared" si="10"/>
        <v>0</v>
      </c>
      <c r="J24" s="31">
        <f t="shared" si="11"/>
        <v>1</v>
      </c>
      <c r="K24" s="28"/>
      <c r="L24" s="28"/>
      <c r="M24" s="28"/>
      <c r="N24" s="29">
        <f t="shared" si="12"/>
        <v>0</v>
      </c>
      <c r="O24" s="30">
        <f t="shared" si="13"/>
        <v>0</v>
      </c>
      <c r="P24" s="31">
        <f t="shared" si="14"/>
        <v>1</v>
      </c>
      <c r="Q24" s="28"/>
      <c r="R24" s="28"/>
      <c r="S24" s="28"/>
      <c r="T24" s="28"/>
      <c r="U24" s="29">
        <f t="shared" si="0"/>
        <v>0</v>
      </c>
      <c r="V24" s="30">
        <f t="shared" si="15"/>
        <v>0</v>
      </c>
      <c r="W24" s="32">
        <f t="shared" si="1"/>
        <v>1</v>
      </c>
      <c r="X24" s="33"/>
      <c r="Y24" s="33"/>
      <c r="Z24" s="33"/>
      <c r="AA24" s="34">
        <f t="shared" si="2"/>
        <v>0</v>
      </c>
      <c r="AB24" s="34">
        <f t="shared" si="3"/>
        <v>0</v>
      </c>
      <c r="AC24" s="35">
        <f t="shared" si="4"/>
        <v>1</v>
      </c>
      <c r="AD24" s="34">
        <f t="shared" si="5"/>
        <v>0</v>
      </c>
      <c r="AE24" s="34">
        <f t="shared" si="6"/>
        <v>0</v>
      </c>
      <c r="AF24" s="36">
        <f t="shared" si="7"/>
        <v>1</v>
      </c>
      <c r="AG24" s="37" t="str">
        <f t="shared" si="8"/>
        <v/>
      </c>
      <c r="AI24" s="198">
        <f>ثلاثي3!A24</f>
        <v>20</v>
      </c>
      <c r="AJ24" s="207" t="str">
        <f>ثلاثي3!B24</f>
        <v/>
      </c>
      <c r="AK24" s="199">
        <f>(ثلاثي1!AE24+1.5*ثلاثي2!AE24+2*ثلاثي3!AE24)/4.5</f>
        <v>0</v>
      </c>
      <c r="AL24" s="199">
        <f>((ثلاثي1!E24+ثلاثي2!E24+ثلاثي3!E24)/3+(ثلاثي1!K24+ثلاثي2!K24+ثلاثي3!K24)/3+(ثلاثي1!Y24+ثلاثي2!Y24+ثلاثي3!Y24)/3)/3</f>
        <v>0</v>
      </c>
      <c r="AM24" s="200" t="str">
        <f t="shared" si="16"/>
        <v/>
      </c>
      <c r="AN24" s="194"/>
      <c r="AO24" s="194"/>
      <c r="AP24" s="194"/>
      <c r="AQ24" s="194"/>
      <c r="AR24" s="194"/>
      <c r="AS24" s="194"/>
      <c r="AT24" s="194"/>
      <c r="AU24" s="194"/>
      <c r="AV24" s="194"/>
    </row>
    <row r="25" spans="1:48" s="81" customFormat="1" x14ac:dyDescent="0.25">
      <c r="A25" s="25">
        <f>IF(المدخلات!C22&lt;&gt;0,المدخلات!C22,"")</f>
        <v>21</v>
      </c>
      <c r="B25" s="26" t="str">
        <f>IF(المدخلات!D22&lt;&gt;"",المدخلات!D22,"")</f>
        <v/>
      </c>
      <c r="C25" s="27" t="str">
        <f>IF(المدخلات!E22&lt;&gt;"",المدخلات!E22,"")</f>
        <v/>
      </c>
      <c r="D25" s="28"/>
      <c r="E25" s="28"/>
      <c r="F25" s="28"/>
      <c r="G25" s="28"/>
      <c r="H25" s="29">
        <f t="shared" si="9"/>
        <v>0</v>
      </c>
      <c r="I25" s="30">
        <f t="shared" si="10"/>
        <v>0</v>
      </c>
      <c r="J25" s="31">
        <f t="shared" si="11"/>
        <v>1</v>
      </c>
      <c r="K25" s="28"/>
      <c r="L25" s="28"/>
      <c r="M25" s="28"/>
      <c r="N25" s="29">
        <f t="shared" si="12"/>
        <v>0</v>
      </c>
      <c r="O25" s="30">
        <f t="shared" si="13"/>
        <v>0</v>
      </c>
      <c r="P25" s="31">
        <f t="shared" si="14"/>
        <v>1</v>
      </c>
      <c r="Q25" s="28"/>
      <c r="R25" s="28"/>
      <c r="S25" s="28"/>
      <c r="T25" s="28"/>
      <c r="U25" s="29">
        <f t="shared" si="0"/>
        <v>0</v>
      </c>
      <c r="V25" s="30">
        <f t="shared" si="15"/>
        <v>0</v>
      </c>
      <c r="W25" s="32">
        <f t="shared" si="1"/>
        <v>1</v>
      </c>
      <c r="X25" s="33"/>
      <c r="Y25" s="33"/>
      <c r="Z25" s="33"/>
      <c r="AA25" s="34">
        <f t="shared" si="2"/>
        <v>0</v>
      </c>
      <c r="AB25" s="34">
        <f t="shared" si="3"/>
        <v>0</v>
      </c>
      <c r="AC25" s="35">
        <f t="shared" si="4"/>
        <v>1</v>
      </c>
      <c r="AD25" s="34">
        <f t="shared" si="5"/>
        <v>0</v>
      </c>
      <c r="AE25" s="34">
        <f t="shared" si="6"/>
        <v>0</v>
      </c>
      <c r="AF25" s="36">
        <f t="shared" si="7"/>
        <v>1</v>
      </c>
      <c r="AG25" s="37" t="str">
        <f t="shared" si="8"/>
        <v/>
      </c>
      <c r="AI25" s="198">
        <f>ثلاثي3!A25</f>
        <v>21</v>
      </c>
      <c r="AJ25" s="207" t="str">
        <f>ثلاثي3!B25</f>
        <v/>
      </c>
      <c r="AK25" s="199">
        <f>(ثلاثي1!AE25+1.5*ثلاثي2!AE25+2*ثلاثي3!AE25)/4.5</f>
        <v>0</v>
      </c>
      <c r="AL25" s="199">
        <f>((ثلاثي1!E25+ثلاثي2!E25+ثلاثي3!E25)/3+(ثلاثي1!K25+ثلاثي2!K25+ثلاثي3!K25)/3+(ثلاثي1!Y25+ثلاثي2!Y25+ثلاثي3!Y25)/3)/3</f>
        <v>0</v>
      </c>
      <c r="AM25" s="200" t="str">
        <f t="shared" si="16"/>
        <v/>
      </c>
      <c r="AN25" s="194"/>
      <c r="AO25" s="194"/>
      <c r="AP25" s="194"/>
      <c r="AQ25" s="194"/>
      <c r="AR25" s="194"/>
      <c r="AS25" s="194"/>
      <c r="AT25" s="194"/>
      <c r="AU25" s="194"/>
      <c r="AV25" s="194"/>
    </row>
    <row r="26" spans="1:48" s="81" customFormat="1" x14ac:dyDescent="0.25">
      <c r="A26" s="25">
        <f>IF(المدخلات!C23&lt;&gt;0,المدخلات!C23,"")</f>
        <v>22</v>
      </c>
      <c r="B26" s="26" t="str">
        <f>IF(المدخلات!D23&lt;&gt;"",المدخلات!D23,"")</f>
        <v/>
      </c>
      <c r="C26" s="27" t="str">
        <f>IF(المدخلات!E23&lt;&gt;"",المدخلات!E23,"")</f>
        <v/>
      </c>
      <c r="D26" s="28"/>
      <c r="E26" s="28"/>
      <c r="F26" s="28"/>
      <c r="G26" s="28"/>
      <c r="H26" s="29">
        <f t="shared" si="9"/>
        <v>0</v>
      </c>
      <c r="I26" s="30">
        <f t="shared" si="10"/>
        <v>0</v>
      </c>
      <c r="J26" s="31">
        <f t="shared" si="11"/>
        <v>1</v>
      </c>
      <c r="K26" s="28"/>
      <c r="L26" s="28"/>
      <c r="M26" s="28"/>
      <c r="N26" s="29">
        <f t="shared" si="12"/>
        <v>0</v>
      </c>
      <c r="O26" s="30">
        <f t="shared" si="13"/>
        <v>0</v>
      </c>
      <c r="P26" s="31">
        <f t="shared" si="14"/>
        <v>1</v>
      </c>
      <c r="Q26" s="28"/>
      <c r="R26" s="28"/>
      <c r="S26" s="28"/>
      <c r="T26" s="28"/>
      <c r="U26" s="29">
        <f t="shared" si="0"/>
        <v>0</v>
      </c>
      <c r="V26" s="30">
        <f t="shared" si="15"/>
        <v>0</v>
      </c>
      <c r="W26" s="32">
        <f t="shared" si="1"/>
        <v>1</v>
      </c>
      <c r="X26" s="33"/>
      <c r="Y26" s="33"/>
      <c r="Z26" s="33"/>
      <c r="AA26" s="34">
        <f t="shared" si="2"/>
        <v>0</v>
      </c>
      <c r="AB26" s="34">
        <f t="shared" si="3"/>
        <v>0</v>
      </c>
      <c r="AC26" s="35">
        <f t="shared" si="4"/>
        <v>1</v>
      </c>
      <c r="AD26" s="34">
        <f t="shared" si="5"/>
        <v>0</v>
      </c>
      <c r="AE26" s="34">
        <f t="shared" si="6"/>
        <v>0</v>
      </c>
      <c r="AF26" s="36">
        <f t="shared" si="7"/>
        <v>1</v>
      </c>
      <c r="AG26" s="37" t="str">
        <f t="shared" si="8"/>
        <v/>
      </c>
      <c r="AI26" s="198">
        <f>ثلاثي3!A26</f>
        <v>22</v>
      </c>
      <c r="AJ26" s="207" t="str">
        <f>ثلاثي3!B26</f>
        <v/>
      </c>
      <c r="AK26" s="199">
        <f>(ثلاثي1!AE26+1.5*ثلاثي2!AE26+2*ثلاثي3!AE26)/4.5</f>
        <v>0</v>
      </c>
      <c r="AL26" s="199">
        <f>((ثلاثي1!E26+ثلاثي2!E26+ثلاثي3!E26)/3+(ثلاثي1!K26+ثلاثي2!K26+ثلاثي3!K26)/3+(ثلاثي1!Y26+ثلاثي2!Y26+ثلاثي3!Y26)/3)/3</f>
        <v>0</v>
      </c>
      <c r="AM26" s="200" t="str">
        <f t="shared" si="16"/>
        <v/>
      </c>
      <c r="AN26" s="194"/>
      <c r="AO26" s="194"/>
      <c r="AP26" s="194"/>
      <c r="AQ26" s="194"/>
      <c r="AR26" s="194"/>
      <c r="AS26" s="194"/>
      <c r="AT26" s="194"/>
      <c r="AU26" s="194"/>
      <c r="AV26" s="194"/>
    </row>
    <row r="27" spans="1:48" s="81" customFormat="1" x14ac:dyDescent="0.25">
      <c r="A27" s="25">
        <f>IF(المدخلات!C24&lt;&gt;0,المدخلات!C24,"")</f>
        <v>23</v>
      </c>
      <c r="B27" s="26" t="str">
        <f>IF(المدخلات!D24&lt;&gt;"",المدخلات!D24,"")</f>
        <v/>
      </c>
      <c r="C27" s="27" t="str">
        <f>IF(المدخلات!E24&lt;&gt;"",المدخلات!E24,"")</f>
        <v/>
      </c>
      <c r="D27" s="28"/>
      <c r="E27" s="28"/>
      <c r="F27" s="28"/>
      <c r="G27" s="28"/>
      <c r="H27" s="29">
        <f t="shared" si="9"/>
        <v>0</v>
      </c>
      <c r="I27" s="30">
        <f t="shared" si="10"/>
        <v>0</v>
      </c>
      <c r="J27" s="31">
        <f t="shared" si="11"/>
        <v>1</v>
      </c>
      <c r="K27" s="28"/>
      <c r="L27" s="28"/>
      <c r="M27" s="28"/>
      <c r="N27" s="29">
        <f t="shared" si="12"/>
        <v>0</v>
      </c>
      <c r="O27" s="30">
        <f t="shared" si="13"/>
        <v>0</v>
      </c>
      <c r="P27" s="31">
        <f t="shared" si="14"/>
        <v>1</v>
      </c>
      <c r="Q27" s="28"/>
      <c r="R27" s="28"/>
      <c r="S27" s="28"/>
      <c r="T27" s="28"/>
      <c r="U27" s="29">
        <f t="shared" si="0"/>
        <v>0</v>
      </c>
      <c r="V27" s="30">
        <f t="shared" si="15"/>
        <v>0</v>
      </c>
      <c r="W27" s="32">
        <f t="shared" si="1"/>
        <v>1</v>
      </c>
      <c r="X27" s="33"/>
      <c r="Y27" s="33"/>
      <c r="Z27" s="33"/>
      <c r="AA27" s="34">
        <f t="shared" si="2"/>
        <v>0</v>
      </c>
      <c r="AB27" s="34">
        <f t="shared" si="3"/>
        <v>0</v>
      </c>
      <c r="AC27" s="35">
        <f t="shared" si="4"/>
        <v>1</v>
      </c>
      <c r="AD27" s="34">
        <f t="shared" si="5"/>
        <v>0</v>
      </c>
      <c r="AE27" s="34">
        <f t="shared" si="6"/>
        <v>0</v>
      </c>
      <c r="AF27" s="36">
        <f t="shared" si="7"/>
        <v>1</v>
      </c>
      <c r="AG27" s="37" t="str">
        <f t="shared" si="8"/>
        <v/>
      </c>
      <c r="AI27" s="198">
        <f>ثلاثي3!A27</f>
        <v>23</v>
      </c>
      <c r="AJ27" s="207" t="str">
        <f>ثلاثي3!B27</f>
        <v/>
      </c>
      <c r="AK27" s="199">
        <f>(ثلاثي1!AE27+1.5*ثلاثي2!AE27+2*ثلاثي3!AE27)/4.5</f>
        <v>0</v>
      </c>
      <c r="AL27" s="199">
        <f>((ثلاثي1!E27+ثلاثي2!E27+ثلاثي3!E27)/3+(ثلاثي1!K27+ثلاثي2!K27+ثلاثي3!K27)/3+(ثلاثي1!Y27+ثلاثي2!Y27+ثلاثي3!Y27)/3)/3</f>
        <v>0</v>
      </c>
      <c r="AM27" s="200" t="str">
        <f t="shared" si="16"/>
        <v/>
      </c>
      <c r="AN27" s="194"/>
      <c r="AO27" s="194"/>
      <c r="AP27" s="194"/>
      <c r="AQ27" s="194"/>
      <c r="AR27" s="194"/>
      <c r="AS27" s="194"/>
      <c r="AT27" s="194"/>
      <c r="AU27" s="194"/>
      <c r="AV27" s="194"/>
    </row>
    <row r="28" spans="1:48" s="81" customFormat="1" x14ac:dyDescent="0.25">
      <c r="A28" s="25">
        <f>IF(المدخلات!C25&lt;&gt;0,المدخلات!C25,"")</f>
        <v>24</v>
      </c>
      <c r="B28" s="26" t="str">
        <f>IF(المدخلات!D25&lt;&gt;"",المدخلات!D25,"")</f>
        <v/>
      </c>
      <c r="C28" s="27" t="str">
        <f>IF(المدخلات!E25&lt;&gt;"",المدخلات!E25,"")</f>
        <v/>
      </c>
      <c r="D28" s="28"/>
      <c r="E28" s="28"/>
      <c r="F28" s="28"/>
      <c r="G28" s="28"/>
      <c r="H28" s="29">
        <f t="shared" si="9"/>
        <v>0</v>
      </c>
      <c r="I28" s="30">
        <f t="shared" si="10"/>
        <v>0</v>
      </c>
      <c r="J28" s="31">
        <f t="shared" si="11"/>
        <v>1</v>
      </c>
      <c r="K28" s="28"/>
      <c r="L28" s="28"/>
      <c r="M28" s="28"/>
      <c r="N28" s="29">
        <f t="shared" si="12"/>
        <v>0</v>
      </c>
      <c r="O28" s="30">
        <f t="shared" si="13"/>
        <v>0</v>
      </c>
      <c r="P28" s="31">
        <f t="shared" si="14"/>
        <v>1</v>
      </c>
      <c r="Q28" s="28"/>
      <c r="R28" s="28"/>
      <c r="S28" s="28"/>
      <c r="T28" s="28"/>
      <c r="U28" s="29">
        <f t="shared" si="0"/>
        <v>0</v>
      </c>
      <c r="V28" s="30">
        <f t="shared" si="15"/>
        <v>0</v>
      </c>
      <c r="W28" s="32">
        <f t="shared" si="1"/>
        <v>1</v>
      </c>
      <c r="X28" s="33"/>
      <c r="Y28" s="33"/>
      <c r="Z28" s="33"/>
      <c r="AA28" s="34">
        <f t="shared" si="2"/>
        <v>0</v>
      </c>
      <c r="AB28" s="34">
        <f t="shared" si="3"/>
        <v>0</v>
      </c>
      <c r="AC28" s="35">
        <f t="shared" si="4"/>
        <v>1</v>
      </c>
      <c r="AD28" s="34">
        <f t="shared" si="5"/>
        <v>0</v>
      </c>
      <c r="AE28" s="34">
        <f t="shared" si="6"/>
        <v>0</v>
      </c>
      <c r="AF28" s="36">
        <f t="shared" si="7"/>
        <v>1</v>
      </c>
      <c r="AG28" s="37" t="str">
        <f t="shared" si="8"/>
        <v/>
      </c>
      <c r="AI28" s="198">
        <f>ثلاثي3!A28</f>
        <v>24</v>
      </c>
      <c r="AJ28" s="207" t="str">
        <f>ثلاثي3!B28</f>
        <v/>
      </c>
      <c r="AK28" s="199">
        <f>(ثلاثي1!AE28+1.5*ثلاثي2!AE28+2*ثلاثي3!AE28)/4.5</f>
        <v>0</v>
      </c>
      <c r="AL28" s="199">
        <f>((ثلاثي1!E28+ثلاثي2!E28+ثلاثي3!E28)/3+(ثلاثي1!K28+ثلاثي2!K28+ثلاثي3!K28)/3+(ثلاثي1!Y28+ثلاثي2!Y28+ثلاثي3!Y28)/3)/3</f>
        <v>0</v>
      </c>
      <c r="AM28" s="200" t="str">
        <f t="shared" si="16"/>
        <v/>
      </c>
      <c r="AN28" s="194"/>
      <c r="AO28" s="194"/>
      <c r="AP28" s="194"/>
      <c r="AQ28" s="194"/>
      <c r="AR28" s="194"/>
      <c r="AS28" s="194"/>
      <c r="AT28" s="194"/>
      <c r="AU28" s="194"/>
      <c r="AV28" s="194"/>
    </row>
    <row r="29" spans="1:48" s="81" customFormat="1" x14ac:dyDescent="0.25">
      <c r="A29" s="25">
        <f>IF(المدخلات!C26&lt;&gt;0,المدخلات!C26,"")</f>
        <v>25</v>
      </c>
      <c r="B29" s="26" t="str">
        <f>IF(المدخلات!D26&lt;&gt;"",المدخلات!D26,"")</f>
        <v/>
      </c>
      <c r="C29" s="27" t="str">
        <f>IF(المدخلات!E26&lt;&gt;"",المدخلات!E26,"")</f>
        <v/>
      </c>
      <c r="D29" s="28"/>
      <c r="E29" s="28"/>
      <c r="F29" s="28"/>
      <c r="G29" s="28"/>
      <c r="H29" s="29">
        <f t="shared" si="9"/>
        <v>0</v>
      </c>
      <c r="I29" s="30">
        <f t="shared" si="10"/>
        <v>0</v>
      </c>
      <c r="J29" s="31">
        <f t="shared" si="11"/>
        <v>1</v>
      </c>
      <c r="K29" s="28"/>
      <c r="L29" s="28"/>
      <c r="M29" s="28"/>
      <c r="N29" s="29">
        <f t="shared" si="12"/>
        <v>0</v>
      </c>
      <c r="O29" s="30">
        <f t="shared" si="13"/>
        <v>0</v>
      </c>
      <c r="P29" s="31">
        <f t="shared" si="14"/>
        <v>1</v>
      </c>
      <c r="Q29" s="28"/>
      <c r="R29" s="28"/>
      <c r="S29" s="28"/>
      <c r="T29" s="28"/>
      <c r="U29" s="29">
        <f t="shared" si="0"/>
        <v>0</v>
      </c>
      <c r="V29" s="30">
        <f t="shared" si="15"/>
        <v>0</v>
      </c>
      <c r="W29" s="32">
        <f t="shared" si="1"/>
        <v>1</v>
      </c>
      <c r="X29" s="33"/>
      <c r="Y29" s="33"/>
      <c r="Z29" s="33"/>
      <c r="AA29" s="34">
        <f t="shared" si="2"/>
        <v>0</v>
      </c>
      <c r="AB29" s="34">
        <f t="shared" si="3"/>
        <v>0</v>
      </c>
      <c r="AC29" s="35">
        <f t="shared" si="4"/>
        <v>1</v>
      </c>
      <c r="AD29" s="34">
        <f t="shared" si="5"/>
        <v>0</v>
      </c>
      <c r="AE29" s="34">
        <f t="shared" si="6"/>
        <v>0</v>
      </c>
      <c r="AF29" s="36">
        <f t="shared" si="7"/>
        <v>1</v>
      </c>
      <c r="AG29" s="37" t="str">
        <f t="shared" si="8"/>
        <v/>
      </c>
      <c r="AI29" s="198">
        <f>ثلاثي3!A29</f>
        <v>25</v>
      </c>
      <c r="AJ29" s="207" t="str">
        <f>ثلاثي3!B29</f>
        <v/>
      </c>
      <c r="AK29" s="199">
        <f>(ثلاثي1!AE29+1.5*ثلاثي2!AE29+2*ثلاثي3!AE29)/4.5</f>
        <v>0</v>
      </c>
      <c r="AL29" s="199">
        <f>((ثلاثي1!E29+ثلاثي2!E29+ثلاثي3!E29)/3+(ثلاثي1!K29+ثلاثي2!K29+ثلاثي3!K29)/3+(ثلاثي1!Y29+ثلاثي2!Y29+ثلاثي3!Y29)/3)/3</f>
        <v>0</v>
      </c>
      <c r="AM29" s="200" t="str">
        <f t="shared" si="16"/>
        <v/>
      </c>
      <c r="AN29" s="194"/>
      <c r="AO29" s="194"/>
      <c r="AP29" s="194"/>
      <c r="AQ29" s="194"/>
      <c r="AR29" s="194"/>
      <c r="AS29" s="194"/>
      <c r="AT29" s="194"/>
      <c r="AU29" s="194"/>
      <c r="AV29" s="194"/>
    </row>
    <row r="30" spans="1:48" s="81" customFormat="1" x14ac:dyDescent="0.25">
      <c r="A30" s="25">
        <f>IF(المدخلات!C27&lt;&gt;0,المدخلات!C27,"")</f>
        <v>26</v>
      </c>
      <c r="B30" s="26" t="str">
        <f>IF(المدخلات!D27&lt;&gt;"",المدخلات!D27,"")</f>
        <v/>
      </c>
      <c r="C30" s="27" t="str">
        <f>IF(المدخلات!E27&lt;&gt;"",المدخلات!E27,"")</f>
        <v/>
      </c>
      <c r="D30" s="28"/>
      <c r="E30" s="28"/>
      <c r="F30" s="28"/>
      <c r="G30" s="28"/>
      <c r="H30" s="29">
        <f t="shared" si="9"/>
        <v>0</v>
      </c>
      <c r="I30" s="30">
        <f t="shared" si="10"/>
        <v>0</v>
      </c>
      <c r="J30" s="31">
        <f t="shared" si="11"/>
        <v>1</v>
      </c>
      <c r="K30" s="28"/>
      <c r="L30" s="28"/>
      <c r="M30" s="28"/>
      <c r="N30" s="29">
        <f t="shared" si="12"/>
        <v>0</v>
      </c>
      <c r="O30" s="30">
        <f t="shared" si="13"/>
        <v>0</v>
      </c>
      <c r="P30" s="31">
        <f t="shared" si="14"/>
        <v>1</v>
      </c>
      <c r="Q30" s="28"/>
      <c r="R30" s="28"/>
      <c r="S30" s="28"/>
      <c r="T30" s="28"/>
      <c r="U30" s="29">
        <f t="shared" si="0"/>
        <v>0</v>
      </c>
      <c r="V30" s="30">
        <f t="shared" si="15"/>
        <v>0</v>
      </c>
      <c r="W30" s="32">
        <f t="shared" si="1"/>
        <v>1</v>
      </c>
      <c r="X30" s="33"/>
      <c r="Y30" s="33"/>
      <c r="Z30" s="33"/>
      <c r="AA30" s="34">
        <f t="shared" si="2"/>
        <v>0</v>
      </c>
      <c r="AB30" s="34">
        <f t="shared" si="3"/>
        <v>0</v>
      </c>
      <c r="AC30" s="35">
        <f t="shared" si="4"/>
        <v>1</v>
      </c>
      <c r="AD30" s="34">
        <f t="shared" si="5"/>
        <v>0</v>
      </c>
      <c r="AE30" s="34">
        <f t="shared" si="6"/>
        <v>0</v>
      </c>
      <c r="AF30" s="36">
        <f t="shared" si="7"/>
        <v>1</v>
      </c>
      <c r="AG30" s="37" t="str">
        <f t="shared" si="8"/>
        <v/>
      </c>
      <c r="AI30" s="198">
        <f>ثلاثي3!A30</f>
        <v>26</v>
      </c>
      <c r="AJ30" s="207" t="str">
        <f>ثلاثي3!B30</f>
        <v/>
      </c>
      <c r="AK30" s="199">
        <f>(ثلاثي1!AE30+1.5*ثلاثي2!AE30+2*ثلاثي3!AE30)/4.5</f>
        <v>0</v>
      </c>
      <c r="AL30" s="199">
        <f>((ثلاثي1!E30+ثلاثي2!E30+ثلاثي3!E30)/3+(ثلاثي1!K30+ثلاثي2!K30+ثلاثي3!K30)/3+(ثلاثي1!Y30+ثلاثي2!Y30+ثلاثي3!Y30)/3)/3</f>
        <v>0</v>
      </c>
      <c r="AM30" s="200" t="str">
        <f t="shared" si="16"/>
        <v/>
      </c>
      <c r="AN30" s="194"/>
      <c r="AO30" s="194"/>
      <c r="AP30" s="194"/>
      <c r="AQ30" s="194"/>
      <c r="AR30" s="194"/>
      <c r="AS30" s="194"/>
      <c r="AT30" s="194"/>
      <c r="AU30" s="194"/>
      <c r="AV30" s="194"/>
    </row>
    <row r="31" spans="1:48" s="81" customFormat="1" x14ac:dyDescent="0.25">
      <c r="A31" s="25">
        <f>IF(المدخلات!C28&lt;&gt;0,المدخلات!C28,"")</f>
        <v>27</v>
      </c>
      <c r="B31" s="26" t="str">
        <f>IF(المدخلات!D28&lt;&gt;"",المدخلات!D28,"")</f>
        <v/>
      </c>
      <c r="C31" s="27" t="str">
        <f>IF(المدخلات!E28&lt;&gt;"",المدخلات!E28,"")</f>
        <v/>
      </c>
      <c r="D31" s="28"/>
      <c r="E31" s="28"/>
      <c r="F31" s="28"/>
      <c r="G31" s="28"/>
      <c r="H31" s="29">
        <f t="shared" si="9"/>
        <v>0</v>
      </c>
      <c r="I31" s="30">
        <f t="shared" si="10"/>
        <v>0</v>
      </c>
      <c r="J31" s="31">
        <f t="shared" si="11"/>
        <v>1</v>
      </c>
      <c r="K31" s="28"/>
      <c r="L31" s="28"/>
      <c r="M31" s="28"/>
      <c r="N31" s="29">
        <f t="shared" si="12"/>
        <v>0</v>
      </c>
      <c r="O31" s="30">
        <f t="shared" si="13"/>
        <v>0</v>
      </c>
      <c r="P31" s="31">
        <f t="shared" si="14"/>
        <v>1</v>
      </c>
      <c r="Q31" s="28"/>
      <c r="R31" s="28"/>
      <c r="S31" s="28"/>
      <c r="T31" s="28"/>
      <c r="U31" s="29">
        <f t="shared" si="0"/>
        <v>0</v>
      </c>
      <c r="V31" s="30">
        <f t="shared" si="15"/>
        <v>0</v>
      </c>
      <c r="W31" s="32">
        <f t="shared" si="1"/>
        <v>1</v>
      </c>
      <c r="X31" s="33"/>
      <c r="Y31" s="33"/>
      <c r="Z31" s="33"/>
      <c r="AA31" s="34">
        <f t="shared" si="2"/>
        <v>0</v>
      </c>
      <c r="AB31" s="34">
        <f t="shared" si="3"/>
        <v>0</v>
      </c>
      <c r="AC31" s="35">
        <f t="shared" si="4"/>
        <v>1</v>
      </c>
      <c r="AD31" s="34">
        <f t="shared" si="5"/>
        <v>0</v>
      </c>
      <c r="AE31" s="34">
        <f t="shared" si="6"/>
        <v>0</v>
      </c>
      <c r="AF31" s="36">
        <f t="shared" si="7"/>
        <v>1</v>
      </c>
      <c r="AG31" s="37" t="str">
        <f t="shared" si="8"/>
        <v/>
      </c>
      <c r="AI31" s="198">
        <f>ثلاثي3!A31</f>
        <v>27</v>
      </c>
      <c r="AJ31" s="207" t="str">
        <f>ثلاثي3!B31</f>
        <v/>
      </c>
      <c r="AK31" s="199">
        <f>(ثلاثي1!AE31+1.5*ثلاثي2!AE31+2*ثلاثي3!AE31)/4.5</f>
        <v>0</v>
      </c>
      <c r="AL31" s="199">
        <f>((ثلاثي1!E31+ثلاثي2!E31+ثلاثي3!E31)/3+(ثلاثي1!K31+ثلاثي2!K31+ثلاثي3!K31)/3+(ثلاثي1!Y31+ثلاثي2!Y31+ثلاثي3!Y31)/3)/3</f>
        <v>0</v>
      </c>
      <c r="AM31" s="200" t="str">
        <f t="shared" si="16"/>
        <v/>
      </c>
      <c r="AN31" s="194"/>
      <c r="AO31" s="194"/>
      <c r="AP31" s="194"/>
      <c r="AQ31" s="194"/>
      <c r="AR31" s="194"/>
      <c r="AS31" s="194"/>
      <c r="AT31" s="194"/>
      <c r="AU31" s="194"/>
      <c r="AV31" s="194"/>
    </row>
    <row r="32" spans="1:48" s="81" customFormat="1" x14ac:dyDescent="0.25">
      <c r="A32" s="25">
        <f>IF(المدخلات!C29&lt;&gt;0,المدخلات!C29,"")</f>
        <v>28</v>
      </c>
      <c r="B32" s="26" t="str">
        <f>IF(المدخلات!D29&lt;&gt;"",المدخلات!D29,"")</f>
        <v/>
      </c>
      <c r="C32" s="27" t="str">
        <f>IF(المدخلات!E29&lt;&gt;"",المدخلات!E29,"")</f>
        <v/>
      </c>
      <c r="D32" s="28"/>
      <c r="E32" s="28"/>
      <c r="F32" s="28"/>
      <c r="G32" s="28"/>
      <c r="H32" s="29">
        <f t="shared" si="9"/>
        <v>0</v>
      </c>
      <c r="I32" s="30">
        <f t="shared" si="10"/>
        <v>0</v>
      </c>
      <c r="J32" s="31">
        <f t="shared" si="11"/>
        <v>1</v>
      </c>
      <c r="K32" s="28"/>
      <c r="L32" s="28"/>
      <c r="M32" s="28"/>
      <c r="N32" s="29">
        <f t="shared" si="12"/>
        <v>0</v>
      </c>
      <c r="O32" s="30">
        <f t="shared" si="13"/>
        <v>0</v>
      </c>
      <c r="P32" s="31">
        <f t="shared" si="14"/>
        <v>1</v>
      </c>
      <c r="Q32" s="28"/>
      <c r="R32" s="28"/>
      <c r="S32" s="28"/>
      <c r="T32" s="28"/>
      <c r="U32" s="29">
        <f t="shared" si="0"/>
        <v>0</v>
      </c>
      <c r="V32" s="30">
        <f t="shared" si="15"/>
        <v>0</v>
      </c>
      <c r="W32" s="32">
        <f t="shared" si="1"/>
        <v>1</v>
      </c>
      <c r="X32" s="33"/>
      <c r="Y32" s="33"/>
      <c r="Z32" s="33"/>
      <c r="AA32" s="34">
        <f t="shared" si="2"/>
        <v>0</v>
      </c>
      <c r="AB32" s="34">
        <f t="shared" si="3"/>
        <v>0</v>
      </c>
      <c r="AC32" s="35">
        <f t="shared" si="4"/>
        <v>1</v>
      </c>
      <c r="AD32" s="34">
        <f t="shared" si="5"/>
        <v>0</v>
      </c>
      <c r="AE32" s="34">
        <f t="shared" si="6"/>
        <v>0</v>
      </c>
      <c r="AF32" s="36">
        <f t="shared" si="7"/>
        <v>1</v>
      </c>
      <c r="AG32" s="37" t="str">
        <f t="shared" si="8"/>
        <v/>
      </c>
      <c r="AI32" s="198">
        <f>ثلاثي3!A32</f>
        <v>28</v>
      </c>
      <c r="AJ32" s="207" t="str">
        <f>ثلاثي3!B32</f>
        <v/>
      </c>
      <c r="AK32" s="199">
        <f>(ثلاثي1!AE32+1.5*ثلاثي2!AE32+2*ثلاثي3!AE32)/4.5</f>
        <v>0</v>
      </c>
      <c r="AL32" s="199">
        <f>((ثلاثي1!E32+ثلاثي2!E32+ثلاثي3!E32)/3+(ثلاثي1!K32+ثلاثي2!K32+ثلاثي3!K32)/3+(ثلاثي1!Y32+ثلاثي2!Y32+ثلاثي3!Y32)/3)/3</f>
        <v>0</v>
      </c>
      <c r="AM32" s="200" t="str">
        <f t="shared" si="16"/>
        <v/>
      </c>
      <c r="AN32" s="194"/>
      <c r="AO32" s="194"/>
      <c r="AP32" s="194"/>
      <c r="AQ32" s="194"/>
      <c r="AR32" s="194"/>
      <c r="AS32" s="194"/>
      <c r="AT32" s="194"/>
      <c r="AU32" s="194"/>
      <c r="AV32" s="194"/>
    </row>
    <row r="33" spans="1:48" s="81" customFormat="1" x14ac:dyDescent="0.25">
      <c r="A33" s="25">
        <f>IF(المدخلات!C30&lt;&gt;0,المدخلات!C30,"")</f>
        <v>29</v>
      </c>
      <c r="B33" s="26" t="str">
        <f>IF(المدخلات!D30&lt;&gt;"",المدخلات!D30,"")</f>
        <v/>
      </c>
      <c r="C33" s="27" t="str">
        <f>IF(المدخلات!E30&lt;&gt;"",المدخلات!E30,"")</f>
        <v/>
      </c>
      <c r="D33" s="28"/>
      <c r="E33" s="28"/>
      <c r="F33" s="28"/>
      <c r="G33" s="28"/>
      <c r="H33" s="29">
        <f t="shared" si="9"/>
        <v>0</v>
      </c>
      <c r="I33" s="30">
        <f t="shared" si="10"/>
        <v>0</v>
      </c>
      <c r="J33" s="31">
        <f t="shared" si="11"/>
        <v>1</v>
      </c>
      <c r="K33" s="28"/>
      <c r="L33" s="28"/>
      <c r="M33" s="28"/>
      <c r="N33" s="29">
        <f t="shared" si="12"/>
        <v>0</v>
      </c>
      <c r="O33" s="30">
        <f t="shared" si="13"/>
        <v>0</v>
      </c>
      <c r="P33" s="31">
        <f t="shared" si="14"/>
        <v>1</v>
      </c>
      <c r="Q33" s="28"/>
      <c r="R33" s="28"/>
      <c r="S33" s="28"/>
      <c r="T33" s="28"/>
      <c r="U33" s="29">
        <f t="shared" si="0"/>
        <v>0</v>
      </c>
      <c r="V33" s="30">
        <f t="shared" si="15"/>
        <v>0</v>
      </c>
      <c r="W33" s="32">
        <f t="shared" si="1"/>
        <v>1</v>
      </c>
      <c r="X33" s="33"/>
      <c r="Y33" s="33"/>
      <c r="Z33" s="33"/>
      <c r="AA33" s="34">
        <f t="shared" si="2"/>
        <v>0</v>
      </c>
      <c r="AB33" s="34">
        <f t="shared" si="3"/>
        <v>0</v>
      </c>
      <c r="AC33" s="35">
        <f t="shared" si="4"/>
        <v>1</v>
      </c>
      <c r="AD33" s="34">
        <f t="shared" si="5"/>
        <v>0</v>
      </c>
      <c r="AE33" s="34">
        <f t="shared" si="6"/>
        <v>0</v>
      </c>
      <c r="AF33" s="36">
        <f t="shared" si="7"/>
        <v>1</v>
      </c>
      <c r="AG33" s="37" t="str">
        <f t="shared" si="8"/>
        <v/>
      </c>
      <c r="AI33" s="198">
        <f>ثلاثي3!A33</f>
        <v>29</v>
      </c>
      <c r="AJ33" s="207" t="str">
        <f>ثلاثي3!B33</f>
        <v/>
      </c>
      <c r="AK33" s="199">
        <f>(ثلاثي1!AE33+1.5*ثلاثي2!AE33+2*ثلاثي3!AE33)/4.5</f>
        <v>0</v>
      </c>
      <c r="AL33" s="199">
        <f>((ثلاثي1!E33+ثلاثي2!E33+ثلاثي3!E33)/3+(ثلاثي1!K33+ثلاثي2!K33+ثلاثي3!K33)/3+(ثلاثي1!Y33+ثلاثي2!Y33+ثلاثي3!Y33)/3)/3</f>
        <v>0</v>
      </c>
      <c r="AM33" s="200" t="str">
        <f t="shared" si="16"/>
        <v/>
      </c>
      <c r="AN33" s="194"/>
      <c r="AO33" s="194"/>
      <c r="AP33" s="194"/>
      <c r="AQ33" s="194"/>
      <c r="AR33" s="194"/>
      <c r="AS33" s="194"/>
      <c r="AT33" s="194"/>
      <c r="AU33" s="194"/>
      <c r="AV33" s="194"/>
    </row>
    <row r="34" spans="1:48" s="81" customFormat="1" x14ac:dyDescent="0.25">
      <c r="A34" s="25">
        <f>IF(المدخلات!C31&lt;&gt;0,المدخلات!C31,"")</f>
        <v>30</v>
      </c>
      <c r="B34" s="26" t="str">
        <f>IF(المدخلات!D31&lt;&gt;"",المدخلات!D31,"")</f>
        <v/>
      </c>
      <c r="C34" s="27" t="str">
        <f>IF(المدخلات!E31&lt;&gt;"",المدخلات!E31,"")</f>
        <v/>
      </c>
      <c r="D34" s="28"/>
      <c r="E34" s="28"/>
      <c r="F34" s="28"/>
      <c r="G34" s="28"/>
      <c r="H34" s="29">
        <f t="shared" si="9"/>
        <v>0</v>
      </c>
      <c r="I34" s="30">
        <f t="shared" si="10"/>
        <v>0</v>
      </c>
      <c r="J34" s="31">
        <f t="shared" si="11"/>
        <v>1</v>
      </c>
      <c r="K34" s="28"/>
      <c r="L34" s="28"/>
      <c r="M34" s="28"/>
      <c r="N34" s="29">
        <f t="shared" si="12"/>
        <v>0</v>
      </c>
      <c r="O34" s="30">
        <f t="shared" si="13"/>
        <v>0</v>
      </c>
      <c r="P34" s="31">
        <f t="shared" si="14"/>
        <v>1</v>
      </c>
      <c r="Q34" s="28"/>
      <c r="R34" s="28"/>
      <c r="S34" s="28"/>
      <c r="T34" s="28"/>
      <c r="U34" s="29">
        <f t="shared" si="0"/>
        <v>0</v>
      </c>
      <c r="V34" s="30">
        <f t="shared" si="15"/>
        <v>0</v>
      </c>
      <c r="W34" s="32">
        <f t="shared" si="1"/>
        <v>1</v>
      </c>
      <c r="X34" s="33"/>
      <c r="Y34" s="33"/>
      <c r="Z34" s="33"/>
      <c r="AA34" s="34">
        <f t="shared" si="2"/>
        <v>0</v>
      </c>
      <c r="AB34" s="34">
        <f t="shared" si="3"/>
        <v>0</v>
      </c>
      <c r="AC34" s="35">
        <f t="shared" si="4"/>
        <v>1</v>
      </c>
      <c r="AD34" s="34">
        <f t="shared" si="5"/>
        <v>0</v>
      </c>
      <c r="AE34" s="34">
        <f t="shared" si="6"/>
        <v>0</v>
      </c>
      <c r="AF34" s="36">
        <f t="shared" si="7"/>
        <v>1</v>
      </c>
      <c r="AG34" s="37" t="str">
        <f t="shared" si="8"/>
        <v/>
      </c>
      <c r="AI34" s="198">
        <f>ثلاثي3!A34</f>
        <v>30</v>
      </c>
      <c r="AJ34" s="207" t="str">
        <f>ثلاثي3!B34</f>
        <v/>
      </c>
      <c r="AK34" s="199">
        <f>(ثلاثي1!AE34+1.5*ثلاثي2!AE34+2*ثلاثي3!AE34)/4.5</f>
        <v>0</v>
      </c>
      <c r="AL34" s="199">
        <f>((ثلاثي1!E34+ثلاثي2!E34+ثلاثي3!E34)/3+(ثلاثي1!K34+ثلاثي2!K34+ثلاثي3!K34)/3+(ثلاثي1!Y34+ثلاثي2!Y34+ثلاثي3!Y34)/3)/3</f>
        <v>0</v>
      </c>
      <c r="AM34" s="200" t="str">
        <f t="shared" si="16"/>
        <v/>
      </c>
      <c r="AN34" s="194"/>
      <c r="AO34" s="194"/>
      <c r="AP34" s="194"/>
      <c r="AQ34" s="194"/>
      <c r="AR34" s="194"/>
      <c r="AS34" s="194"/>
      <c r="AT34" s="194"/>
      <c r="AU34" s="194"/>
      <c r="AV34" s="194"/>
    </row>
    <row r="35" spans="1:48" s="81" customFormat="1" x14ac:dyDescent="0.25">
      <c r="A35" s="25">
        <f>IF(المدخلات!C32&lt;&gt;0,المدخلات!C32,"")</f>
        <v>31</v>
      </c>
      <c r="B35" s="26" t="str">
        <f>IF(المدخلات!D32&lt;&gt;"",المدخلات!D32,"")</f>
        <v/>
      </c>
      <c r="C35" s="27" t="str">
        <f>IF(المدخلات!E32&lt;&gt;"",المدخلات!E32,"")</f>
        <v/>
      </c>
      <c r="D35" s="28"/>
      <c r="E35" s="28"/>
      <c r="F35" s="28"/>
      <c r="G35" s="28"/>
      <c r="H35" s="29">
        <f t="shared" si="9"/>
        <v>0</v>
      </c>
      <c r="I35" s="30">
        <f t="shared" si="10"/>
        <v>0</v>
      </c>
      <c r="J35" s="31">
        <f t="shared" si="11"/>
        <v>1</v>
      </c>
      <c r="K35" s="28"/>
      <c r="L35" s="28"/>
      <c r="M35" s="28"/>
      <c r="N35" s="29">
        <f t="shared" si="12"/>
        <v>0</v>
      </c>
      <c r="O35" s="30">
        <f t="shared" si="13"/>
        <v>0</v>
      </c>
      <c r="P35" s="31">
        <f t="shared" si="14"/>
        <v>1</v>
      </c>
      <c r="Q35" s="28"/>
      <c r="R35" s="28"/>
      <c r="S35" s="28"/>
      <c r="T35" s="28"/>
      <c r="U35" s="29">
        <f t="shared" si="0"/>
        <v>0</v>
      </c>
      <c r="V35" s="30">
        <f t="shared" si="15"/>
        <v>0</v>
      </c>
      <c r="W35" s="32">
        <f t="shared" si="1"/>
        <v>1</v>
      </c>
      <c r="X35" s="33"/>
      <c r="Y35" s="33"/>
      <c r="Z35" s="33"/>
      <c r="AA35" s="34">
        <f t="shared" si="2"/>
        <v>0</v>
      </c>
      <c r="AB35" s="34">
        <f t="shared" si="3"/>
        <v>0</v>
      </c>
      <c r="AC35" s="35">
        <f t="shared" si="4"/>
        <v>1</v>
      </c>
      <c r="AD35" s="34">
        <f t="shared" si="5"/>
        <v>0</v>
      </c>
      <c r="AE35" s="34">
        <f t="shared" si="6"/>
        <v>0</v>
      </c>
      <c r="AF35" s="36">
        <f t="shared" si="7"/>
        <v>1</v>
      </c>
      <c r="AG35" s="37" t="str">
        <f t="shared" si="8"/>
        <v/>
      </c>
      <c r="AI35" s="198">
        <f>ثلاثي3!A35</f>
        <v>31</v>
      </c>
      <c r="AJ35" s="207" t="str">
        <f>ثلاثي3!B35</f>
        <v/>
      </c>
      <c r="AK35" s="199">
        <f>(ثلاثي1!AE35+1.5*ثلاثي2!AE35+2*ثلاثي3!AE35)/4.5</f>
        <v>0</v>
      </c>
      <c r="AL35" s="199">
        <f>((ثلاثي1!E35+ثلاثي2!E35+ثلاثي3!E35)/3+(ثلاثي1!K35+ثلاثي2!K35+ثلاثي3!K35)/3+(ثلاثي1!Y35+ثلاثي2!Y35+ثلاثي3!Y35)/3)/3</f>
        <v>0</v>
      </c>
      <c r="AM35" s="200" t="str">
        <f t="shared" si="16"/>
        <v/>
      </c>
      <c r="AN35" s="194"/>
      <c r="AO35" s="194"/>
      <c r="AP35" s="194"/>
      <c r="AQ35" s="194"/>
      <c r="AR35" s="194"/>
      <c r="AS35" s="194"/>
      <c r="AT35" s="194"/>
      <c r="AU35" s="194"/>
      <c r="AV35" s="194"/>
    </row>
    <row r="36" spans="1:48" s="81" customFormat="1" x14ac:dyDescent="0.25">
      <c r="A36" s="25">
        <f>IF(المدخلات!C33&lt;&gt;0,المدخلات!C33,"")</f>
        <v>32</v>
      </c>
      <c r="B36" s="26" t="str">
        <f>IF(المدخلات!D33&lt;&gt;"",المدخلات!D33,"")</f>
        <v/>
      </c>
      <c r="C36" s="27" t="str">
        <f>IF(المدخلات!E33&lt;&gt;"",المدخلات!E33,"")</f>
        <v/>
      </c>
      <c r="D36" s="28"/>
      <c r="E36" s="28"/>
      <c r="F36" s="28"/>
      <c r="G36" s="28"/>
      <c r="H36" s="29">
        <f t="shared" si="9"/>
        <v>0</v>
      </c>
      <c r="I36" s="30">
        <f t="shared" si="10"/>
        <v>0</v>
      </c>
      <c r="J36" s="31">
        <f t="shared" si="11"/>
        <v>1</v>
      </c>
      <c r="K36" s="28"/>
      <c r="L36" s="28"/>
      <c r="M36" s="28"/>
      <c r="N36" s="29">
        <f t="shared" si="12"/>
        <v>0</v>
      </c>
      <c r="O36" s="30">
        <f t="shared" si="13"/>
        <v>0</v>
      </c>
      <c r="P36" s="31">
        <f t="shared" si="14"/>
        <v>1</v>
      </c>
      <c r="Q36" s="28"/>
      <c r="R36" s="28"/>
      <c r="S36" s="28"/>
      <c r="T36" s="28"/>
      <c r="U36" s="29">
        <f t="shared" si="0"/>
        <v>0</v>
      </c>
      <c r="V36" s="30">
        <f t="shared" si="15"/>
        <v>0</v>
      </c>
      <c r="W36" s="32">
        <f t="shared" si="1"/>
        <v>1</v>
      </c>
      <c r="X36" s="33"/>
      <c r="Y36" s="33"/>
      <c r="Z36" s="33"/>
      <c r="AA36" s="34">
        <f t="shared" si="2"/>
        <v>0</v>
      </c>
      <c r="AB36" s="34">
        <f t="shared" si="3"/>
        <v>0</v>
      </c>
      <c r="AC36" s="35">
        <f t="shared" si="4"/>
        <v>1</v>
      </c>
      <c r="AD36" s="34">
        <f t="shared" si="5"/>
        <v>0</v>
      </c>
      <c r="AE36" s="34">
        <f t="shared" si="6"/>
        <v>0</v>
      </c>
      <c r="AF36" s="36">
        <f t="shared" si="7"/>
        <v>1</v>
      </c>
      <c r="AG36" s="37" t="str">
        <f t="shared" si="8"/>
        <v/>
      </c>
      <c r="AI36" s="198">
        <f>ثلاثي3!A36</f>
        <v>32</v>
      </c>
      <c r="AJ36" s="207" t="str">
        <f>ثلاثي3!B36</f>
        <v/>
      </c>
      <c r="AK36" s="199">
        <f>(ثلاثي1!AE36+1.5*ثلاثي2!AE36+2*ثلاثي3!AE36)/4.5</f>
        <v>0</v>
      </c>
      <c r="AL36" s="199">
        <f>((ثلاثي1!E36+ثلاثي2!E36+ثلاثي3!E36)/3+(ثلاثي1!K36+ثلاثي2!K36+ثلاثي3!K36)/3+(ثلاثي1!Y36+ثلاثي2!Y36+ثلاثي3!Y36)/3)/3</f>
        <v>0</v>
      </c>
      <c r="AM36" s="200" t="str">
        <f t="shared" si="16"/>
        <v/>
      </c>
      <c r="AN36" s="194"/>
      <c r="AO36" s="194"/>
      <c r="AP36" s="194"/>
      <c r="AQ36" s="194"/>
      <c r="AR36" s="194"/>
      <c r="AS36" s="194"/>
      <c r="AT36" s="194"/>
      <c r="AU36" s="194"/>
      <c r="AV36" s="194"/>
    </row>
    <row r="37" spans="1:48" s="81" customFormat="1" x14ac:dyDescent="0.25">
      <c r="A37" s="25">
        <f>IF(المدخلات!C34&lt;&gt;0,المدخلات!C34,"")</f>
        <v>33</v>
      </c>
      <c r="B37" s="26" t="str">
        <f>IF(المدخلات!D34&lt;&gt;"",المدخلات!D34,"")</f>
        <v/>
      </c>
      <c r="C37" s="27" t="str">
        <f>IF(المدخلات!E34&lt;&gt;"",المدخلات!E34,"")</f>
        <v/>
      </c>
      <c r="D37" s="28"/>
      <c r="E37" s="28"/>
      <c r="F37" s="28"/>
      <c r="G37" s="28"/>
      <c r="H37" s="29">
        <f t="shared" si="9"/>
        <v>0</v>
      </c>
      <c r="I37" s="30">
        <f t="shared" si="10"/>
        <v>0</v>
      </c>
      <c r="J37" s="31">
        <f t="shared" si="11"/>
        <v>1</v>
      </c>
      <c r="K37" s="28"/>
      <c r="L37" s="28"/>
      <c r="M37" s="28"/>
      <c r="N37" s="29">
        <f t="shared" si="12"/>
        <v>0</v>
      </c>
      <c r="O37" s="30">
        <f t="shared" si="13"/>
        <v>0</v>
      </c>
      <c r="P37" s="31">
        <f t="shared" si="14"/>
        <v>1</v>
      </c>
      <c r="Q37" s="28"/>
      <c r="R37" s="28"/>
      <c r="S37" s="28"/>
      <c r="T37" s="28"/>
      <c r="U37" s="29">
        <f t="shared" si="0"/>
        <v>0</v>
      </c>
      <c r="V37" s="30">
        <f t="shared" si="15"/>
        <v>0</v>
      </c>
      <c r="W37" s="32">
        <f t="shared" si="1"/>
        <v>1</v>
      </c>
      <c r="X37" s="33"/>
      <c r="Y37" s="33"/>
      <c r="Z37" s="33"/>
      <c r="AA37" s="34">
        <f t="shared" si="2"/>
        <v>0</v>
      </c>
      <c r="AB37" s="34">
        <f t="shared" si="3"/>
        <v>0</v>
      </c>
      <c r="AC37" s="35">
        <f t="shared" si="4"/>
        <v>1</v>
      </c>
      <c r="AD37" s="34">
        <f t="shared" si="5"/>
        <v>0</v>
      </c>
      <c r="AE37" s="34">
        <f t="shared" si="6"/>
        <v>0</v>
      </c>
      <c r="AF37" s="36">
        <f t="shared" si="7"/>
        <v>1</v>
      </c>
      <c r="AG37" s="37" t="str">
        <f t="shared" si="8"/>
        <v/>
      </c>
      <c r="AI37" s="198">
        <f>ثلاثي3!A37</f>
        <v>33</v>
      </c>
      <c r="AJ37" s="207" t="str">
        <f>ثلاثي3!B37</f>
        <v/>
      </c>
      <c r="AK37" s="199">
        <f>(ثلاثي1!AE37+1.5*ثلاثي2!AE37+2*ثلاثي3!AE37)/4.5</f>
        <v>0</v>
      </c>
      <c r="AL37" s="199">
        <f>((ثلاثي1!E37+ثلاثي2!E37+ثلاثي3!E37)/3+(ثلاثي1!K37+ثلاثي2!K37+ثلاثي3!K37)/3+(ثلاثي1!Y37+ثلاثي2!Y37+ثلاثي3!Y37)/3)/3</f>
        <v>0</v>
      </c>
      <c r="AM37" s="200" t="str">
        <f t="shared" si="16"/>
        <v/>
      </c>
      <c r="AN37" s="194"/>
      <c r="AO37" s="194"/>
      <c r="AP37" s="194"/>
      <c r="AQ37" s="194"/>
      <c r="AR37" s="194"/>
      <c r="AS37" s="194"/>
      <c r="AT37" s="194"/>
      <c r="AU37" s="194"/>
      <c r="AV37" s="194"/>
    </row>
    <row r="38" spans="1:48" s="81" customFormat="1" x14ac:dyDescent="0.25">
      <c r="A38" s="25">
        <f>IF(المدخلات!C35&lt;&gt;0,المدخلات!C35,"")</f>
        <v>34</v>
      </c>
      <c r="B38" s="26" t="str">
        <f>IF(المدخلات!D35&lt;&gt;"",المدخلات!D35,"")</f>
        <v/>
      </c>
      <c r="C38" s="27" t="str">
        <f>IF(المدخلات!E35&lt;&gt;"",المدخلات!E35,"")</f>
        <v/>
      </c>
      <c r="D38" s="28"/>
      <c r="E38" s="28"/>
      <c r="F38" s="28"/>
      <c r="G38" s="28"/>
      <c r="H38" s="29">
        <f t="shared" si="9"/>
        <v>0</v>
      </c>
      <c r="I38" s="30">
        <f t="shared" si="10"/>
        <v>0</v>
      </c>
      <c r="J38" s="31">
        <f t="shared" si="11"/>
        <v>1</v>
      </c>
      <c r="K38" s="28"/>
      <c r="L38" s="28"/>
      <c r="M38" s="28"/>
      <c r="N38" s="29">
        <f t="shared" si="12"/>
        <v>0</v>
      </c>
      <c r="O38" s="30">
        <f t="shared" si="13"/>
        <v>0</v>
      </c>
      <c r="P38" s="31">
        <f t="shared" si="14"/>
        <v>1</v>
      </c>
      <c r="Q38" s="28"/>
      <c r="R38" s="28"/>
      <c r="S38" s="28"/>
      <c r="T38" s="28"/>
      <c r="U38" s="29">
        <f t="shared" si="0"/>
        <v>0</v>
      </c>
      <c r="V38" s="30">
        <f t="shared" si="15"/>
        <v>0</v>
      </c>
      <c r="W38" s="32">
        <f t="shared" si="1"/>
        <v>1</v>
      </c>
      <c r="X38" s="33"/>
      <c r="Y38" s="33"/>
      <c r="Z38" s="33"/>
      <c r="AA38" s="34">
        <f t="shared" si="2"/>
        <v>0</v>
      </c>
      <c r="AB38" s="34">
        <f t="shared" si="3"/>
        <v>0</v>
      </c>
      <c r="AC38" s="35">
        <f t="shared" si="4"/>
        <v>1</v>
      </c>
      <c r="AD38" s="34">
        <f t="shared" si="5"/>
        <v>0</v>
      </c>
      <c r="AE38" s="34">
        <f t="shared" si="6"/>
        <v>0</v>
      </c>
      <c r="AF38" s="36">
        <f t="shared" si="7"/>
        <v>1</v>
      </c>
      <c r="AG38" s="37" t="str">
        <f t="shared" si="8"/>
        <v/>
      </c>
      <c r="AI38" s="198">
        <f>ثلاثي3!A38</f>
        <v>34</v>
      </c>
      <c r="AJ38" s="207" t="str">
        <f>ثلاثي3!B38</f>
        <v/>
      </c>
      <c r="AK38" s="199">
        <f>(ثلاثي1!AE38+1.5*ثلاثي2!AE38+2*ثلاثي3!AE38)/4.5</f>
        <v>0</v>
      </c>
      <c r="AL38" s="199">
        <f>((ثلاثي1!E38+ثلاثي2!E38+ثلاثي3!E38)/3+(ثلاثي1!K38+ثلاثي2!K38+ثلاثي3!K38)/3+(ثلاثي1!Y38+ثلاثي2!Y38+ثلاثي3!Y38)/3)/3</f>
        <v>0</v>
      </c>
      <c r="AM38" s="200" t="str">
        <f t="shared" si="16"/>
        <v/>
      </c>
      <c r="AN38" s="194"/>
      <c r="AO38" s="194"/>
      <c r="AP38" s="194"/>
      <c r="AQ38" s="194"/>
      <c r="AR38" s="194"/>
      <c r="AS38" s="194"/>
      <c r="AT38" s="194"/>
      <c r="AU38" s="194"/>
      <c r="AV38" s="194"/>
    </row>
    <row r="39" spans="1:48" s="81" customFormat="1" x14ac:dyDescent="0.25">
      <c r="A39" s="25">
        <f>IF(المدخلات!C36&lt;&gt;0,المدخلات!C36,"")</f>
        <v>35</v>
      </c>
      <c r="B39" s="26" t="str">
        <f>IF(المدخلات!D36&lt;&gt;"",المدخلات!D36,"")</f>
        <v/>
      </c>
      <c r="C39" s="27" t="str">
        <f>IF(المدخلات!E36&lt;&gt;"",المدخلات!E36,"")</f>
        <v/>
      </c>
      <c r="D39" s="28"/>
      <c r="E39" s="28"/>
      <c r="F39" s="28"/>
      <c r="G39" s="28"/>
      <c r="H39" s="29">
        <f t="shared" si="9"/>
        <v>0</v>
      </c>
      <c r="I39" s="30">
        <f t="shared" si="10"/>
        <v>0</v>
      </c>
      <c r="J39" s="31">
        <f t="shared" si="11"/>
        <v>1</v>
      </c>
      <c r="K39" s="28"/>
      <c r="L39" s="28"/>
      <c r="M39" s="28"/>
      <c r="N39" s="29">
        <f t="shared" si="12"/>
        <v>0</v>
      </c>
      <c r="O39" s="30">
        <f t="shared" si="13"/>
        <v>0</v>
      </c>
      <c r="P39" s="31">
        <f t="shared" si="14"/>
        <v>1</v>
      </c>
      <c r="Q39" s="28"/>
      <c r="R39" s="28"/>
      <c r="S39" s="28"/>
      <c r="T39" s="28"/>
      <c r="U39" s="29">
        <f t="shared" si="0"/>
        <v>0</v>
      </c>
      <c r="V39" s="30">
        <f t="shared" si="15"/>
        <v>0</v>
      </c>
      <c r="W39" s="32">
        <f t="shared" si="1"/>
        <v>1</v>
      </c>
      <c r="X39" s="33"/>
      <c r="Y39" s="33"/>
      <c r="Z39" s="33"/>
      <c r="AA39" s="34">
        <f t="shared" si="2"/>
        <v>0</v>
      </c>
      <c r="AB39" s="34">
        <f t="shared" si="3"/>
        <v>0</v>
      </c>
      <c r="AC39" s="35">
        <f t="shared" si="4"/>
        <v>1</v>
      </c>
      <c r="AD39" s="34">
        <f t="shared" si="5"/>
        <v>0</v>
      </c>
      <c r="AE39" s="34">
        <f t="shared" si="6"/>
        <v>0</v>
      </c>
      <c r="AF39" s="36">
        <f t="shared" si="7"/>
        <v>1</v>
      </c>
      <c r="AG39" s="37" t="str">
        <f t="shared" si="8"/>
        <v/>
      </c>
      <c r="AI39" s="198">
        <f>ثلاثي3!A39</f>
        <v>35</v>
      </c>
      <c r="AJ39" s="207" t="str">
        <f>ثلاثي3!B39</f>
        <v/>
      </c>
      <c r="AK39" s="199">
        <f>(ثلاثي1!AE39+1.5*ثلاثي2!AE39+2*ثلاثي3!AE39)/4.5</f>
        <v>0</v>
      </c>
      <c r="AL39" s="199">
        <f>((ثلاثي1!E39+ثلاثي2!E39+ثلاثي3!E39)/3+(ثلاثي1!K39+ثلاثي2!K39+ثلاثي3!K39)/3+(ثلاثي1!Y39+ثلاثي2!Y39+ثلاثي3!Y39)/3)/3</f>
        <v>0</v>
      </c>
      <c r="AM39" s="200" t="str">
        <f t="shared" si="16"/>
        <v/>
      </c>
      <c r="AN39" s="194"/>
      <c r="AO39" s="194"/>
      <c r="AP39" s="194"/>
      <c r="AQ39" s="194"/>
      <c r="AR39" s="194"/>
      <c r="AS39" s="194"/>
      <c r="AT39" s="194"/>
      <c r="AU39" s="194"/>
      <c r="AV39" s="194"/>
    </row>
    <row r="40" spans="1:48" s="81" customFormat="1" x14ac:dyDescent="0.25">
      <c r="A40" s="25">
        <f>IF(المدخلات!C37&lt;&gt;0,المدخلات!C37,"")</f>
        <v>36</v>
      </c>
      <c r="B40" s="26" t="str">
        <f>IF(المدخلات!D37&lt;&gt;"",المدخلات!D37,"")</f>
        <v/>
      </c>
      <c r="C40" s="27" t="str">
        <f>IF(المدخلات!E37&lt;&gt;"",المدخلات!E37,"")</f>
        <v/>
      </c>
      <c r="D40" s="28"/>
      <c r="E40" s="28"/>
      <c r="F40" s="28"/>
      <c r="G40" s="28"/>
      <c r="H40" s="29">
        <f t="shared" si="9"/>
        <v>0</v>
      </c>
      <c r="I40" s="30">
        <f t="shared" si="10"/>
        <v>0</v>
      </c>
      <c r="J40" s="31">
        <f t="shared" si="11"/>
        <v>1</v>
      </c>
      <c r="K40" s="28"/>
      <c r="L40" s="28"/>
      <c r="M40" s="28"/>
      <c r="N40" s="29">
        <f t="shared" ref="N40:N44" si="17">IF(A40&lt;&gt;"",SUM(K40:M40),"")</f>
        <v>0</v>
      </c>
      <c r="O40" s="30">
        <f t="shared" si="13"/>
        <v>0</v>
      </c>
      <c r="P40" s="31">
        <f t="shared" si="14"/>
        <v>1</v>
      </c>
      <c r="Q40" s="28"/>
      <c r="R40" s="28"/>
      <c r="S40" s="28"/>
      <c r="T40" s="28"/>
      <c r="U40" s="29">
        <f t="shared" si="0"/>
        <v>0</v>
      </c>
      <c r="V40" s="30">
        <f t="shared" si="15"/>
        <v>0</v>
      </c>
      <c r="W40" s="32">
        <f t="shared" si="1"/>
        <v>1</v>
      </c>
      <c r="X40" s="33"/>
      <c r="Y40" s="33"/>
      <c r="Z40" s="33"/>
      <c r="AA40" s="34">
        <f t="shared" si="2"/>
        <v>0</v>
      </c>
      <c r="AB40" s="34">
        <f t="shared" si="3"/>
        <v>0</v>
      </c>
      <c r="AC40" s="35">
        <f t="shared" si="4"/>
        <v>1</v>
      </c>
      <c r="AD40" s="34">
        <f t="shared" si="5"/>
        <v>0</v>
      </c>
      <c r="AE40" s="34">
        <f t="shared" si="6"/>
        <v>0</v>
      </c>
      <c r="AF40" s="36">
        <f t="shared" si="7"/>
        <v>1</v>
      </c>
      <c r="AG40" s="37" t="str">
        <f t="shared" si="8"/>
        <v/>
      </c>
      <c r="AI40" s="198">
        <f>ثلاثي3!A40</f>
        <v>36</v>
      </c>
      <c r="AJ40" s="207" t="str">
        <f>ثلاثي3!B40</f>
        <v/>
      </c>
      <c r="AK40" s="199">
        <f>(ثلاثي1!AE40+1.5*ثلاثي2!AE40+2*ثلاثي3!AE40)/4.5</f>
        <v>0</v>
      </c>
      <c r="AL40" s="199">
        <f>((ثلاثي1!E40+ثلاثي2!E40+ثلاثي3!E40)/3+(ثلاثي1!K40+ثلاثي2!K40+ثلاثي3!K40)/3+(ثلاثي1!Y40+ثلاثي2!Y40+ثلاثي3!Y40)/3)/3</f>
        <v>0</v>
      </c>
      <c r="AM40" s="200" t="str">
        <f t="shared" si="16"/>
        <v/>
      </c>
      <c r="AN40" s="194"/>
      <c r="AO40" s="194"/>
      <c r="AP40" s="194"/>
      <c r="AQ40" s="194"/>
      <c r="AR40" s="194"/>
      <c r="AS40" s="194"/>
      <c r="AT40" s="194"/>
      <c r="AU40" s="194"/>
      <c r="AV40" s="194"/>
    </row>
    <row r="41" spans="1:48" s="81" customFormat="1" x14ac:dyDescent="0.25">
      <c r="A41" s="25">
        <f>IF(المدخلات!C38&lt;&gt;0,المدخلات!C38,"")</f>
        <v>37</v>
      </c>
      <c r="B41" s="26" t="str">
        <f>IF(المدخلات!D38&lt;&gt;"",المدخلات!D38,"")</f>
        <v/>
      </c>
      <c r="C41" s="27" t="str">
        <f>IF(المدخلات!E38&lt;&gt;"",المدخلات!E38,"")</f>
        <v/>
      </c>
      <c r="D41" s="28"/>
      <c r="E41" s="28"/>
      <c r="F41" s="28"/>
      <c r="G41" s="28"/>
      <c r="H41" s="29">
        <f t="shared" si="9"/>
        <v>0</v>
      </c>
      <c r="I41" s="30">
        <f t="shared" si="10"/>
        <v>0</v>
      </c>
      <c r="J41" s="31">
        <f t="shared" si="11"/>
        <v>1</v>
      </c>
      <c r="K41" s="28"/>
      <c r="L41" s="28"/>
      <c r="M41" s="28"/>
      <c r="N41" s="29">
        <f t="shared" si="17"/>
        <v>0</v>
      </c>
      <c r="O41" s="30">
        <f t="shared" si="13"/>
        <v>0</v>
      </c>
      <c r="P41" s="31">
        <f t="shared" si="14"/>
        <v>1</v>
      </c>
      <c r="Q41" s="28"/>
      <c r="R41" s="28"/>
      <c r="S41" s="28"/>
      <c r="T41" s="28"/>
      <c r="U41" s="29">
        <f t="shared" si="0"/>
        <v>0</v>
      </c>
      <c r="V41" s="30">
        <f t="shared" si="15"/>
        <v>0</v>
      </c>
      <c r="W41" s="32">
        <f t="shared" si="1"/>
        <v>1</v>
      </c>
      <c r="X41" s="33"/>
      <c r="Y41" s="33"/>
      <c r="Z41" s="33"/>
      <c r="AA41" s="34">
        <f t="shared" si="2"/>
        <v>0</v>
      </c>
      <c r="AB41" s="34">
        <f t="shared" si="3"/>
        <v>0</v>
      </c>
      <c r="AC41" s="35">
        <f t="shared" si="4"/>
        <v>1</v>
      </c>
      <c r="AD41" s="34">
        <f t="shared" si="5"/>
        <v>0</v>
      </c>
      <c r="AE41" s="34">
        <f t="shared" si="6"/>
        <v>0</v>
      </c>
      <c r="AF41" s="36">
        <f t="shared" si="7"/>
        <v>1</v>
      </c>
      <c r="AG41" s="37" t="str">
        <f t="shared" si="8"/>
        <v/>
      </c>
      <c r="AI41" s="198">
        <f>ثلاثي3!A41</f>
        <v>37</v>
      </c>
      <c r="AJ41" s="207" t="str">
        <f>ثلاثي3!B41</f>
        <v/>
      </c>
      <c r="AK41" s="199">
        <f>(ثلاثي1!AE41+1.5*ثلاثي2!AE41+2*ثلاثي3!AE41)/4.5</f>
        <v>0</v>
      </c>
      <c r="AL41" s="199">
        <f>((ثلاثي1!E41+ثلاثي2!E41+ثلاثي3!E41)/3+(ثلاثي1!K41+ثلاثي2!K41+ثلاثي3!K41)/3+(ثلاثي1!Y41+ثلاثي2!Y41+ثلاثي3!Y41)/3)/3</f>
        <v>0</v>
      </c>
      <c r="AM41" s="200" t="str">
        <f t="shared" si="16"/>
        <v/>
      </c>
      <c r="AN41" s="201"/>
      <c r="AO41" s="202"/>
      <c r="AP41" s="194"/>
      <c r="AQ41" s="194"/>
      <c r="AR41" s="194"/>
      <c r="AS41" s="194"/>
      <c r="AT41" s="194"/>
      <c r="AU41" s="194"/>
      <c r="AV41" s="194"/>
    </row>
    <row r="42" spans="1:48" s="81" customFormat="1" x14ac:dyDescent="0.25">
      <c r="A42" s="25">
        <f>IF(المدخلات!C39&lt;&gt;0,المدخلات!C39,"")</f>
        <v>38</v>
      </c>
      <c r="B42" s="26" t="str">
        <f>IF(المدخلات!D39&lt;&gt;"",المدخلات!D39,"")</f>
        <v/>
      </c>
      <c r="C42" s="27" t="str">
        <f>IF(المدخلات!E39&lt;&gt;"",المدخلات!E39,"")</f>
        <v/>
      </c>
      <c r="D42" s="28"/>
      <c r="E42" s="28"/>
      <c r="F42" s="28"/>
      <c r="G42" s="28"/>
      <c r="H42" s="29">
        <f t="shared" si="9"/>
        <v>0</v>
      </c>
      <c r="I42" s="30">
        <f t="shared" si="10"/>
        <v>0</v>
      </c>
      <c r="J42" s="31">
        <f t="shared" si="11"/>
        <v>1</v>
      </c>
      <c r="K42" s="28"/>
      <c r="L42" s="28"/>
      <c r="M42" s="28"/>
      <c r="N42" s="29">
        <f t="shared" si="17"/>
        <v>0</v>
      </c>
      <c r="O42" s="30">
        <f t="shared" si="13"/>
        <v>0</v>
      </c>
      <c r="P42" s="31">
        <f t="shared" si="14"/>
        <v>1</v>
      </c>
      <c r="Q42" s="28"/>
      <c r="R42" s="28"/>
      <c r="S42" s="28"/>
      <c r="T42" s="28"/>
      <c r="U42" s="29">
        <f t="shared" si="0"/>
        <v>0</v>
      </c>
      <c r="V42" s="30">
        <f t="shared" si="15"/>
        <v>0</v>
      </c>
      <c r="W42" s="32">
        <f t="shared" si="1"/>
        <v>1</v>
      </c>
      <c r="X42" s="33"/>
      <c r="Y42" s="33"/>
      <c r="Z42" s="33"/>
      <c r="AA42" s="34">
        <f t="shared" si="2"/>
        <v>0</v>
      </c>
      <c r="AB42" s="34">
        <f t="shared" si="3"/>
        <v>0</v>
      </c>
      <c r="AC42" s="35">
        <f t="shared" si="4"/>
        <v>1</v>
      </c>
      <c r="AD42" s="34">
        <f t="shared" si="5"/>
        <v>0</v>
      </c>
      <c r="AE42" s="34">
        <f t="shared" si="6"/>
        <v>0</v>
      </c>
      <c r="AF42" s="36">
        <f t="shared" si="7"/>
        <v>1</v>
      </c>
      <c r="AG42" s="37" t="str">
        <f t="shared" si="8"/>
        <v/>
      </c>
      <c r="AI42" s="198">
        <f>ثلاثي3!A42</f>
        <v>38</v>
      </c>
      <c r="AJ42" s="207" t="str">
        <f>ثلاثي3!B42</f>
        <v/>
      </c>
      <c r="AK42" s="199">
        <f>(ثلاثي1!AE42+1.5*ثلاثي2!AE42+2*ثلاثي3!AE42)/4.5</f>
        <v>0</v>
      </c>
      <c r="AL42" s="199">
        <f>((ثلاثي1!E42+ثلاثي2!E42+ثلاثي3!E42)/3+(ثلاثي1!K42+ثلاثي2!K42+ثلاثي3!K42)/3+(ثلاثي1!Y42+ثلاثي2!Y42+ثلاثي3!Y42)/3)/3</f>
        <v>0</v>
      </c>
      <c r="AM42" s="200" t="str">
        <f t="shared" si="16"/>
        <v/>
      </c>
      <c r="AN42" s="201"/>
      <c r="AO42" s="202"/>
      <c r="AP42" s="194"/>
      <c r="AQ42" s="194"/>
      <c r="AR42" s="194"/>
      <c r="AS42" s="194"/>
      <c r="AT42" s="194"/>
      <c r="AU42" s="194"/>
      <c r="AV42" s="194"/>
    </row>
    <row r="43" spans="1:48" s="81" customFormat="1" x14ac:dyDescent="0.25">
      <c r="A43" s="25">
        <f>IF(المدخلات!C40&lt;&gt;0,المدخلات!C40,"")</f>
        <v>39</v>
      </c>
      <c r="B43" s="26" t="str">
        <f>IF(المدخلات!D40&lt;&gt;"",المدخلات!D40,"")</f>
        <v/>
      </c>
      <c r="C43" s="27" t="str">
        <f>IF(المدخلات!E40&lt;&gt;"",المدخلات!E40,"")</f>
        <v/>
      </c>
      <c r="D43" s="28"/>
      <c r="E43" s="28"/>
      <c r="F43" s="28"/>
      <c r="G43" s="28"/>
      <c r="H43" s="29">
        <f t="shared" si="9"/>
        <v>0</v>
      </c>
      <c r="I43" s="30">
        <f t="shared" si="10"/>
        <v>0</v>
      </c>
      <c r="J43" s="31">
        <f t="shared" si="11"/>
        <v>1</v>
      </c>
      <c r="K43" s="28"/>
      <c r="L43" s="28"/>
      <c r="M43" s="28"/>
      <c r="N43" s="29">
        <f t="shared" si="17"/>
        <v>0</v>
      </c>
      <c r="O43" s="30">
        <f t="shared" si="13"/>
        <v>0</v>
      </c>
      <c r="P43" s="31">
        <f t="shared" si="14"/>
        <v>1</v>
      </c>
      <c r="Q43" s="28"/>
      <c r="R43" s="28"/>
      <c r="S43" s="28"/>
      <c r="T43" s="28"/>
      <c r="U43" s="29">
        <f t="shared" si="0"/>
        <v>0</v>
      </c>
      <c r="V43" s="30">
        <f t="shared" si="15"/>
        <v>0</v>
      </c>
      <c r="W43" s="32">
        <f t="shared" si="1"/>
        <v>1</v>
      </c>
      <c r="X43" s="33"/>
      <c r="Y43" s="33"/>
      <c r="Z43" s="33"/>
      <c r="AA43" s="34">
        <f t="shared" si="2"/>
        <v>0</v>
      </c>
      <c r="AB43" s="34">
        <f t="shared" si="3"/>
        <v>0</v>
      </c>
      <c r="AC43" s="35">
        <f t="shared" si="4"/>
        <v>1</v>
      </c>
      <c r="AD43" s="34">
        <f t="shared" si="5"/>
        <v>0</v>
      </c>
      <c r="AE43" s="34">
        <f t="shared" si="6"/>
        <v>0</v>
      </c>
      <c r="AF43" s="36">
        <f t="shared" si="7"/>
        <v>1</v>
      </c>
      <c r="AG43" s="37" t="str">
        <f t="shared" si="8"/>
        <v/>
      </c>
      <c r="AI43" s="198">
        <f>ثلاثي3!A43</f>
        <v>39</v>
      </c>
      <c r="AJ43" s="207" t="str">
        <f>ثلاثي3!B43</f>
        <v/>
      </c>
      <c r="AK43" s="199">
        <f>(ثلاثي1!AE43+1.5*ثلاثي2!AE43+2*ثلاثي3!AE43)/4.5</f>
        <v>0</v>
      </c>
      <c r="AL43" s="199">
        <f>((ثلاثي1!E43+ثلاثي2!E43+ثلاثي3!E43)/3+(ثلاثي1!K43+ثلاثي2!K43+ثلاثي3!K43)/3+(ثلاثي1!Y43+ثلاثي2!Y43+ثلاثي3!Y43)/3)/3</f>
        <v>0</v>
      </c>
      <c r="AM43" s="200" t="str">
        <f t="shared" si="16"/>
        <v/>
      </c>
      <c r="AN43" s="194"/>
      <c r="AO43" s="194"/>
      <c r="AP43" s="194"/>
      <c r="AQ43" s="194"/>
      <c r="AR43" s="194"/>
      <c r="AS43" s="194"/>
      <c r="AT43" s="194"/>
      <c r="AU43" s="194"/>
      <c r="AV43" s="194"/>
    </row>
    <row r="44" spans="1:48" s="81" customFormat="1" x14ac:dyDescent="0.25">
      <c r="A44" s="25">
        <f>IF(المدخلات!C41&lt;&gt;0,المدخلات!C41,"")</f>
        <v>40</v>
      </c>
      <c r="B44" s="26" t="str">
        <f>IF(المدخلات!D41&lt;&gt;"",المدخلات!D41,"")</f>
        <v/>
      </c>
      <c r="C44" s="27" t="str">
        <f>IF(المدخلات!E41&lt;&gt;"",المدخلات!E41,"")</f>
        <v/>
      </c>
      <c r="D44" s="28"/>
      <c r="E44" s="28"/>
      <c r="F44" s="28"/>
      <c r="G44" s="28"/>
      <c r="H44" s="29">
        <f t="shared" si="9"/>
        <v>0</v>
      </c>
      <c r="I44" s="30">
        <f t="shared" si="10"/>
        <v>0</v>
      </c>
      <c r="J44" s="31">
        <f t="shared" si="11"/>
        <v>1</v>
      </c>
      <c r="K44" s="28"/>
      <c r="L44" s="28"/>
      <c r="M44" s="28"/>
      <c r="N44" s="29">
        <f t="shared" si="17"/>
        <v>0</v>
      </c>
      <c r="O44" s="30">
        <f t="shared" si="13"/>
        <v>0</v>
      </c>
      <c r="P44" s="31">
        <f t="shared" si="14"/>
        <v>1</v>
      </c>
      <c r="Q44" s="28"/>
      <c r="R44" s="28"/>
      <c r="S44" s="28"/>
      <c r="T44" s="28"/>
      <c r="U44" s="29">
        <f t="shared" si="0"/>
        <v>0</v>
      </c>
      <c r="V44" s="30">
        <f t="shared" si="15"/>
        <v>0</v>
      </c>
      <c r="W44" s="32">
        <f t="shared" si="1"/>
        <v>1</v>
      </c>
      <c r="X44" s="33"/>
      <c r="Y44" s="33"/>
      <c r="Z44" s="33"/>
      <c r="AA44" s="34">
        <f t="shared" si="2"/>
        <v>0</v>
      </c>
      <c r="AB44" s="34">
        <f t="shared" si="3"/>
        <v>0</v>
      </c>
      <c r="AC44" s="35">
        <f t="shared" si="4"/>
        <v>1</v>
      </c>
      <c r="AD44" s="34">
        <f t="shared" si="5"/>
        <v>0</v>
      </c>
      <c r="AE44" s="34">
        <f t="shared" si="6"/>
        <v>0</v>
      </c>
      <c r="AF44" s="36">
        <f t="shared" si="7"/>
        <v>1</v>
      </c>
      <c r="AG44" s="37" t="str">
        <f t="shared" si="8"/>
        <v/>
      </c>
      <c r="AI44" s="198">
        <f>ثلاثي3!A44</f>
        <v>40</v>
      </c>
      <c r="AJ44" s="207" t="str">
        <f>ثلاثي3!B44</f>
        <v/>
      </c>
      <c r="AK44" s="199">
        <f>(ثلاثي1!AE44+1.5*ثلاثي2!AE44+2*ثلاثي3!AE44)/4.5</f>
        <v>0</v>
      </c>
      <c r="AL44" s="199">
        <f>((ثلاثي1!E44+ثلاثي2!E44+ثلاثي3!E44)/3+(ثلاثي1!K44+ثلاثي2!K44+ثلاثي3!K44)/3+(ثلاثي1!Y44+ثلاثي2!Y44+ثلاثي3!Y44)/3)/3</f>
        <v>0</v>
      </c>
      <c r="AM44" s="200" t="str">
        <f t="shared" si="16"/>
        <v/>
      </c>
      <c r="AN44" s="194"/>
      <c r="AO44" s="194"/>
      <c r="AP44" s="194"/>
      <c r="AQ44" s="194"/>
      <c r="AR44" s="194"/>
      <c r="AS44" s="194"/>
      <c r="AT44" s="194"/>
      <c r="AU44" s="194"/>
      <c r="AV44" s="194"/>
    </row>
    <row r="45" spans="1:48" s="81" customFormat="1" x14ac:dyDescent="0.25">
      <c r="A45" s="25">
        <f>IF(المدخلات!C42&lt;&gt;0,المدخلات!C42,"")</f>
        <v>41</v>
      </c>
      <c r="B45" s="26" t="str">
        <f>IF(المدخلات!D42&lt;&gt;"",المدخلات!D42,"")</f>
        <v/>
      </c>
      <c r="C45" s="27" t="str">
        <f>IF(المدخلات!E42&lt;&gt;"",المدخلات!E42,"")</f>
        <v/>
      </c>
      <c r="D45" s="28"/>
      <c r="E45" s="28"/>
      <c r="F45" s="28"/>
      <c r="G45" s="28"/>
      <c r="H45" s="29">
        <f t="shared" ref="H45:H49" si="18">IF(A45&lt;&gt;"",SUM(D45:G45),"")</f>
        <v>0</v>
      </c>
      <c r="I45" s="30">
        <f t="shared" ref="I45:I49" si="19">IF(A45&lt;&gt;"",(D45+E45+F45+G45)/4,"")</f>
        <v>0</v>
      </c>
      <c r="J45" s="31">
        <f t="shared" ref="J45:J49" si="20">IF(A45&lt;&gt;"",RANK(I45,I$5:I$44,0),"")</f>
        <v>1</v>
      </c>
      <c r="K45" s="28"/>
      <c r="L45" s="28"/>
      <c r="M45" s="28"/>
      <c r="N45" s="29">
        <f t="shared" ref="N45:N49" si="21">IF(A45&lt;&gt;"",SUM(K45:M45),"")</f>
        <v>0</v>
      </c>
      <c r="O45" s="30">
        <f t="shared" ref="O45:O49" si="22">IF(A45&lt;&gt;"",(K45+L45+M45)/3,"")</f>
        <v>0</v>
      </c>
      <c r="P45" s="31">
        <f t="shared" ref="P45:P49" si="23">IF(A45&lt;&gt;"",RANK(O45,O$5:O$44,0),"")</f>
        <v>1</v>
      </c>
      <c r="Q45" s="28"/>
      <c r="R45" s="28"/>
      <c r="S45" s="28"/>
      <c r="T45" s="28"/>
      <c r="U45" s="29">
        <f t="shared" ref="U45:U49" si="24">IF(A45&lt;&gt;"",IF(T45&lt;&gt;7.77,SUM(Q45:T45),SUM(Q45:S45)),"")</f>
        <v>0</v>
      </c>
      <c r="V45" s="30">
        <f t="shared" ref="V45:V49" si="25">IF(A45&lt;&gt;"",IF(T45=7.77,U45/3,U45/4),"")</f>
        <v>0</v>
      </c>
      <c r="W45" s="32">
        <f t="shared" ref="W45:W49" si="26">IF(A45&lt;&gt;"",RANK(V45,V$5:V$44,0),"")</f>
        <v>1</v>
      </c>
      <c r="X45" s="33"/>
      <c r="Y45" s="33"/>
      <c r="Z45" s="33"/>
      <c r="AA45" s="34">
        <f t="shared" ref="AA45:AA49" si="27">IF(A45&lt;&gt;"",SUM(X45:Z45),"")</f>
        <v>0</v>
      </c>
      <c r="AB45" s="34">
        <f t="shared" ref="AB45:AB49" si="28">IF(A45&lt;&gt;"",AA45/3,"")</f>
        <v>0</v>
      </c>
      <c r="AC45" s="35">
        <f t="shared" ref="AC45:AC49" si="29">IF(A45&lt;&gt;"",RANK(AB45,AB$5:AB$44,0),"")</f>
        <v>1</v>
      </c>
      <c r="AD45" s="34">
        <f t="shared" ref="AD45:AD49" si="30">IF(A45&lt;&gt;"",I45*2+O45*2+V45+AB45*1.5,"")</f>
        <v>0</v>
      </c>
      <c r="AE45" s="34">
        <f t="shared" ref="AE45:AE49" si="31">IF(A45&lt;&gt;"",(I45*2+O45*2+V45+AB45*1.5)/6.5,"")</f>
        <v>0</v>
      </c>
      <c r="AF45" s="36">
        <f t="shared" ref="AF45:AF49" si="32">IF(A45&lt;&gt;"",RANK(AE45,AE$5:AE$44,0),"")</f>
        <v>1</v>
      </c>
      <c r="AG45" s="37" t="str">
        <f t="shared" ref="AG45:AG49" si="33">IF(A45&lt;&gt;"",IF(AE45&gt;=16,"شكر",IF(AE45&gt;=15,"شرف",IF(AE45&gt;=14,"تشجيع",IF(AE45&gt;=13,"رضا","")))),"")</f>
        <v/>
      </c>
      <c r="AI45" s="198">
        <f>ثلاثي3!A45</f>
        <v>41</v>
      </c>
      <c r="AJ45" s="207" t="str">
        <f>ثلاثي3!B45</f>
        <v/>
      </c>
      <c r="AK45" s="199">
        <f>(ثلاثي1!AE45+1.5*ثلاثي2!AE45+2*ثلاثي3!AE45)/4.5</f>
        <v>0</v>
      </c>
      <c r="AL45" s="199">
        <f>((ثلاثي1!E45+ثلاثي2!E45+ثلاثي3!E45)/3+(ثلاثي1!K45+ثلاثي2!K45+ثلاثي3!K45)/3+(ثلاثي1!Y45+ثلاثي2!Y45+ثلاثي3!Y45)/3)/3</f>
        <v>0</v>
      </c>
      <c r="AM45" s="200" t="str">
        <f t="shared" ref="AM45:AM49" si="34">IF(AK45&gt;=10,"يرتقي",IF(AND(AK45&gt;=9,AL45&gt;=9),"يرتقي بالإسعاف",""))</f>
        <v/>
      </c>
      <c r="AN45" s="194"/>
      <c r="AO45" s="194"/>
      <c r="AP45" s="194"/>
      <c r="AQ45" s="194"/>
      <c r="AR45" s="194"/>
      <c r="AS45" s="194"/>
      <c r="AT45" s="194"/>
      <c r="AU45" s="194"/>
      <c r="AV45" s="194"/>
    </row>
    <row r="46" spans="1:48" s="81" customFormat="1" x14ac:dyDescent="0.25">
      <c r="A46" s="25">
        <f>IF(المدخلات!C43&lt;&gt;0,المدخلات!C43,"")</f>
        <v>42</v>
      </c>
      <c r="B46" s="26" t="str">
        <f>IF(المدخلات!D43&lt;&gt;"",المدخلات!D43,"")</f>
        <v/>
      </c>
      <c r="C46" s="27" t="str">
        <f>IF(المدخلات!E43&lt;&gt;"",المدخلات!E43,"")</f>
        <v/>
      </c>
      <c r="D46" s="28"/>
      <c r="E46" s="28"/>
      <c r="F46" s="28"/>
      <c r="G46" s="28"/>
      <c r="H46" s="29">
        <f t="shared" si="18"/>
        <v>0</v>
      </c>
      <c r="I46" s="30">
        <f t="shared" si="19"/>
        <v>0</v>
      </c>
      <c r="J46" s="31">
        <f t="shared" si="20"/>
        <v>1</v>
      </c>
      <c r="K46" s="28"/>
      <c r="L46" s="28"/>
      <c r="M46" s="28"/>
      <c r="N46" s="29">
        <f t="shared" si="21"/>
        <v>0</v>
      </c>
      <c r="O46" s="30">
        <f t="shared" si="22"/>
        <v>0</v>
      </c>
      <c r="P46" s="31">
        <f t="shared" si="23"/>
        <v>1</v>
      </c>
      <c r="Q46" s="28"/>
      <c r="R46" s="28"/>
      <c r="S46" s="28"/>
      <c r="T46" s="28"/>
      <c r="U46" s="29">
        <f t="shared" si="24"/>
        <v>0</v>
      </c>
      <c r="V46" s="30">
        <f t="shared" si="25"/>
        <v>0</v>
      </c>
      <c r="W46" s="32">
        <f t="shared" si="26"/>
        <v>1</v>
      </c>
      <c r="X46" s="33"/>
      <c r="Y46" s="33"/>
      <c r="Z46" s="33"/>
      <c r="AA46" s="34">
        <f t="shared" si="27"/>
        <v>0</v>
      </c>
      <c r="AB46" s="34">
        <f t="shared" si="28"/>
        <v>0</v>
      </c>
      <c r="AC46" s="35">
        <f t="shared" si="29"/>
        <v>1</v>
      </c>
      <c r="AD46" s="34">
        <f t="shared" si="30"/>
        <v>0</v>
      </c>
      <c r="AE46" s="34">
        <f t="shared" si="31"/>
        <v>0</v>
      </c>
      <c r="AF46" s="36">
        <f t="shared" si="32"/>
        <v>1</v>
      </c>
      <c r="AG46" s="37" t="str">
        <f t="shared" si="33"/>
        <v/>
      </c>
      <c r="AI46" s="198">
        <f>ثلاثي3!A46</f>
        <v>42</v>
      </c>
      <c r="AJ46" s="207" t="str">
        <f>ثلاثي3!B46</f>
        <v/>
      </c>
      <c r="AK46" s="199">
        <f>(ثلاثي1!AE46+1.5*ثلاثي2!AE46+2*ثلاثي3!AE46)/4.5</f>
        <v>0</v>
      </c>
      <c r="AL46" s="199">
        <f>((ثلاثي1!E46+ثلاثي2!E46+ثلاثي3!E46)/3+(ثلاثي1!K46+ثلاثي2!K46+ثلاثي3!K46)/3+(ثلاثي1!Y46+ثلاثي2!Y46+ثلاثي3!Y46)/3)/3</f>
        <v>0</v>
      </c>
      <c r="AM46" s="200" t="str">
        <f t="shared" si="34"/>
        <v/>
      </c>
      <c r="AN46" s="194"/>
      <c r="AO46" s="194"/>
      <c r="AP46" s="194"/>
      <c r="AQ46" s="194"/>
      <c r="AR46" s="194"/>
      <c r="AS46" s="194"/>
      <c r="AT46" s="194"/>
      <c r="AU46" s="194"/>
      <c r="AV46" s="194"/>
    </row>
    <row r="47" spans="1:48" s="81" customFormat="1" x14ac:dyDescent="0.25">
      <c r="A47" s="25">
        <f>IF(المدخلات!C44&lt;&gt;0,المدخلات!C44,"")</f>
        <v>43</v>
      </c>
      <c r="B47" s="26" t="str">
        <f>IF(المدخلات!D44&lt;&gt;"",المدخلات!D44,"")</f>
        <v/>
      </c>
      <c r="C47" s="27" t="str">
        <f>IF(المدخلات!E44&lt;&gt;"",المدخلات!E44,"")</f>
        <v/>
      </c>
      <c r="D47" s="28"/>
      <c r="E47" s="28"/>
      <c r="F47" s="28"/>
      <c r="G47" s="28"/>
      <c r="H47" s="29">
        <f t="shared" si="18"/>
        <v>0</v>
      </c>
      <c r="I47" s="30">
        <f t="shared" si="19"/>
        <v>0</v>
      </c>
      <c r="J47" s="31">
        <f t="shared" si="20"/>
        <v>1</v>
      </c>
      <c r="K47" s="28"/>
      <c r="L47" s="28"/>
      <c r="M47" s="28"/>
      <c r="N47" s="29">
        <f t="shared" si="21"/>
        <v>0</v>
      </c>
      <c r="O47" s="30">
        <f t="shared" si="22"/>
        <v>0</v>
      </c>
      <c r="P47" s="31">
        <f t="shared" si="23"/>
        <v>1</v>
      </c>
      <c r="Q47" s="28"/>
      <c r="R47" s="28"/>
      <c r="S47" s="28"/>
      <c r="T47" s="28"/>
      <c r="U47" s="29">
        <f t="shared" si="24"/>
        <v>0</v>
      </c>
      <c r="V47" s="30">
        <f t="shared" si="25"/>
        <v>0</v>
      </c>
      <c r="W47" s="32">
        <f t="shared" si="26"/>
        <v>1</v>
      </c>
      <c r="X47" s="33"/>
      <c r="Y47" s="33"/>
      <c r="Z47" s="33"/>
      <c r="AA47" s="34">
        <f t="shared" si="27"/>
        <v>0</v>
      </c>
      <c r="AB47" s="34">
        <f t="shared" si="28"/>
        <v>0</v>
      </c>
      <c r="AC47" s="35">
        <f t="shared" si="29"/>
        <v>1</v>
      </c>
      <c r="AD47" s="34">
        <f t="shared" si="30"/>
        <v>0</v>
      </c>
      <c r="AE47" s="34">
        <f t="shared" si="31"/>
        <v>0</v>
      </c>
      <c r="AF47" s="36">
        <f t="shared" si="32"/>
        <v>1</v>
      </c>
      <c r="AG47" s="37" t="str">
        <f t="shared" si="33"/>
        <v/>
      </c>
      <c r="AI47" s="198">
        <f>ثلاثي3!A47</f>
        <v>43</v>
      </c>
      <c r="AJ47" s="207" t="str">
        <f>ثلاثي3!B47</f>
        <v/>
      </c>
      <c r="AK47" s="199">
        <f>(ثلاثي1!AE47+1.5*ثلاثي2!AE47+2*ثلاثي3!AE47)/4.5</f>
        <v>0</v>
      </c>
      <c r="AL47" s="199">
        <f>((ثلاثي1!E47+ثلاثي2!E47+ثلاثي3!E47)/3+(ثلاثي1!K47+ثلاثي2!K47+ثلاثي3!K47)/3+(ثلاثي1!Y47+ثلاثي2!Y47+ثلاثي3!Y47)/3)/3</f>
        <v>0</v>
      </c>
      <c r="AM47" s="200" t="str">
        <f t="shared" si="34"/>
        <v/>
      </c>
      <c r="AN47" s="194"/>
      <c r="AO47" s="194"/>
      <c r="AP47" s="194"/>
      <c r="AQ47" s="194"/>
      <c r="AR47" s="194"/>
      <c r="AS47" s="194"/>
      <c r="AT47" s="194"/>
      <c r="AU47" s="194"/>
      <c r="AV47" s="194"/>
    </row>
    <row r="48" spans="1:48" s="81" customFormat="1" x14ac:dyDescent="0.25">
      <c r="A48" s="25">
        <f>IF(المدخلات!C45&lt;&gt;0,المدخلات!C45,"")</f>
        <v>44</v>
      </c>
      <c r="B48" s="26" t="str">
        <f>IF(المدخلات!D45&lt;&gt;"",المدخلات!D45,"")</f>
        <v/>
      </c>
      <c r="C48" s="27" t="str">
        <f>IF(المدخلات!E45&lt;&gt;"",المدخلات!E45,"")</f>
        <v/>
      </c>
      <c r="D48" s="28"/>
      <c r="E48" s="28"/>
      <c r="F48" s="28"/>
      <c r="G48" s="28"/>
      <c r="H48" s="29">
        <f t="shared" si="18"/>
        <v>0</v>
      </c>
      <c r="I48" s="30">
        <f t="shared" si="19"/>
        <v>0</v>
      </c>
      <c r="J48" s="31">
        <f t="shared" si="20"/>
        <v>1</v>
      </c>
      <c r="K48" s="28"/>
      <c r="L48" s="28"/>
      <c r="M48" s="28"/>
      <c r="N48" s="29">
        <f t="shared" si="21"/>
        <v>0</v>
      </c>
      <c r="O48" s="30">
        <f t="shared" si="22"/>
        <v>0</v>
      </c>
      <c r="P48" s="31">
        <f t="shared" si="23"/>
        <v>1</v>
      </c>
      <c r="Q48" s="28"/>
      <c r="R48" s="28"/>
      <c r="S48" s="28"/>
      <c r="T48" s="28"/>
      <c r="U48" s="29">
        <f t="shared" si="24"/>
        <v>0</v>
      </c>
      <c r="V48" s="30">
        <f t="shared" si="25"/>
        <v>0</v>
      </c>
      <c r="W48" s="32">
        <f t="shared" si="26"/>
        <v>1</v>
      </c>
      <c r="X48" s="33"/>
      <c r="Y48" s="33"/>
      <c r="Z48" s="33"/>
      <c r="AA48" s="34">
        <f t="shared" si="27"/>
        <v>0</v>
      </c>
      <c r="AB48" s="34">
        <f t="shared" si="28"/>
        <v>0</v>
      </c>
      <c r="AC48" s="35">
        <f t="shared" si="29"/>
        <v>1</v>
      </c>
      <c r="AD48" s="34">
        <f t="shared" si="30"/>
        <v>0</v>
      </c>
      <c r="AE48" s="34">
        <f t="shared" si="31"/>
        <v>0</v>
      </c>
      <c r="AF48" s="36">
        <f t="shared" si="32"/>
        <v>1</v>
      </c>
      <c r="AG48" s="37" t="str">
        <f t="shared" si="33"/>
        <v/>
      </c>
      <c r="AI48" s="198">
        <f>ثلاثي3!A48</f>
        <v>44</v>
      </c>
      <c r="AJ48" s="207" t="str">
        <f>ثلاثي3!B48</f>
        <v/>
      </c>
      <c r="AK48" s="199">
        <f>(ثلاثي1!AE48+1.5*ثلاثي2!AE48+2*ثلاثي3!AE48)/4.5</f>
        <v>0</v>
      </c>
      <c r="AL48" s="199">
        <f>((ثلاثي1!E48+ثلاثي2!E48+ثلاثي3!E48)/3+(ثلاثي1!K48+ثلاثي2!K48+ثلاثي3!K48)/3+(ثلاثي1!Y48+ثلاثي2!Y48+ثلاثي3!Y48)/3)/3</f>
        <v>0</v>
      </c>
      <c r="AM48" s="200" t="str">
        <f t="shared" si="34"/>
        <v/>
      </c>
      <c r="AN48" s="194"/>
      <c r="AO48" s="194"/>
      <c r="AP48" s="194"/>
      <c r="AQ48" s="194"/>
      <c r="AR48" s="194"/>
      <c r="AS48" s="194"/>
      <c r="AT48" s="194"/>
      <c r="AU48" s="194"/>
      <c r="AV48" s="194"/>
    </row>
    <row r="49" spans="1:51" s="81" customFormat="1" x14ac:dyDescent="0.25">
      <c r="A49" s="25">
        <f>IF(المدخلات!C46&lt;&gt;0,المدخلات!C46,"")</f>
        <v>45</v>
      </c>
      <c r="B49" s="26" t="str">
        <f>IF(المدخلات!D46&lt;&gt;"",المدخلات!D46,"")</f>
        <v/>
      </c>
      <c r="C49" s="27" t="str">
        <f>IF(المدخلات!E46&lt;&gt;"",المدخلات!E46,"")</f>
        <v/>
      </c>
      <c r="D49" s="28"/>
      <c r="E49" s="28"/>
      <c r="F49" s="28"/>
      <c r="G49" s="28"/>
      <c r="H49" s="29">
        <f t="shared" si="18"/>
        <v>0</v>
      </c>
      <c r="I49" s="30">
        <f t="shared" si="19"/>
        <v>0</v>
      </c>
      <c r="J49" s="31">
        <f t="shared" si="20"/>
        <v>1</v>
      </c>
      <c r="K49" s="28"/>
      <c r="L49" s="28"/>
      <c r="M49" s="28"/>
      <c r="N49" s="29">
        <f t="shared" si="21"/>
        <v>0</v>
      </c>
      <c r="O49" s="30">
        <f t="shared" si="22"/>
        <v>0</v>
      </c>
      <c r="P49" s="31">
        <f t="shared" si="23"/>
        <v>1</v>
      </c>
      <c r="Q49" s="28"/>
      <c r="R49" s="28"/>
      <c r="S49" s="28"/>
      <c r="T49" s="28"/>
      <c r="U49" s="29">
        <f t="shared" si="24"/>
        <v>0</v>
      </c>
      <c r="V49" s="30">
        <f t="shared" si="25"/>
        <v>0</v>
      </c>
      <c r="W49" s="32">
        <f t="shared" si="26"/>
        <v>1</v>
      </c>
      <c r="X49" s="33"/>
      <c r="Y49" s="33"/>
      <c r="Z49" s="33"/>
      <c r="AA49" s="34">
        <f t="shared" si="27"/>
        <v>0</v>
      </c>
      <c r="AB49" s="34">
        <f t="shared" si="28"/>
        <v>0</v>
      </c>
      <c r="AC49" s="35">
        <f t="shared" si="29"/>
        <v>1</v>
      </c>
      <c r="AD49" s="34">
        <f t="shared" si="30"/>
        <v>0</v>
      </c>
      <c r="AE49" s="34">
        <f t="shared" si="31"/>
        <v>0</v>
      </c>
      <c r="AF49" s="36">
        <f t="shared" si="32"/>
        <v>1</v>
      </c>
      <c r="AG49" s="37" t="str">
        <f t="shared" si="33"/>
        <v/>
      </c>
      <c r="AI49" s="198">
        <f>ثلاثي3!A49</f>
        <v>45</v>
      </c>
      <c r="AJ49" s="207" t="str">
        <f>ثلاثي3!B49</f>
        <v/>
      </c>
      <c r="AK49" s="199">
        <f>(ثلاثي1!AE49+1.5*ثلاثي2!AE49+2*ثلاثي3!AE49)/4.5</f>
        <v>0</v>
      </c>
      <c r="AL49" s="199">
        <f>((ثلاثي1!E49+ثلاثي2!E49+ثلاثي3!E49)/3+(ثلاثي1!K49+ثلاثي2!K49+ثلاثي3!K49)/3+(ثلاثي1!Y49+ثلاثي2!Y49+ثلاثي3!Y49)/3)/3</f>
        <v>0</v>
      </c>
      <c r="AM49" s="200" t="str">
        <f t="shared" si="34"/>
        <v/>
      </c>
      <c r="AN49" s="194"/>
      <c r="AO49" s="194"/>
      <c r="AP49" s="194"/>
      <c r="AQ49" s="194"/>
      <c r="AR49" s="194"/>
      <c r="AS49" s="194"/>
      <c r="AT49" s="194"/>
      <c r="AU49" s="194"/>
      <c r="AV49" s="194"/>
    </row>
    <row r="51" spans="1:51" s="81" customFormat="1" x14ac:dyDescent="0.25">
      <c r="A51" s="345" t="s">
        <v>6</v>
      </c>
      <c r="B51" s="345"/>
      <c r="C51" s="439" t="str">
        <f>C1</f>
        <v/>
      </c>
      <c r="D51" s="439"/>
      <c r="E51" s="439"/>
      <c r="F51" s="439"/>
      <c r="G51" s="80"/>
      <c r="H51" s="345" t="s">
        <v>7</v>
      </c>
      <c r="I51" s="345"/>
      <c r="J51" s="439" t="str">
        <f>J1</f>
        <v/>
      </c>
      <c r="K51" s="445"/>
      <c r="L51" s="445"/>
      <c r="M51" s="445"/>
      <c r="N51" s="80"/>
      <c r="O51" s="461" t="s">
        <v>8</v>
      </c>
      <c r="P51" s="461"/>
      <c r="Q51" s="445" t="str">
        <f>Q1</f>
        <v/>
      </c>
      <c r="R51" s="445"/>
      <c r="S51" s="445"/>
      <c r="T51" s="80"/>
      <c r="U51" s="461" t="s">
        <v>9</v>
      </c>
      <c r="V51" s="461"/>
      <c r="W51" s="439" t="str">
        <f>W1</f>
        <v>2019-2018</v>
      </c>
      <c r="X51" s="439"/>
      <c r="Y51" s="439"/>
      <c r="Z51" s="80"/>
      <c r="AA51" s="80"/>
      <c r="AB51" s="80"/>
      <c r="AM51" s="194"/>
      <c r="AN51" s="194"/>
      <c r="AO51" s="194"/>
      <c r="AP51" s="194"/>
      <c r="AQ51" s="194"/>
      <c r="AR51" s="194"/>
      <c r="AS51" s="194"/>
      <c r="AT51" s="194"/>
      <c r="AU51" s="194"/>
      <c r="AV51" s="194"/>
      <c r="AW51" s="194"/>
      <c r="AX51" s="194"/>
      <c r="AY51" s="194"/>
    </row>
    <row r="52" spans="1:51" ht="20.25" x14ac:dyDescent="0.3">
      <c r="K52" s="442" t="s">
        <v>113</v>
      </c>
      <c r="L52" s="443"/>
      <c r="M52" s="443"/>
      <c r="N52" s="443"/>
      <c r="O52" s="443"/>
      <c r="P52" s="443"/>
      <c r="Q52" s="443"/>
      <c r="R52" s="443"/>
      <c r="S52" s="443"/>
      <c r="T52" s="443"/>
      <c r="U52" s="443"/>
      <c r="V52" s="444"/>
    </row>
    <row r="54" spans="1:51" ht="49.5" customHeight="1" x14ac:dyDescent="0.25">
      <c r="A54" s="75"/>
      <c r="B54" s="43"/>
      <c r="C54" s="43"/>
      <c r="D54" s="62" t="s">
        <v>21</v>
      </c>
      <c r="E54" s="62" t="s">
        <v>22</v>
      </c>
      <c r="F54" s="62" t="s">
        <v>23</v>
      </c>
      <c r="G54" s="62" t="s">
        <v>24</v>
      </c>
      <c r="I54" s="20" t="s">
        <v>26</v>
      </c>
      <c r="J54" s="39"/>
      <c r="K54" s="18" t="s">
        <v>28</v>
      </c>
      <c r="L54" s="19" t="s">
        <v>29</v>
      </c>
      <c r="M54" s="19" t="s">
        <v>30</v>
      </c>
      <c r="O54" s="20" t="s">
        <v>26</v>
      </c>
      <c r="P54" s="39"/>
      <c r="Q54" s="21" t="s">
        <v>31</v>
      </c>
      <c r="R54" s="22" t="s">
        <v>32</v>
      </c>
      <c r="S54" s="22" t="s">
        <v>33</v>
      </c>
      <c r="T54" s="22" t="s">
        <v>34</v>
      </c>
      <c r="V54" s="20" t="s">
        <v>26</v>
      </c>
      <c r="W54" s="39"/>
      <c r="X54" s="24" t="str">
        <f>X4</f>
        <v>Expr orale</v>
      </c>
      <c r="Y54" s="219" t="str">
        <f>Y4</f>
        <v>Lecture</v>
      </c>
      <c r="Z54" s="217" t="str">
        <f>Z4</f>
        <v>Prod écrite</v>
      </c>
      <c r="AB54" s="20" t="s">
        <v>26</v>
      </c>
      <c r="AE54" s="20" t="s">
        <v>39</v>
      </c>
      <c r="AH54" s="194"/>
      <c r="AI54" s="194"/>
      <c r="AJ54" s="194"/>
      <c r="AK54" s="194"/>
      <c r="AL54" s="194"/>
      <c r="AV54" s="16"/>
      <c r="AW54" s="16"/>
      <c r="AX54" s="16"/>
      <c r="AY54" s="16"/>
    </row>
    <row r="55" spans="1:51" x14ac:dyDescent="0.25">
      <c r="B55" s="385" t="s">
        <v>42</v>
      </c>
      <c r="C55" s="355"/>
      <c r="D55" s="306">
        <f>MAX(D5:D49)</f>
        <v>0</v>
      </c>
      <c r="E55" s="306">
        <f>MAX(E5:E49)</f>
        <v>0</v>
      </c>
      <c r="F55" s="306">
        <f>MAX(F5:F49)</f>
        <v>0</v>
      </c>
      <c r="G55" s="306">
        <f>MAX(G5:G49)</f>
        <v>0</v>
      </c>
      <c r="I55" s="306">
        <f>MAX(I5:I49)</f>
        <v>0</v>
      </c>
      <c r="J55" s="39"/>
      <c r="K55" s="306">
        <f>MAX(K5:K49)</f>
        <v>0</v>
      </c>
      <c r="L55" s="306">
        <f>MAX(L5:L49)</f>
        <v>0</v>
      </c>
      <c r="M55" s="306">
        <f>MAX(M5:M49)</f>
        <v>0</v>
      </c>
      <c r="O55" s="306">
        <f>MAX(O5:O49)</f>
        <v>0</v>
      </c>
      <c r="P55" s="39"/>
      <c r="Q55" s="306">
        <f>MAX(Q5:Q49)</f>
        <v>0</v>
      </c>
      <c r="R55" s="306">
        <f>MAX(R5:R49)</f>
        <v>0</v>
      </c>
      <c r="S55" s="306">
        <f>MAX(S5:S49)</f>
        <v>0</v>
      </c>
      <c r="T55" s="306">
        <f t="array" ref="T55">MAX(IF(T5:T49&lt;&gt;7.77,T5:T49))</f>
        <v>0</v>
      </c>
      <c r="V55" s="306">
        <f>MAX(V5:V49)</f>
        <v>0</v>
      </c>
      <c r="W55" s="39"/>
      <c r="X55" s="306">
        <f>MAX(X5:X49)</f>
        <v>0</v>
      </c>
      <c r="Y55" s="216">
        <f>MAX(Y5:Y49)</f>
        <v>0</v>
      </c>
      <c r="Z55" s="218">
        <f>MAX(Z5:Z49)</f>
        <v>0</v>
      </c>
      <c r="AB55" s="306">
        <f>MAX(AB5:AB49)</f>
        <v>0</v>
      </c>
      <c r="AE55" s="306">
        <f>MAX(AE5:AE49)</f>
        <v>0</v>
      </c>
      <c r="AH55" s="194"/>
      <c r="AI55" s="194"/>
      <c r="AJ55" s="203"/>
      <c r="AK55" s="203"/>
      <c r="AL55" s="203"/>
      <c r="AM55" s="203"/>
      <c r="AN55" s="203"/>
      <c r="AQ55" s="203"/>
      <c r="AR55" s="203"/>
      <c r="AV55" s="16"/>
      <c r="AW55" s="16"/>
      <c r="AX55" s="16"/>
      <c r="AY55" s="16"/>
    </row>
    <row r="56" spans="1:51" x14ac:dyDescent="0.25">
      <c r="B56" s="385" t="s">
        <v>43</v>
      </c>
      <c r="C56" s="355"/>
      <c r="D56" s="40">
        <f>MIN(D5:D49)</f>
        <v>0</v>
      </c>
      <c r="E56" s="40">
        <f>MIN(E5:E49)</f>
        <v>0</v>
      </c>
      <c r="F56" s="40">
        <f>MIN(F5:F49)</f>
        <v>0</v>
      </c>
      <c r="G56" s="40">
        <f>MIN(G5:G49)</f>
        <v>0</v>
      </c>
      <c r="I56" s="40">
        <f>MIN(I5:I49)</f>
        <v>0</v>
      </c>
      <c r="J56" s="39"/>
      <c r="K56" s="40">
        <f>MIN(K5:K49)</f>
        <v>0</v>
      </c>
      <c r="L56" s="40">
        <f>MIN(L5:L49)</f>
        <v>0</v>
      </c>
      <c r="M56" s="306">
        <f>MIN(M5:M49)</f>
        <v>0</v>
      </c>
      <c r="O56" s="40">
        <f>MIN(O5:O49)</f>
        <v>0</v>
      </c>
      <c r="P56" s="39"/>
      <c r="Q56" s="40">
        <f>MIN(Q5:Q49)</f>
        <v>0</v>
      </c>
      <c r="R56" s="40">
        <f>MIN(R5:R49)</f>
        <v>0</v>
      </c>
      <c r="S56" s="40">
        <f>MIN(S5:S49)</f>
        <v>0</v>
      </c>
      <c r="T56" s="306">
        <f t="array" ref="T56">MIN(IF(T5:T49&lt;&gt;7.77,T5:T49))</f>
        <v>0</v>
      </c>
      <c r="V56" s="306">
        <f>MIN(V5:V49)</f>
        <v>0</v>
      </c>
      <c r="W56" s="39"/>
      <c r="X56" s="306">
        <f>MIN(X5:X49)</f>
        <v>0</v>
      </c>
      <c r="Y56" s="220">
        <f>MIN(Y5:Y49)</f>
        <v>0</v>
      </c>
      <c r="Z56" s="91">
        <f>MIN(Z5:Z49)</f>
        <v>0</v>
      </c>
      <c r="AB56" s="306">
        <f>MIN(AB5:AB49)</f>
        <v>0</v>
      </c>
      <c r="AE56" s="306">
        <f>MIN(AE5:AE49)</f>
        <v>0</v>
      </c>
      <c r="AH56" s="203"/>
      <c r="AI56" s="203"/>
      <c r="AJ56" s="194"/>
      <c r="AK56" s="194"/>
      <c r="AL56" s="194"/>
      <c r="AO56" s="203"/>
      <c r="AP56" s="203"/>
      <c r="AS56" s="203"/>
      <c r="AT56" s="203"/>
      <c r="AV56" s="16"/>
      <c r="AW56" s="16"/>
      <c r="AX56" s="16"/>
      <c r="AY56" s="16"/>
    </row>
    <row r="57" spans="1:51" ht="15" customHeight="1" x14ac:dyDescent="0.25">
      <c r="A57" s="384" t="s">
        <v>45</v>
      </c>
      <c r="B57" s="356" t="s">
        <v>46</v>
      </c>
      <c r="C57" s="356"/>
      <c r="D57" s="40" t="e">
        <f>AVERAGE(D5:D49)</f>
        <v>#DIV/0!</v>
      </c>
      <c r="E57" s="40" t="e">
        <f>AVERAGE(E5:E49)</f>
        <v>#DIV/0!</v>
      </c>
      <c r="F57" s="91" t="e">
        <f>AVERAGE(F5:F49)</f>
        <v>#DIV/0!</v>
      </c>
      <c r="G57" s="306" t="e">
        <f>AVERAGE(G5:G49)</f>
        <v>#DIV/0!</v>
      </c>
      <c r="I57" s="306">
        <f>AVERAGE(I5:I49)</f>
        <v>0</v>
      </c>
      <c r="J57" s="39"/>
      <c r="K57" s="40" t="e">
        <f>AVERAGE(K5:K49)</f>
        <v>#DIV/0!</v>
      </c>
      <c r="L57" s="40" t="e">
        <f>AVERAGE(L5:L49)</f>
        <v>#DIV/0!</v>
      </c>
      <c r="M57" s="306" t="e">
        <f>AVERAGE(M5:M49)</f>
        <v>#DIV/0!</v>
      </c>
      <c r="O57" s="306">
        <f>AVERAGE(O5:O49)</f>
        <v>0</v>
      </c>
      <c r="P57" s="46"/>
      <c r="Q57" s="40" t="e">
        <f>AVERAGE(Q5:Q49)</f>
        <v>#DIV/0!</v>
      </c>
      <c r="R57" s="40" t="e">
        <f>AVERAGE(R5:R49)</f>
        <v>#DIV/0!</v>
      </c>
      <c r="S57" s="40" t="e">
        <f>AVERAGE(S5:S49)</f>
        <v>#DIV/0!</v>
      </c>
      <c r="T57" s="306">
        <f t="array" ref="T57">AVERAGE(IF(T5:T49&lt;&gt;7.77,T5:T49))</f>
        <v>0</v>
      </c>
      <c r="V57" s="306">
        <f>AVERAGE(V5:V49)</f>
        <v>0</v>
      </c>
      <c r="W57" s="46"/>
      <c r="X57" s="306" t="e">
        <f>AVERAGE(X5:X49)</f>
        <v>#DIV/0!</v>
      </c>
      <c r="Y57" s="220" t="e">
        <f>AVERAGE(Y5:Y49)</f>
        <v>#DIV/0!</v>
      </c>
      <c r="Z57" s="91" t="e">
        <f>AVERAGE(Z5:Z49)</f>
        <v>#DIV/0!</v>
      </c>
      <c r="AB57" s="306">
        <f>AVERAGE(AB5:AB49)</f>
        <v>0</v>
      </c>
      <c r="AE57" s="306">
        <f>AVERAGE(AE5:AE49)</f>
        <v>0</v>
      </c>
      <c r="AH57" s="194"/>
      <c r="AI57" s="194"/>
      <c r="AJ57" s="194"/>
      <c r="AK57" s="194"/>
      <c r="AL57" s="194"/>
      <c r="AU57" s="203"/>
      <c r="AV57" s="16"/>
      <c r="AW57" s="16"/>
      <c r="AX57" s="16"/>
      <c r="AY57" s="16"/>
    </row>
    <row r="58" spans="1:51" x14ac:dyDescent="0.25">
      <c r="A58" s="384"/>
      <c r="B58" s="355" t="s">
        <v>47</v>
      </c>
      <c r="C58" s="356"/>
      <c r="D58" s="47">
        <f>COUNTIF(D5:D49,"&gt;=10")</f>
        <v>0</v>
      </c>
      <c r="E58" s="47">
        <f>COUNTIF(E5:E49,"&gt;=10")</f>
        <v>0</v>
      </c>
      <c r="F58" s="90">
        <f>COUNTIF(F5:F49,"&gt;=10")</f>
        <v>0</v>
      </c>
      <c r="G58" s="47">
        <f>COUNTIF(G5:G49,"&gt;=10")</f>
        <v>0</v>
      </c>
      <c r="I58" s="47">
        <f>COUNTIF(I5:I49,"&gt;=10")</f>
        <v>0</v>
      </c>
      <c r="J58" s="48"/>
      <c r="K58" s="47">
        <f>COUNTIF(K5:K49,"&gt;=10")</f>
        <v>0</v>
      </c>
      <c r="L58" s="90">
        <f>COUNTIF(L5:L49,"&gt;=10")</f>
        <v>0</v>
      </c>
      <c r="M58" s="47">
        <f>COUNTIF(M5:M49,"&gt;=10")</f>
        <v>0</v>
      </c>
      <c r="O58" s="47">
        <f>COUNTIF(O5:O49,"&gt;=10")</f>
        <v>0</v>
      </c>
      <c r="P58" s="49"/>
      <c r="Q58" s="47">
        <f>COUNTIF(Q5:Q49,"&gt;=10")</f>
        <v>0</v>
      </c>
      <c r="R58" s="47">
        <f>COUNTIF(R5:R49,"&gt;=10")</f>
        <v>0</v>
      </c>
      <c r="S58" s="90">
        <f>COUNTIF(S5:S49,"&gt;=10")</f>
        <v>0</v>
      </c>
      <c r="T58" s="50">
        <f>COUNTIF(T5:T49,"&gt;=10")-COUNTIF(T5:T49,"=7,77")</f>
        <v>0</v>
      </c>
      <c r="V58" s="47">
        <f>COUNTIF(V5:V49,"&gt;=10")</f>
        <v>0</v>
      </c>
      <c r="W58" s="49"/>
      <c r="X58" s="47">
        <f>COUNTIF(X5:X49,"&gt;=10")</f>
        <v>0</v>
      </c>
      <c r="Y58" s="221">
        <f>COUNTIF(Y5:Y49,"&gt;=10")</f>
        <v>0</v>
      </c>
      <c r="Z58" s="90">
        <f>COUNTIF(Z5:Z49,"&gt;=10")</f>
        <v>0</v>
      </c>
      <c r="AB58" s="47">
        <f>COUNTIF(AB5:AB49,"&gt;=10")</f>
        <v>0</v>
      </c>
      <c r="AE58" s="47">
        <f>COUNTIF(AE5:AE49,"&gt;=10")</f>
        <v>0</v>
      </c>
      <c r="AH58" s="194"/>
      <c r="AI58" s="194"/>
      <c r="AJ58" s="203"/>
      <c r="AK58" s="203"/>
      <c r="AL58" s="203"/>
      <c r="AM58" s="203"/>
      <c r="AN58" s="203"/>
      <c r="AV58" s="16"/>
      <c r="AW58" s="16"/>
      <c r="AX58" s="16"/>
      <c r="AY58" s="16"/>
    </row>
    <row r="59" spans="1:51" x14ac:dyDescent="0.25">
      <c r="A59" s="384"/>
      <c r="B59" s="350" t="s">
        <v>48</v>
      </c>
      <c r="C59" s="351"/>
      <c r="D59" s="52" t="e">
        <f>D58/(D58+D61)*100</f>
        <v>#DIV/0!</v>
      </c>
      <c r="E59" s="52" t="e">
        <f>E58/(E58+E61)*100</f>
        <v>#DIV/0!</v>
      </c>
      <c r="F59" s="52" t="e">
        <f>F58/(F58+F61)*100</f>
        <v>#DIV/0!</v>
      </c>
      <c r="G59" s="117" t="e">
        <f>G58/(G58+G61)*100</f>
        <v>#DIV/0!</v>
      </c>
      <c r="I59" s="81"/>
      <c r="J59" s="81"/>
      <c r="K59" s="52" t="e">
        <f>K58/(K58+K61)*100</f>
        <v>#DIV/0!</v>
      </c>
      <c r="L59" s="52" t="e">
        <f>L58/(L58+L61)*100</f>
        <v>#DIV/0!</v>
      </c>
      <c r="M59" s="52" t="e">
        <f>M58/(M58+M61)*100</f>
        <v>#DIV/0!</v>
      </c>
      <c r="O59" s="81"/>
      <c r="P59" s="81"/>
      <c r="Q59" s="52" t="e">
        <f t="shared" ref="Q59:T59" si="35">Q58/(Q58+Q61)*100</f>
        <v>#DIV/0!</v>
      </c>
      <c r="R59" s="52" t="e">
        <f t="shared" si="35"/>
        <v>#DIV/0!</v>
      </c>
      <c r="S59" s="52" t="e">
        <f t="shared" si="35"/>
        <v>#DIV/0!</v>
      </c>
      <c r="T59" s="52" t="e">
        <f t="shared" si="35"/>
        <v>#DIV/0!</v>
      </c>
      <c r="V59" s="49"/>
      <c r="W59" s="49"/>
      <c r="X59" s="52" t="e">
        <f>X58/(X58+X61)*100</f>
        <v>#DIV/0!</v>
      </c>
      <c r="Y59" s="222" t="e">
        <f>Y58/(Y58+Y61)*100</f>
        <v>#DIV/0!</v>
      </c>
      <c r="Z59" s="52" t="e">
        <f>Z58/(Z58+Z61)*100</f>
        <v>#DIV/0!</v>
      </c>
      <c r="AB59" s="49"/>
      <c r="AC59" s="49"/>
      <c r="AH59" s="203"/>
      <c r="AI59" s="203"/>
      <c r="AJ59" s="194"/>
      <c r="AK59" s="194"/>
      <c r="AL59" s="194"/>
      <c r="AO59" s="203"/>
      <c r="AP59" s="203"/>
      <c r="AQ59" s="203"/>
      <c r="AR59" s="203"/>
      <c r="AV59" s="16"/>
      <c r="AW59" s="16"/>
      <c r="AX59" s="16"/>
      <c r="AY59" s="16"/>
    </row>
    <row r="60" spans="1:51" s="51" customFormat="1" x14ac:dyDescent="0.25">
      <c r="A60" s="384"/>
      <c r="B60" s="43"/>
      <c r="C60" s="43"/>
      <c r="D60" s="46"/>
      <c r="E60" s="46"/>
      <c r="F60" s="46"/>
      <c r="G60" s="46"/>
      <c r="I60" s="46"/>
      <c r="J60" s="46"/>
      <c r="K60" s="46"/>
      <c r="L60" s="46"/>
      <c r="M60" s="46"/>
      <c r="O60" s="46"/>
      <c r="P60" s="17"/>
      <c r="Q60" s="46"/>
      <c r="R60" s="46"/>
      <c r="S60" s="46"/>
      <c r="T60" s="46"/>
      <c r="V60" s="46"/>
      <c r="W60" s="17"/>
      <c r="X60" s="17"/>
      <c r="Y60" s="17"/>
      <c r="Z60" s="17"/>
      <c r="AB60" s="17"/>
      <c r="AC60" s="46"/>
      <c r="AD60" s="16"/>
      <c r="AE60" s="16"/>
      <c r="AF60" s="16"/>
      <c r="AH60" s="194"/>
      <c r="AI60" s="194"/>
      <c r="AJ60" s="194"/>
      <c r="AK60" s="194"/>
      <c r="AL60" s="194"/>
      <c r="AM60" s="194"/>
      <c r="AN60" s="194"/>
      <c r="AO60" s="194"/>
      <c r="AP60" s="194"/>
      <c r="AQ60" s="194"/>
      <c r="AR60" s="194"/>
      <c r="AS60" s="203"/>
      <c r="AT60" s="203"/>
      <c r="AU60" s="203"/>
    </row>
    <row r="61" spans="1:51" ht="25.5" customHeight="1" x14ac:dyDescent="0.25">
      <c r="A61" s="384"/>
      <c r="B61" s="350" t="s">
        <v>49</v>
      </c>
      <c r="C61" s="351"/>
      <c r="D61" s="52">
        <f>COUNTIF(D5:D49,"&lt;10")</f>
        <v>0</v>
      </c>
      <c r="E61" s="52">
        <f>COUNTIF(E5:E49,"&lt;10")</f>
        <v>0</v>
      </c>
      <c r="F61" s="52">
        <f>COUNTIF(F5:F49,"&lt;10")</f>
        <v>0</v>
      </c>
      <c r="G61" s="52">
        <f>COUNTIF(G5:G49,"&lt;10")</f>
        <v>0</v>
      </c>
      <c r="I61" s="52">
        <f>COUNTIF(I5:I49,"&lt;10")</f>
        <v>45</v>
      </c>
      <c r="J61" s="17"/>
      <c r="K61" s="52">
        <f>COUNTIF(K5:K49,"&lt;10")</f>
        <v>0</v>
      </c>
      <c r="L61" s="52">
        <f>COUNTIF(L5:L49,"&lt;10")</f>
        <v>0</v>
      </c>
      <c r="M61" s="52">
        <f>COUNTIF(M5:M49,"&lt;10")</f>
        <v>0</v>
      </c>
      <c r="O61" s="52">
        <f>COUNTIF(O5:O49,"&lt;10")</f>
        <v>45</v>
      </c>
      <c r="P61" s="17"/>
      <c r="Q61" s="52">
        <f>COUNTIF(Q5:Q49,"&lt;10")</f>
        <v>0</v>
      </c>
      <c r="R61" s="52">
        <f>COUNTIF(R5:R49,"&lt;10")</f>
        <v>0</v>
      </c>
      <c r="S61" s="52">
        <f>COUNTIF(S5:S49,"&lt;10")</f>
        <v>0</v>
      </c>
      <c r="T61" s="52">
        <f>COUNTIF(T5:T49,"&lt;10")</f>
        <v>0</v>
      </c>
      <c r="V61" s="52">
        <f>COUNTIF(V5:V49,"&lt;10")</f>
        <v>45</v>
      </c>
      <c r="W61" s="17"/>
      <c r="X61" s="52">
        <f>COUNTIF(X5:X49,"&lt;10")</f>
        <v>0</v>
      </c>
      <c r="Y61" s="52">
        <f>COUNTIF(Y5:Y49,"&lt;10")</f>
        <v>0</v>
      </c>
      <c r="Z61" s="52">
        <f>COUNTIF(Z5:Z49,"&lt;10")</f>
        <v>0</v>
      </c>
      <c r="AB61" s="17"/>
      <c r="AC61" s="81"/>
      <c r="AH61" s="194"/>
      <c r="AI61" s="194"/>
      <c r="AJ61" s="194"/>
      <c r="AK61" s="194"/>
      <c r="AL61" s="194"/>
      <c r="AV61" s="16"/>
      <c r="AW61" s="16"/>
      <c r="AX61" s="16"/>
      <c r="AY61" s="16"/>
    </row>
    <row r="62" spans="1:51" x14ac:dyDescent="0.25">
      <c r="A62" s="384"/>
      <c r="B62" s="350" t="s">
        <v>48</v>
      </c>
      <c r="C62" s="351"/>
      <c r="D62" s="52" t="e">
        <f>D61/(D61+D58)*100</f>
        <v>#DIV/0!</v>
      </c>
      <c r="E62" s="52" t="e">
        <f>E61/(E61+E58)*100</f>
        <v>#DIV/0!</v>
      </c>
      <c r="F62" s="52" t="e">
        <f>F61/(F61+F58)*100</f>
        <v>#DIV/0!</v>
      </c>
      <c r="G62" s="52" t="e">
        <f>G61/(G61+G58)*100</f>
        <v>#DIV/0!</v>
      </c>
      <c r="I62" s="52">
        <f>I61/(I61+I58)*100</f>
        <v>100</v>
      </c>
      <c r="J62" s="17"/>
      <c r="K62" s="52" t="e">
        <f>K61/(K61+K58)*100</f>
        <v>#DIV/0!</v>
      </c>
      <c r="L62" s="52" t="e">
        <f>L61/(L61+L58)*100</f>
        <v>#DIV/0!</v>
      </c>
      <c r="M62" s="52" t="e">
        <f>M61/(M61+M58)*100</f>
        <v>#DIV/0!</v>
      </c>
      <c r="O62" s="52">
        <f>O61/(O61+O58)*100</f>
        <v>100</v>
      </c>
      <c r="P62" s="53"/>
      <c r="Q62" s="52" t="e">
        <f t="shared" ref="Q62:T62" si="36">Q61/(Q61+Q58)*100</f>
        <v>#DIV/0!</v>
      </c>
      <c r="R62" s="52" t="e">
        <f t="shared" si="36"/>
        <v>#DIV/0!</v>
      </c>
      <c r="S62" s="52" t="e">
        <f t="shared" si="36"/>
        <v>#DIV/0!</v>
      </c>
      <c r="T62" s="52" t="e">
        <f t="shared" si="36"/>
        <v>#DIV/0!</v>
      </c>
      <c r="V62" s="52">
        <f>V61/(V61+V58)*100</f>
        <v>100</v>
      </c>
      <c r="W62" s="81"/>
      <c r="X62" s="52" t="e">
        <f>X61/(X61+X58)*100</f>
        <v>#DIV/0!</v>
      </c>
      <c r="Y62" s="52" t="e">
        <f>Y61/(Y61+Y58)*100</f>
        <v>#DIV/0!</v>
      </c>
      <c r="Z62" s="52" t="e">
        <f>Z61/(Z61+Z58)*100</f>
        <v>#DIV/0!</v>
      </c>
      <c r="AB62" s="81"/>
      <c r="AC62" s="81"/>
      <c r="AH62" s="194"/>
      <c r="AI62" s="194"/>
      <c r="AJ62" s="194"/>
      <c r="AK62" s="194"/>
      <c r="AL62" s="194"/>
      <c r="AV62" s="16"/>
      <c r="AW62" s="16"/>
      <c r="AX62" s="16"/>
      <c r="AY62" s="16"/>
    </row>
    <row r="63" spans="1:51" s="51" customFormat="1" x14ac:dyDescent="0.25">
      <c r="A63" s="54"/>
      <c r="B63" s="55"/>
      <c r="C63" s="55"/>
      <c r="D63" s="56"/>
      <c r="E63" s="56"/>
      <c r="F63" s="56"/>
      <c r="G63" s="56"/>
      <c r="H63" s="53"/>
      <c r="I63" s="53"/>
      <c r="J63" s="53"/>
      <c r="K63" s="56"/>
      <c r="L63" s="56"/>
      <c r="M63" s="56"/>
      <c r="N63" s="53"/>
      <c r="O63" s="53"/>
      <c r="P63" s="17"/>
      <c r="Q63" s="56"/>
      <c r="R63" s="56"/>
      <c r="S63" s="56"/>
      <c r="T63" s="56"/>
      <c r="U63" s="56"/>
      <c r="V63" s="56"/>
      <c r="W63" s="56"/>
      <c r="X63" s="53"/>
      <c r="AM63" s="194"/>
      <c r="AN63" s="194"/>
      <c r="AO63" s="194"/>
      <c r="AP63" s="194"/>
      <c r="AQ63" s="194"/>
      <c r="AR63" s="194"/>
      <c r="AS63" s="194"/>
      <c r="AT63" s="194"/>
      <c r="AU63" s="194"/>
      <c r="AV63" s="194"/>
      <c r="AW63" s="194"/>
      <c r="AX63" s="194"/>
      <c r="AY63" s="194"/>
    </row>
    <row r="65" spans="1:30" x14ac:dyDescent="0.25">
      <c r="N65" s="352" t="s">
        <v>46</v>
      </c>
      <c r="O65" s="354"/>
      <c r="P65" s="354"/>
      <c r="Q65" s="354"/>
      <c r="R65" s="353"/>
    </row>
    <row r="66" spans="1:30" x14ac:dyDescent="0.25">
      <c r="N66" s="88" t="s">
        <v>70</v>
      </c>
      <c r="O66" s="89"/>
      <c r="P66" s="89"/>
      <c r="Q66" s="89"/>
      <c r="R66" s="89"/>
      <c r="S66" s="446">
        <f>AVERAGE(AE5:AE49)</f>
        <v>0</v>
      </c>
      <c r="T66" s="447"/>
      <c r="V66" s="448" t="s">
        <v>50</v>
      </c>
      <c r="W66" s="449"/>
    </row>
    <row r="67" spans="1:30" ht="15.75" x14ac:dyDescent="0.25">
      <c r="G67" s="119" t="s">
        <v>67</v>
      </c>
      <c r="H67" s="119" t="s">
        <v>48</v>
      </c>
      <c r="N67" s="92" t="s">
        <v>16</v>
      </c>
      <c r="O67" s="93"/>
      <c r="P67" s="93"/>
      <c r="Q67" s="93"/>
      <c r="R67" s="94"/>
      <c r="S67" s="446">
        <f>I57</f>
        <v>0</v>
      </c>
      <c r="T67" s="447"/>
      <c r="V67" s="58" t="s">
        <v>51</v>
      </c>
      <c r="W67" s="118">
        <f>COUNTIF(AG5:AG49,V67)</f>
        <v>0</v>
      </c>
      <c r="X67" s="57"/>
      <c r="AA67" s="57"/>
      <c r="AB67" s="57"/>
      <c r="AC67" s="57"/>
      <c r="AD67" s="57"/>
    </row>
    <row r="68" spans="1:30" x14ac:dyDescent="0.25">
      <c r="B68" s="386" t="s">
        <v>68</v>
      </c>
      <c r="C68" s="387"/>
      <c r="D68" s="387"/>
      <c r="E68" s="387"/>
      <c r="F68" s="388"/>
      <c r="G68" s="52">
        <f>COUNTIF(AE5:AE49,"&lt;10")</f>
        <v>45</v>
      </c>
      <c r="H68" s="223">
        <f>G68/(G68+G69)*100</f>
        <v>100</v>
      </c>
      <c r="N68" s="95" t="s">
        <v>66</v>
      </c>
      <c r="O68" s="96"/>
      <c r="P68" s="96"/>
      <c r="Q68" s="96"/>
      <c r="R68" s="97"/>
      <c r="S68" s="446">
        <f>O57</f>
        <v>0</v>
      </c>
      <c r="T68" s="447"/>
      <c r="V68" s="58" t="s">
        <v>52</v>
      </c>
      <c r="W68" s="118">
        <f>COUNTIF(AG5:AG49,V68)</f>
        <v>0</v>
      </c>
      <c r="X68" s="59"/>
      <c r="AA68" s="59"/>
      <c r="AB68" s="59"/>
      <c r="AC68" s="59"/>
    </row>
    <row r="69" spans="1:30" x14ac:dyDescent="0.25">
      <c r="B69" s="386" t="s">
        <v>69</v>
      </c>
      <c r="C69" s="387"/>
      <c r="D69" s="387"/>
      <c r="E69" s="387"/>
      <c r="F69" s="388"/>
      <c r="G69" s="52">
        <f>COUNTIF(AE5:AE49,"&gt;=10")</f>
        <v>0</v>
      </c>
      <c r="H69" s="223">
        <f>G69/(G68+G69)*100</f>
        <v>0</v>
      </c>
      <c r="N69" s="98" t="s">
        <v>18</v>
      </c>
      <c r="O69" s="99"/>
      <c r="P69" s="99"/>
      <c r="Q69" s="99"/>
      <c r="R69" s="100"/>
      <c r="S69" s="446">
        <f>V57</f>
        <v>0</v>
      </c>
      <c r="T69" s="447"/>
      <c r="V69" s="58" t="s">
        <v>53</v>
      </c>
      <c r="W69" s="118">
        <f>COUNTIF(AG5:AG49,V69)</f>
        <v>0</v>
      </c>
      <c r="X69" s="59"/>
      <c r="AA69" s="59"/>
      <c r="AB69" s="59"/>
      <c r="AC69" s="59"/>
    </row>
    <row r="70" spans="1:30" x14ac:dyDescent="0.25">
      <c r="A70" s="16"/>
      <c r="I70" s="59"/>
      <c r="J70" s="59"/>
      <c r="K70" s="59"/>
      <c r="L70" s="59"/>
      <c r="M70" s="59"/>
      <c r="N70" s="41" t="s">
        <v>120</v>
      </c>
      <c r="O70" s="42"/>
      <c r="P70" s="42"/>
      <c r="Q70" s="42"/>
      <c r="R70" s="85"/>
      <c r="S70" s="446">
        <f>AB57</f>
        <v>0</v>
      </c>
      <c r="T70" s="447"/>
      <c r="V70" s="60" t="s">
        <v>54</v>
      </c>
      <c r="W70" s="118">
        <f>COUNTIF(AG5:AG49,V70)</f>
        <v>0</v>
      </c>
      <c r="X70" s="59"/>
      <c r="AA70" s="59"/>
      <c r="AB70" s="59"/>
      <c r="AC70" s="59"/>
    </row>
    <row r="91" spans="1:51" s="81" customFormat="1" x14ac:dyDescent="0.25">
      <c r="A91" s="352" t="s">
        <v>6</v>
      </c>
      <c r="B91" s="353"/>
      <c r="C91" s="337" t="str">
        <f>C1</f>
        <v/>
      </c>
      <c r="D91" s="338"/>
      <c r="E91" s="338"/>
      <c r="F91" s="339"/>
      <c r="G91" s="80"/>
      <c r="H91" s="352" t="s">
        <v>7</v>
      </c>
      <c r="I91" s="353"/>
      <c r="J91" s="337" t="str">
        <f>J1</f>
        <v/>
      </c>
      <c r="K91" s="338"/>
      <c r="L91" s="338"/>
      <c r="M91" s="339"/>
      <c r="N91" s="80"/>
      <c r="O91" s="352" t="s">
        <v>8</v>
      </c>
      <c r="P91" s="353"/>
      <c r="Q91" s="337" t="str">
        <f>Q1</f>
        <v/>
      </c>
      <c r="R91" s="338"/>
      <c r="S91" s="339"/>
      <c r="T91" s="80"/>
      <c r="U91" s="352" t="s">
        <v>9</v>
      </c>
      <c r="V91" s="353"/>
      <c r="W91" s="337" t="str">
        <f>W1</f>
        <v>2019-2018</v>
      </c>
      <c r="X91" s="338"/>
      <c r="Y91" s="339"/>
      <c r="Z91" s="80"/>
      <c r="AA91" s="80"/>
      <c r="AB91" s="80"/>
      <c r="AM91" s="194"/>
      <c r="AN91" s="194"/>
      <c r="AO91" s="194"/>
      <c r="AP91" s="194"/>
      <c r="AQ91" s="194"/>
      <c r="AR91" s="194"/>
      <c r="AS91" s="194"/>
      <c r="AT91" s="194"/>
      <c r="AU91" s="194"/>
      <c r="AV91" s="194"/>
      <c r="AW91" s="194"/>
      <c r="AX91" s="194"/>
      <c r="AY91" s="194"/>
    </row>
    <row r="93" spans="1:51" ht="26.25" x14ac:dyDescent="0.4">
      <c r="K93" s="342" t="s">
        <v>113</v>
      </c>
      <c r="L93" s="343"/>
      <c r="M93" s="343"/>
      <c r="N93" s="343"/>
      <c r="O93" s="343"/>
      <c r="P93" s="343"/>
      <c r="Q93" s="343"/>
      <c r="R93" s="344"/>
      <c r="T93" s="61"/>
      <c r="U93" s="61"/>
    </row>
    <row r="95" spans="1:51" ht="44.25" x14ac:dyDescent="0.25">
      <c r="A95" s="367" t="s">
        <v>10</v>
      </c>
      <c r="B95" s="368"/>
      <c r="C95" s="62" t="s">
        <v>21</v>
      </c>
      <c r="D95" s="63" t="s">
        <v>48</v>
      </c>
      <c r="E95" s="62" t="s">
        <v>22</v>
      </c>
      <c r="F95" s="63" t="s">
        <v>48</v>
      </c>
      <c r="G95" s="62" t="s">
        <v>23</v>
      </c>
      <c r="H95" s="63" t="s">
        <v>48</v>
      </c>
      <c r="I95" s="62" t="s">
        <v>24</v>
      </c>
      <c r="J95" s="63" t="s">
        <v>48</v>
      </c>
      <c r="K95" s="20" t="s">
        <v>26</v>
      </c>
      <c r="L95" s="63" t="s">
        <v>48</v>
      </c>
    </row>
    <row r="96" spans="1:51" s="17" customFormat="1" x14ac:dyDescent="0.25">
      <c r="A96" s="450" t="s">
        <v>55</v>
      </c>
      <c r="B96" s="451"/>
      <c r="C96" s="86">
        <f>COUNTIF(D5:D49,"&lt;5")</f>
        <v>0</v>
      </c>
      <c r="D96" s="87" t="e">
        <f>C96/SUM(C96:C99)*100</f>
        <v>#DIV/0!</v>
      </c>
      <c r="E96" s="86">
        <f>COUNTIF(E5:E49,"&lt;5")</f>
        <v>0</v>
      </c>
      <c r="F96" s="87" t="e">
        <f>E96/SUM(E96:E99)*100</f>
        <v>#DIV/0!</v>
      </c>
      <c r="G96" s="86">
        <f>COUNTIF(F5:F49,"&lt;5")</f>
        <v>0</v>
      </c>
      <c r="H96" s="87" t="e">
        <f>G96/SUM(G96:G99)*100</f>
        <v>#DIV/0!</v>
      </c>
      <c r="I96" s="86">
        <f>COUNTIF(G5:G49,"&lt;5")</f>
        <v>0</v>
      </c>
      <c r="J96" s="87" t="e">
        <f>I96/SUM(I96:I99)*100</f>
        <v>#DIV/0!</v>
      </c>
      <c r="K96" s="86">
        <f>COUNTIF(I5:I49,"&lt;5")</f>
        <v>45</v>
      </c>
      <c r="L96" s="87">
        <f>K96/SUM(K96:K99)*100</f>
        <v>100</v>
      </c>
      <c r="AM96" s="194"/>
      <c r="AN96" s="194"/>
      <c r="AO96" s="194"/>
      <c r="AP96" s="194"/>
      <c r="AQ96" s="194"/>
      <c r="AR96" s="194"/>
      <c r="AS96" s="194"/>
      <c r="AT96" s="194"/>
      <c r="AU96" s="194"/>
      <c r="AV96" s="194"/>
      <c r="AW96" s="194"/>
      <c r="AX96" s="194"/>
      <c r="AY96" s="194"/>
    </row>
    <row r="97" spans="1:51" s="17" customFormat="1" x14ac:dyDescent="0.25">
      <c r="A97" s="450" t="s">
        <v>56</v>
      </c>
      <c r="B97" s="451"/>
      <c r="C97" s="87">
        <f>COUNTIF(D5:D49,"&lt;10")-C96</f>
        <v>0</v>
      </c>
      <c r="D97" s="87" t="e">
        <f>C97/SUM(C96:C99)*100</f>
        <v>#DIV/0!</v>
      </c>
      <c r="E97" s="87">
        <f>COUNTIF(E5:E49,"&lt;10")-E96</f>
        <v>0</v>
      </c>
      <c r="F97" s="87" t="e">
        <f>E97/SUM(E96:E99)*100</f>
        <v>#DIV/0!</v>
      </c>
      <c r="G97" s="87">
        <f>COUNTIF(F5:F49,"&lt;10")-G96</f>
        <v>0</v>
      </c>
      <c r="H97" s="87" t="e">
        <f>G97/SUM(G96:G99)*100</f>
        <v>#DIV/0!</v>
      </c>
      <c r="I97" s="87">
        <f>COUNTIF(G5:G49,"&lt;10")-I96</f>
        <v>0</v>
      </c>
      <c r="J97" s="87" t="e">
        <f>I97/SUM(I96:I99)*100</f>
        <v>#DIV/0!</v>
      </c>
      <c r="K97" s="87">
        <f>COUNTIF(I5:I49,"&lt;10")-K96</f>
        <v>0</v>
      </c>
      <c r="L97" s="87">
        <f>K97/SUM(K96:K99)*100</f>
        <v>0</v>
      </c>
      <c r="AM97" s="194"/>
      <c r="AN97" s="194"/>
      <c r="AO97" s="194"/>
      <c r="AP97" s="194"/>
      <c r="AQ97" s="194"/>
      <c r="AR97" s="194"/>
      <c r="AS97" s="194"/>
      <c r="AT97" s="194"/>
      <c r="AU97" s="194"/>
      <c r="AV97" s="194"/>
      <c r="AW97" s="194"/>
      <c r="AX97" s="194"/>
      <c r="AY97" s="194"/>
    </row>
    <row r="98" spans="1:51" s="17" customFormat="1" x14ac:dyDescent="0.25">
      <c r="A98" s="450" t="s">
        <v>57</v>
      </c>
      <c r="B98" s="451"/>
      <c r="C98" s="87">
        <f>COUNTIF(D5:D49,"&lt;15")-(C97+C96)</f>
        <v>0</v>
      </c>
      <c r="D98" s="87" t="e">
        <f>C98/SUM(C96:C99)*100</f>
        <v>#DIV/0!</v>
      </c>
      <c r="E98" s="87">
        <f>COUNTIF(E5:E49,"&lt;15")-(E97+E96)</f>
        <v>0</v>
      </c>
      <c r="F98" s="87" t="e">
        <f>E98/SUM(E96:E99)*100</f>
        <v>#DIV/0!</v>
      </c>
      <c r="G98" s="87">
        <f>COUNTIF(F5:F49,"&lt;15")-(G97+G96)</f>
        <v>0</v>
      </c>
      <c r="H98" s="87" t="e">
        <f>G98/SUM(G96:G99)*100</f>
        <v>#DIV/0!</v>
      </c>
      <c r="I98" s="87">
        <f>COUNTIF(G5:G49,"&lt;15")-(I97+I96)</f>
        <v>0</v>
      </c>
      <c r="J98" s="87" t="e">
        <f>I98/SUM(I96:I99)*100</f>
        <v>#DIV/0!</v>
      </c>
      <c r="K98" s="87">
        <f>COUNTIF(I5:I49,"&lt;15")-(K97+K96)</f>
        <v>0</v>
      </c>
      <c r="L98" s="87">
        <f>K98/SUM(K96:K99)*100</f>
        <v>0</v>
      </c>
      <c r="AM98" s="194"/>
      <c r="AN98" s="194"/>
      <c r="AO98" s="194"/>
      <c r="AP98" s="194"/>
      <c r="AQ98" s="194"/>
      <c r="AR98" s="194"/>
      <c r="AS98" s="194"/>
      <c r="AT98" s="194"/>
      <c r="AU98" s="194"/>
      <c r="AV98" s="194"/>
      <c r="AW98" s="194"/>
      <c r="AX98" s="194"/>
      <c r="AY98" s="194"/>
    </row>
    <row r="99" spans="1:51" s="17" customFormat="1" x14ac:dyDescent="0.25">
      <c r="A99" s="450" t="s">
        <v>58</v>
      </c>
      <c r="B99" s="451"/>
      <c r="C99" s="87">
        <f>COUNTIF(D5:D49,"&lt;=20")-(C97+C96+C98)</f>
        <v>0</v>
      </c>
      <c r="D99" s="87" t="e">
        <f>C99/SUM(C96:C99)*100</f>
        <v>#DIV/0!</v>
      </c>
      <c r="E99" s="87">
        <f>COUNTIF(E5:E49,"&lt;=20")-(E97+E96+E98)</f>
        <v>0</v>
      </c>
      <c r="F99" s="87" t="e">
        <f>E99/SUM(E96:E99)*100</f>
        <v>#DIV/0!</v>
      </c>
      <c r="G99" s="87">
        <f>COUNTIF(F5:F49,"&lt;=20")-(G97+G96+G98)</f>
        <v>0</v>
      </c>
      <c r="H99" s="87" t="e">
        <f>G99/SUM(G96:G99)*100</f>
        <v>#DIV/0!</v>
      </c>
      <c r="I99" s="87">
        <f>COUNTIF(G5:G49,"&lt;=20")-(I97+I96+I98)</f>
        <v>0</v>
      </c>
      <c r="J99" s="87" t="e">
        <f>I99/SUM(I96:I99)*100</f>
        <v>#DIV/0!</v>
      </c>
      <c r="K99" s="87">
        <f>COUNTIF(I5:I49,"&lt;=20")-(K97+K96+K98)</f>
        <v>0</v>
      </c>
      <c r="L99" s="87">
        <f>K99/SUM(K96:K99)*100</f>
        <v>0</v>
      </c>
      <c r="AM99" s="194"/>
      <c r="AN99" s="194"/>
      <c r="AO99" s="194"/>
      <c r="AP99" s="194"/>
      <c r="AQ99" s="194"/>
      <c r="AR99" s="194"/>
      <c r="AS99" s="194"/>
      <c r="AT99" s="194"/>
      <c r="AU99" s="194"/>
      <c r="AV99" s="194"/>
      <c r="AW99" s="194"/>
      <c r="AX99" s="194"/>
      <c r="AY99" s="194"/>
    </row>
    <row r="101" spans="1:51" ht="33" x14ac:dyDescent="0.25">
      <c r="A101" s="64" t="s">
        <v>10</v>
      </c>
      <c r="B101" s="65"/>
      <c r="C101" s="19" t="s">
        <v>28</v>
      </c>
      <c r="D101" s="63" t="s">
        <v>48</v>
      </c>
      <c r="E101" s="19" t="s">
        <v>29</v>
      </c>
      <c r="F101" s="63" t="s">
        <v>48</v>
      </c>
      <c r="G101" s="19" t="s">
        <v>30</v>
      </c>
      <c r="H101" s="63" t="s">
        <v>48</v>
      </c>
      <c r="K101" s="20" t="s">
        <v>26</v>
      </c>
      <c r="L101" s="63" t="s">
        <v>48</v>
      </c>
    </row>
    <row r="102" spans="1:51" x14ac:dyDescent="0.25">
      <c r="A102" s="66" t="s">
        <v>55</v>
      </c>
      <c r="B102" s="67"/>
      <c r="C102" s="86">
        <f>COUNTIF(K5:K49,"&lt;5")</f>
        <v>0</v>
      </c>
      <c r="D102" s="87" t="e">
        <f>C102/SUM(C102:C105)*100</f>
        <v>#DIV/0!</v>
      </c>
      <c r="E102" s="86">
        <f>COUNTIF(L5:L49,"&lt;5")</f>
        <v>0</v>
      </c>
      <c r="F102" s="87" t="e">
        <f>E102/SUM(E102:E105)*100</f>
        <v>#DIV/0!</v>
      </c>
      <c r="G102" s="86">
        <f>COUNTIF(M5:M49,"&lt;5")</f>
        <v>0</v>
      </c>
      <c r="H102" s="87" t="e">
        <f>G102/SUM(G102:G105)*100</f>
        <v>#DIV/0!</v>
      </c>
      <c r="I102" s="17"/>
      <c r="J102" s="17"/>
      <c r="K102" s="86">
        <f>COUNTIF(O5:O49,"&lt;5")</f>
        <v>45</v>
      </c>
      <c r="L102" s="87" t="e">
        <f>K102/SUM(K102:K105)*100</f>
        <v>#DIV/0!</v>
      </c>
    </row>
    <row r="103" spans="1:51" x14ac:dyDescent="0.25">
      <c r="A103" s="66" t="s">
        <v>56</v>
      </c>
      <c r="B103" s="67"/>
      <c r="C103" s="87">
        <f>COUNTIF(K5:K49,"&lt;10")-C102</f>
        <v>0</v>
      </c>
      <c r="D103" s="87" t="e">
        <f>C103/SUM(C102:C105)*100</f>
        <v>#DIV/0!</v>
      </c>
      <c r="E103" s="87">
        <f>COUNTIF(L5:L49,"&lt;10")-E102</f>
        <v>0</v>
      </c>
      <c r="F103" s="87" t="e">
        <f>E103/SUM(E102:E105)*100</f>
        <v>#DIV/0!</v>
      </c>
      <c r="G103" s="87">
        <f>COUNTIF(M5:M49,"&lt;10")-G102</f>
        <v>0</v>
      </c>
      <c r="H103" s="87" t="e">
        <f>G103/SUM(G102:G105)*100</f>
        <v>#DIV/0!</v>
      </c>
      <c r="I103" s="17"/>
      <c r="J103" s="17"/>
      <c r="K103" s="87">
        <f>COUNTIF(O5:O49,"&lt;10")-K102</f>
        <v>0</v>
      </c>
      <c r="L103" s="87" t="e">
        <f>K103/SUM(K102:K105)*100</f>
        <v>#DIV/0!</v>
      </c>
    </row>
    <row r="104" spans="1:51" x14ac:dyDescent="0.25">
      <c r="A104" s="66" t="s">
        <v>57</v>
      </c>
      <c r="B104" s="67"/>
      <c r="C104" s="87">
        <f>COUNTIF(K5:K49,"&lt;15")-(C103+C102)</f>
        <v>0</v>
      </c>
      <c r="D104" s="87" t="e">
        <f>C104/SUM(C102:C105)*100</f>
        <v>#DIV/0!</v>
      </c>
      <c r="E104" s="87">
        <f>COUNTIF(L5:L49,"&lt;15")-(E103+E102)</f>
        <v>0</v>
      </c>
      <c r="F104" s="87" t="e">
        <f>E104/SUM(E102:E105)*100</f>
        <v>#DIV/0!</v>
      </c>
      <c r="G104" s="87">
        <f>COUNTIF(M5:M49,"&lt;15")-(G103+G102)</f>
        <v>0</v>
      </c>
      <c r="H104" s="87" t="e">
        <f>G104/SUM(G102:G105)*100</f>
        <v>#DIV/0!</v>
      </c>
      <c r="I104" s="17"/>
      <c r="J104" s="17"/>
      <c r="K104" s="87">
        <f>COUNTIF(O5:O49,"&lt;15")-(K103+K102)</f>
        <v>0</v>
      </c>
      <c r="L104" s="87" t="e">
        <f>K104/SUM(K102:K105)*100</f>
        <v>#DIV/0!</v>
      </c>
    </row>
    <row r="105" spans="1:51" x14ac:dyDescent="0.25">
      <c r="A105" s="66" t="s">
        <v>58</v>
      </c>
      <c r="B105" s="67"/>
      <c r="C105" s="87">
        <f>COUNTIF(K5:K49,"&lt;=20")-(C103+C102+C104)</f>
        <v>0</v>
      </c>
      <c r="D105" s="87" t="e">
        <f>C105/SUM(C102:C105)*100</f>
        <v>#DIV/0!</v>
      </c>
      <c r="E105" s="87">
        <f>COUNTIF(L5:L49,"&lt;=20")-(E103+E102+E104)</f>
        <v>0</v>
      </c>
      <c r="F105" s="87" t="e">
        <f>E105/SUM(E102:E105)*100</f>
        <v>#DIV/0!</v>
      </c>
      <c r="G105" s="87">
        <f>COUNTIF(M5:M49,"&lt;=20")-(G103+G102+G104)</f>
        <v>0</v>
      </c>
      <c r="H105" s="87" t="e">
        <f>G105/SUM(G102:G105)*100</f>
        <v>#DIV/0!</v>
      </c>
      <c r="I105" s="17"/>
      <c r="J105" s="17"/>
      <c r="K105" s="87">
        <f>COUNTIF(Q5:Q49,"&lt;=20")-(K103+K102+K104)</f>
        <v>-45</v>
      </c>
      <c r="L105" s="87" t="e">
        <f>K105/SUM(K102:K105)*100</f>
        <v>#DIV/0!</v>
      </c>
    </row>
    <row r="108" spans="1:51" ht="44.25" x14ac:dyDescent="0.25">
      <c r="A108" s="367" t="s">
        <v>10</v>
      </c>
      <c r="B108" s="368"/>
      <c r="C108" s="22" t="s">
        <v>31</v>
      </c>
      <c r="D108" s="63" t="s">
        <v>48</v>
      </c>
      <c r="E108" s="22" t="s">
        <v>32</v>
      </c>
      <c r="F108" s="63" t="s">
        <v>48</v>
      </c>
      <c r="G108" s="22" t="s">
        <v>33</v>
      </c>
      <c r="H108" s="63" t="s">
        <v>48</v>
      </c>
      <c r="I108" s="22" t="s">
        <v>34</v>
      </c>
      <c r="J108" s="63" t="s">
        <v>48</v>
      </c>
      <c r="K108" s="20" t="s">
        <v>26</v>
      </c>
      <c r="L108" s="63" t="s">
        <v>48</v>
      </c>
      <c r="AF108" s="194"/>
      <c r="AG108" s="194"/>
      <c r="AH108" s="194"/>
      <c r="AI108" s="194"/>
      <c r="AJ108" s="194"/>
      <c r="AK108" s="194"/>
      <c r="AL108" s="194"/>
      <c r="AT108" s="16"/>
      <c r="AU108" s="16"/>
      <c r="AV108" s="16"/>
      <c r="AW108" s="16"/>
      <c r="AX108" s="16"/>
      <c r="AY108" s="16"/>
    </row>
    <row r="109" spans="1:51" x14ac:dyDescent="0.25">
      <c r="A109" s="452" t="s">
        <v>55</v>
      </c>
      <c r="B109" s="453"/>
      <c r="C109" s="86">
        <f>COUNTIF(Q5:Q49,"&lt;5")</f>
        <v>0</v>
      </c>
      <c r="D109" s="87" t="e">
        <f>C109/SUM(C109:C112)*100</f>
        <v>#DIV/0!</v>
      </c>
      <c r="E109" s="86">
        <f>COUNTIF(R5:R49,"&lt;5")</f>
        <v>0</v>
      </c>
      <c r="F109" s="87" t="e">
        <f>E109/SUM(E109:E112)*100</f>
        <v>#DIV/0!</v>
      </c>
      <c r="G109" s="86">
        <f>COUNTIF(S5:S49,"&lt;5")</f>
        <v>0</v>
      </c>
      <c r="H109" s="87" t="e">
        <f>G109/SUM(G109:G112)*100</f>
        <v>#DIV/0!</v>
      </c>
      <c r="I109" s="86">
        <f>COUNTIF(T5:T49,"&lt;5")</f>
        <v>0</v>
      </c>
      <c r="J109" s="87" t="e">
        <f>I109/SUM(I109:I112)*100</f>
        <v>#DIV/0!</v>
      </c>
      <c r="K109" s="86">
        <f>COUNTIF(V5:V49,"&lt;5")</f>
        <v>45</v>
      </c>
      <c r="L109" s="69">
        <f>K109/SUM(K109:K112)*100</f>
        <v>100</v>
      </c>
      <c r="AF109" s="194"/>
      <c r="AG109" s="194"/>
      <c r="AH109" s="194"/>
      <c r="AI109" s="194"/>
      <c r="AJ109" s="194"/>
      <c r="AK109" s="194"/>
      <c r="AL109" s="194"/>
      <c r="AT109" s="16"/>
      <c r="AU109" s="16"/>
      <c r="AV109" s="16"/>
      <c r="AW109" s="16"/>
      <c r="AX109" s="16"/>
      <c r="AY109" s="16"/>
    </row>
    <row r="110" spans="1:51" x14ac:dyDescent="0.25">
      <c r="A110" s="452" t="s">
        <v>56</v>
      </c>
      <c r="B110" s="453"/>
      <c r="C110" s="87">
        <f>COUNTIF(Q5:Q49,"&lt;10")-C109</f>
        <v>0</v>
      </c>
      <c r="D110" s="87" t="e">
        <f>C110/SUM(C109:C112)*100</f>
        <v>#DIV/0!</v>
      </c>
      <c r="E110" s="87">
        <f>COUNTIF(R5:R49,"&lt;10")-E109</f>
        <v>0</v>
      </c>
      <c r="F110" s="87" t="e">
        <f>E110/SUM(E109:E112)*100</f>
        <v>#DIV/0!</v>
      </c>
      <c r="G110" s="87">
        <f>COUNTIF(S5:S49,"&lt;10")-G109</f>
        <v>0</v>
      </c>
      <c r="H110" s="87" t="e">
        <f>G110/SUM(G109:G112)*100</f>
        <v>#DIV/0!</v>
      </c>
      <c r="I110" s="87">
        <f>COUNTIF(T5:T49,"&lt;10")-I109</f>
        <v>0</v>
      </c>
      <c r="J110" s="87" t="e">
        <f>I110/SUM(I109:I112)*100</f>
        <v>#DIV/0!</v>
      </c>
      <c r="K110" s="87">
        <f>COUNTIF(V5:V49,"&lt;10")-K109</f>
        <v>0</v>
      </c>
      <c r="L110" s="69">
        <f>K110/SUM(K109:K112)*100</f>
        <v>0</v>
      </c>
      <c r="AF110" s="194"/>
      <c r="AG110" s="194"/>
      <c r="AH110" s="194"/>
      <c r="AI110" s="194"/>
      <c r="AJ110" s="194"/>
      <c r="AK110" s="194"/>
      <c r="AL110" s="194"/>
      <c r="AT110" s="16"/>
      <c r="AU110" s="16"/>
      <c r="AV110" s="16"/>
      <c r="AW110" s="16"/>
      <c r="AX110" s="16"/>
      <c r="AY110" s="16"/>
    </row>
    <row r="111" spans="1:51" x14ac:dyDescent="0.25">
      <c r="A111" s="452" t="s">
        <v>57</v>
      </c>
      <c r="B111" s="453"/>
      <c r="C111" s="87">
        <f>COUNTIF(Q5:Q49,"&lt;15")-(C110+C109)</f>
        <v>0</v>
      </c>
      <c r="D111" s="87" t="e">
        <f>C111/SUM(C109:C112)*100</f>
        <v>#DIV/0!</v>
      </c>
      <c r="E111" s="87">
        <f>COUNTIF(R5:R49,"&lt;15")-(E110+E109)</f>
        <v>0</v>
      </c>
      <c r="F111" s="87" t="e">
        <f>E111/SUM(E109:E112)*100</f>
        <v>#DIV/0!</v>
      </c>
      <c r="G111" s="87">
        <f>COUNTIF(S5:S49,"&lt;15")-(G110+G109)</f>
        <v>0</v>
      </c>
      <c r="H111" s="87" t="e">
        <f>G111/SUM(G109:G112)*100</f>
        <v>#DIV/0!</v>
      </c>
      <c r="I111" s="87">
        <f>COUNTIF(T5:T49,"&lt;15")-(I110+I109)</f>
        <v>0</v>
      </c>
      <c r="J111" s="87" t="e">
        <f>I111/SUM(I109:I112)*100</f>
        <v>#DIV/0!</v>
      </c>
      <c r="K111" s="87">
        <f>COUNTIF(V5:V49,"&lt;15")-(K110+K109)</f>
        <v>0</v>
      </c>
      <c r="L111" s="69">
        <f>K111/SUM(K109:K112)*100</f>
        <v>0</v>
      </c>
      <c r="AF111" s="194"/>
      <c r="AG111" s="194"/>
      <c r="AH111" s="194"/>
      <c r="AI111" s="194"/>
      <c r="AJ111" s="194"/>
      <c r="AK111" s="194"/>
      <c r="AL111" s="194"/>
      <c r="AT111" s="16"/>
      <c r="AU111" s="16"/>
      <c r="AV111" s="16"/>
      <c r="AW111" s="16"/>
      <c r="AX111" s="16"/>
      <c r="AY111" s="16"/>
    </row>
    <row r="112" spans="1:51" x14ac:dyDescent="0.25">
      <c r="A112" s="452" t="s">
        <v>58</v>
      </c>
      <c r="B112" s="453"/>
      <c r="C112" s="87">
        <f>COUNTIF(Q5:Q49,"&lt;=20")-(C110+C109+C111)</f>
        <v>0</v>
      </c>
      <c r="D112" s="87" t="e">
        <f>C112/SUM(C109:C112)*100</f>
        <v>#DIV/0!</v>
      </c>
      <c r="E112" s="87">
        <f>COUNTIF(R5:R49,"&lt;=20")-(E110+E109+E111)</f>
        <v>0</v>
      </c>
      <c r="F112" s="87" t="e">
        <f>E112/SUM(E109:E112)*100</f>
        <v>#DIV/0!</v>
      </c>
      <c r="G112" s="87">
        <f>COUNTIF(S5:S49,"&lt;=20")-(G110+G109+G111)</f>
        <v>0</v>
      </c>
      <c r="H112" s="87" t="e">
        <f>G112/SUM(G109:G112)*100</f>
        <v>#DIV/0!</v>
      </c>
      <c r="I112" s="87">
        <f>COUNTIF(T5:T49,"&lt;=20")-(I110+I109+I111)</f>
        <v>0</v>
      </c>
      <c r="J112" s="87" t="e">
        <f>I112/SUM(I109:I112)*100</f>
        <v>#DIV/0!</v>
      </c>
      <c r="K112" s="87">
        <f>COUNTIF(V5:V49,"&lt;=20")-(K110+K109+K111)</f>
        <v>0</v>
      </c>
      <c r="L112" s="69">
        <f>K112/SUM(K109:K112)*100</f>
        <v>0</v>
      </c>
      <c r="AF112" s="194"/>
      <c r="AG112" s="194"/>
      <c r="AH112" s="194"/>
      <c r="AI112" s="194"/>
      <c r="AJ112" s="194"/>
      <c r="AK112" s="194"/>
      <c r="AL112" s="194"/>
      <c r="AT112" s="16"/>
      <c r="AU112" s="16"/>
      <c r="AV112" s="16"/>
      <c r="AW112" s="16"/>
      <c r="AX112" s="16"/>
      <c r="AY112" s="16"/>
    </row>
    <row r="115" spans="1:51" ht="75.75" customHeight="1" x14ac:dyDescent="0.25">
      <c r="A115" s="367" t="s">
        <v>10</v>
      </c>
      <c r="B115" s="454"/>
      <c r="C115" s="23" t="s">
        <v>35</v>
      </c>
      <c r="D115" s="63" t="s">
        <v>48</v>
      </c>
      <c r="E115" s="23" t="s">
        <v>36</v>
      </c>
      <c r="F115" s="63" t="s">
        <v>48</v>
      </c>
      <c r="G115" s="24" t="s">
        <v>37</v>
      </c>
      <c r="H115" s="63" t="s">
        <v>48</v>
      </c>
      <c r="K115" s="20" t="s">
        <v>26</v>
      </c>
      <c r="L115" s="63" t="s">
        <v>48</v>
      </c>
      <c r="AJ115" s="194"/>
      <c r="AK115" s="194"/>
      <c r="AL115" s="194"/>
      <c r="AX115" s="16"/>
      <c r="AY115" s="16"/>
    </row>
    <row r="116" spans="1:51" x14ac:dyDescent="0.25">
      <c r="A116" s="452" t="s">
        <v>55</v>
      </c>
      <c r="B116" s="453"/>
      <c r="C116" s="68">
        <f>COUNTIF(X5:X49,"&lt;5")</f>
        <v>0</v>
      </c>
      <c r="D116" s="87" t="e">
        <f>C116/SUM(C116:C119)*100</f>
        <v>#DIV/0!</v>
      </c>
      <c r="E116" s="68">
        <f>COUNTIF(Y5:Y49,"&lt;5")</f>
        <v>0</v>
      </c>
      <c r="F116" s="87" t="e">
        <f>E116/SUM(E116:E119)*100</f>
        <v>#DIV/0!</v>
      </c>
      <c r="G116" s="68">
        <f>COUNTIF(Z5:Z49,"&lt;5")</f>
        <v>0</v>
      </c>
      <c r="H116" s="87" t="e">
        <f>G116/SUM(G116:G119)*100</f>
        <v>#DIV/0!</v>
      </c>
      <c r="K116" s="68">
        <f>COUNTIF(AB5:AB49,"&lt;5")</f>
        <v>45</v>
      </c>
      <c r="L116" s="87">
        <f>K116/SUM(K116:K119)*100</f>
        <v>100</v>
      </c>
      <c r="AJ116" s="194"/>
      <c r="AK116" s="194"/>
      <c r="AL116" s="194"/>
      <c r="AX116" s="16"/>
      <c r="AY116" s="16"/>
    </row>
    <row r="117" spans="1:51" x14ac:dyDescent="0.25">
      <c r="A117" s="452" t="s">
        <v>56</v>
      </c>
      <c r="B117" s="453"/>
      <c r="C117" s="68">
        <f>COUNTIF(X5:X49,"&lt;10")-C116</f>
        <v>0</v>
      </c>
      <c r="D117" s="87" t="e">
        <f>C117/SUM(C116:C119)*100</f>
        <v>#DIV/0!</v>
      </c>
      <c r="E117" s="68">
        <f>COUNTIF(Y5:Y49,"&lt;10")-E116</f>
        <v>0</v>
      </c>
      <c r="F117" s="87" t="e">
        <f>E117/SUM(E116:E119)*100</f>
        <v>#DIV/0!</v>
      </c>
      <c r="G117" s="68">
        <f>COUNTIF(Z5:Z49,"&lt;10")-G116</f>
        <v>0</v>
      </c>
      <c r="H117" s="87" t="e">
        <f>G117/SUM(G116:G119)*100</f>
        <v>#DIV/0!</v>
      </c>
      <c r="K117" s="68">
        <f>COUNTIF(AB5:AB49,"&lt;10")-K116</f>
        <v>0</v>
      </c>
      <c r="L117" s="87">
        <f>K117/SUM(K116:K119)*100</f>
        <v>0</v>
      </c>
      <c r="AJ117" s="194"/>
      <c r="AK117" s="194"/>
      <c r="AL117" s="194"/>
      <c r="AX117" s="16"/>
      <c r="AY117" s="16"/>
    </row>
    <row r="118" spans="1:51" x14ac:dyDescent="0.25">
      <c r="A118" s="452" t="s">
        <v>57</v>
      </c>
      <c r="B118" s="453"/>
      <c r="C118" s="68">
        <f>COUNTIF(X5:X49,"&lt;15")-(C117+C116)</f>
        <v>0</v>
      </c>
      <c r="D118" s="87" t="e">
        <f>C118/SUM(C116:C119)*100</f>
        <v>#DIV/0!</v>
      </c>
      <c r="E118" s="68">
        <f>COUNTIF(Y5:Y49,"&lt;15")-(E117+E116)</f>
        <v>0</v>
      </c>
      <c r="F118" s="87" t="e">
        <f>E118/SUM(E116:E119)*100</f>
        <v>#DIV/0!</v>
      </c>
      <c r="G118" s="68">
        <f>COUNTIF(Z5:Z49,"&lt;15")-(G117+G116)</f>
        <v>0</v>
      </c>
      <c r="H118" s="87" t="e">
        <f>G118/SUM(G116:G119)*100</f>
        <v>#DIV/0!</v>
      </c>
      <c r="K118" s="68">
        <f>COUNTIF(AB5:AB49,"&lt;15")-(K117+K116)</f>
        <v>0</v>
      </c>
      <c r="L118" s="87">
        <f>K118/SUM(K116:K119)*100</f>
        <v>0</v>
      </c>
      <c r="AJ118" s="194"/>
      <c r="AK118" s="194"/>
      <c r="AL118" s="194"/>
      <c r="AX118" s="16"/>
      <c r="AY118" s="16"/>
    </row>
    <row r="119" spans="1:51" x14ac:dyDescent="0.25">
      <c r="A119" s="452" t="s">
        <v>58</v>
      </c>
      <c r="B119" s="453"/>
      <c r="C119" s="68">
        <f>COUNTIF(X5:X49,"&lt;=20")-(C117+C116+C118)</f>
        <v>0</v>
      </c>
      <c r="D119" s="87" t="e">
        <f>C119/SUM(C116:C119)*100</f>
        <v>#DIV/0!</v>
      </c>
      <c r="E119" s="68">
        <f>COUNTIF(Y5:Y49,"&lt;=20")-(E117+E116+E118)</f>
        <v>0</v>
      </c>
      <c r="F119" s="87" t="e">
        <f>E119/SUM(E116:E119)*100</f>
        <v>#DIV/0!</v>
      </c>
      <c r="G119" s="68">
        <f>COUNTIF(Z5:Z49,"&lt;=20")-(G117+G116+G118)</f>
        <v>0</v>
      </c>
      <c r="H119" s="87" t="e">
        <f>G119/SUM(G116:G119)*100</f>
        <v>#DIV/0!</v>
      </c>
      <c r="K119" s="68">
        <f>COUNTIF(AB5:AB49,"&lt;=20")-(K117+K116+K118)</f>
        <v>0</v>
      </c>
      <c r="L119" s="87">
        <f>K119/SUM(K116:K119)*100</f>
        <v>0</v>
      </c>
      <c r="AJ119" s="194"/>
      <c r="AK119" s="194"/>
      <c r="AL119" s="194"/>
      <c r="AX119" s="16"/>
      <c r="AY119" s="16"/>
    </row>
    <row r="126" spans="1:51" s="81" customFormat="1" x14ac:dyDescent="0.25">
      <c r="A126" s="352" t="s">
        <v>6</v>
      </c>
      <c r="B126" s="353"/>
      <c r="C126" s="337" t="str">
        <f>C1</f>
        <v/>
      </c>
      <c r="D126" s="338"/>
      <c r="E126" s="338"/>
      <c r="F126" s="338"/>
      <c r="G126" s="80"/>
      <c r="H126" s="354" t="s">
        <v>7</v>
      </c>
      <c r="I126" s="353"/>
      <c r="J126" s="337" t="str">
        <f>J1</f>
        <v/>
      </c>
      <c r="K126" s="338"/>
      <c r="L126" s="338"/>
      <c r="M126" s="338"/>
      <c r="N126" s="80"/>
      <c r="O126" s="354" t="s">
        <v>8</v>
      </c>
      <c r="P126" s="353"/>
      <c r="Q126" s="337" t="str">
        <f>Q1</f>
        <v/>
      </c>
      <c r="R126" s="338"/>
      <c r="S126" s="338"/>
      <c r="T126" s="80"/>
      <c r="U126" s="354" t="s">
        <v>9</v>
      </c>
      <c r="V126" s="353"/>
      <c r="W126" s="337" t="str">
        <f>W1</f>
        <v>2019-2018</v>
      </c>
      <c r="X126" s="338"/>
      <c r="Y126" s="338"/>
      <c r="Z126" s="80"/>
      <c r="AA126" s="80"/>
      <c r="AB126" s="80"/>
      <c r="AM126" s="194"/>
      <c r="AN126" s="194"/>
      <c r="AO126" s="194"/>
      <c r="AP126" s="194"/>
      <c r="AQ126" s="194"/>
      <c r="AR126" s="194"/>
      <c r="AS126" s="194"/>
      <c r="AT126" s="194"/>
      <c r="AU126" s="194"/>
      <c r="AV126" s="194"/>
      <c r="AW126" s="194"/>
      <c r="AX126" s="194"/>
      <c r="AY126" s="194"/>
    </row>
    <row r="128" spans="1:51" ht="23.25" x14ac:dyDescent="0.35">
      <c r="K128" s="342" t="s">
        <v>113</v>
      </c>
      <c r="L128" s="343"/>
      <c r="M128" s="343"/>
      <c r="N128" s="343"/>
      <c r="O128" s="343"/>
      <c r="P128" s="343"/>
      <c r="Q128" s="343"/>
      <c r="R128" s="344"/>
      <c r="S128" s="101"/>
      <c r="T128" s="101"/>
      <c r="U128" s="101"/>
    </row>
    <row r="129" spans="1:13" ht="18" x14ac:dyDescent="0.25">
      <c r="M129" s="70" t="s">
        <v>59</v>
      </c>
    </row>
    <row r="131" spans="1:13" ht="36.75" x14ac:dyDescent="0.25">
      <c r="B131" s="71"/>
      <c r="C131" s="72" t="s">
        <v>60</v>
      </c>
      <c r="D131" s="72" t="s">
        <v>61</v>
      </c>
      <c r="E131" s="71" t="s">
        <v>62</v>
      </c>
    </row>
    <row r="132" spans="1:13" x14ac:dyDescent="0.25">
      <c r="B132" s="71" t="s">
        <v>63</v>
      </c>
      <c r="C132" s="25">
        <f>COUNTIFS(C5:C49,"أنثى",AE5:AE49,"&lt;10")</f>
        <v>0</v>
      </c>
      <c r="D132" s="25">
        <f>COUNTIFS(C5:C49,"أنثى",AE5:AE49,"&gt;=10")</f>
        <v>0</v>
      </c>
      <c r="E132" s="25">
        <f>SUM(C132:D132)</f>
        <v>0</v>
      </c>
    </row>
    <row r="133" spans="1:13" x14ac:dyDescent="0.25">
      <c r="B133" s="71" t="s">
        <v>64</v>
      </c>
      <c r="C133" s="25">
        <f>COUNTIFS(C5:C49,"ذكر",AE5:AE49,"&lt;10")</f>
        <v>0</v>
      </c>
      <c r="D133" s="25">
        <f>COUNTIFS(C5:C49,"ذكر",AE5:AE49,"&gt;=10")</f>
        <v>0</v>
      </c>
      <c r="E133" s="25">
        <f>SUM(C133:D133)</f>
        <v>0</v>
      </c>
    </row>
    <row r="134" spans="1:13" x14ac:dyDescent="0.25">
      <c r="B134" s="71" t="s">
        <v>62</v>
      </c>
      <c r="C134" s="25">
        <f>SUM(C132:C133)</f>
        <v>0</v>
      </c>
      <c r="D134" s="25">
        <f>SUM(D132:D133)</f>
        <v>0</v>
      </c>
      <c r="E134" s="73"/>
    </row>
    <row r="143" spans="1:13" x14ac:dyDescent="0.25">
      <c r="A143" s="16"/>
    </row>
    <row r="144" spans="1:13" x14ac:dyDescent="0.25">
      <c r="A144" s="16"/>
    </row>
    <row r="145" spans="1:1" x14ac:dyDescent="0.25">
      <c r="A145" s="16"/>
    </row>
    <row r="146" spans="1:1" x14ac:dyDescent="0.25">
      <c r="A146" s="16"/>
    </row>
    <row r="168" spans="1:51" s="81" customFormat="1" x14ac:dyDescent="0.25">
      <c r="A168" s="352" t="s">
        <v>6</v>
      </c>
      <c r="B168" s="353"/>
      <c r="C168" s="337" t="str">
        <f>C1</f>
        <v/>
      </c>
      <c r="D168" s="338"/>
      <c r="E168" s="338"/>
      <c r="F168" s="339"/>
      <c r="G168" s="80"/>
      <c r="H168" s="352" t="s">
        <v>7</v>
      </c>
      <c r="I168" s="353"/>
      <c r="J168" s="337" t="str">
        <f>J1</f>
        <v/>
      </c>
      <c r="K168" s="338"/>
      <c r="L168" s="338"/>
      <c r="M168" s="339"/>
      <c r="N168" s="80"/>
      <c r="O168" s="352" t="s">
        <v>8</v>
      </c>
      <c r="P168" s="353"/>
      <c r="Q168" s="337" t="str">
        <f>Q1</f>
        <v/>
      </c>
      <c r="R168" s="338"/>
      <c r="S168" s="339"/>
      <c r="T168" s="80"/>
      <c r="U168" s="352" t="s">
        <v>9</v>
      </c>
      <c r="V168" s="353"/>
      <c r="W168" s="337" t="str">
        <f>W1</f>
        <v>2019-2018</v>
      </c>
      <c r="X168" s="338"/>
      <c r="Y168" s="339"/>
      <c r="Z168" s="80"/>
      <c r="AA168" s="80"/>
      <c r="AB168" s="80"/>
      <c r="AM168" s="194"/>
      <c r="AN168" s="194"/>
      <c r="AO168" s="194"/>
      <c r="AP168" s="194"/>
      <c r="AQ168" s="194"/>
      <c r="AR168" s="194"/>
      <c r="AS168" s="194"/>
      <c r="AT168" s="194"/>
      <c r="AU168" s="194"/>
      <c r="AV168" s="194"/>
      <c r="AW168" s="194"/>
      <c r="AX168" s="194"/>
      <c r="AY168" s="194"/>
    </row>
    <row r="169" spans="1:51" ht="20.25" x14ac:dyDescent="0.3">
      <c r="J169" s="442" t="s">
        <v>113</v>
      </c>
      <c r="K169" s="443"/>
      <c r="L169" s="443"/>
      <c r="M169" s="443"/>
      <c r="N169" s="443"/>
      <c r="O169" s="443"/>
      <c r="P169" s="443"/>
      <c r="Q169" s="443"/>
      <c r="R169" s="443"/>
      <c r="S169" s="443"/>
      <c r="T169" s="443"/>
      <c r="U169" s="444"/>
    </row>
    <row r="170" spans="1:51" ht="18" x14ac:dyDescent="0.25">
      <c r="L170" s="70" t="s">
        <v>65</v>
      </c>
    </row>
    <row r="171" spans="1:51" x14ac:dyDescent="0.25">
      <c r="C171" s="358" t="s">
        <v>16</v>
      </c>
      <c r="D171" s="359"/>
      <c r="E171" s="359"/>
      <c r="F171" s="360"/>
      <c r="H171" s="361" t="s">
        <v>17</v>
      </c>
      <c r="I171" s="362"/>
      <c r="J171" s="362"/>
      <c r="K171" s="363"/>
      <c r="P171" s="455" t="s">
        <v>18</v>
      </c>
      <c r="Q171" s="456"/>
      <c r="R171" s="456"/>
      <c r="S171" s="457"/>
      <c r="V171" s="458" t="s">
        <v>120</v>
      </c>
      <c r="W171" s="459"/>
      <c r="X171" s="459"/>
      <c r="Y171" s="460"/>
    </row>
    <row r="172" spans="1:51" ht="24.75" x14ac:dyDescent="0.25">
      <c r="C172" s="71"/>
      <c r="D172" s="72" t="s">
        <v>60</v>
      </c>
      <c r="E172" s="72" t="s">
        <v>61</v>
      </c>
      <c r="F172" s="71" t="s">
        <v>62</v>
      </c>
      <c r="H172" s="71"/>
      <c r="I172" s="72" t="s">
        <v>60</v>
      </c>
      <c r="J172" s="72" t="s">
        <v>61</v>
      </c>
      <c r="K172" s="71" t="s">
        <v>62</v>
      </c>
      <c r="P172" s="71"/>
      <c r="Q172" s="72" t="s">
        <v>60</v>
      </c>
      <c r="R172" s="72" t="s">
        <v>61</v>
      </c>
      <c r="S172" s="71" t="s">
        <v>62</v>
      </c>
      <c r="T172" s="74"/>
      <c r="V172" s="71"/>
      <c r="W172" s="72" t="s">
        <v>60</v>
      </c>
      <c r="X172" s="72" t="s">
        <v>61</v>
      </c>
      <c r="Y172" s="71" t="s">
        <v>62</v>
      </c>
    </row>
    <row r="173" spans="1:51" x14ac:dyDescent="0.25">
      <c r="C173" s="71" t="s">
        <v>63</v>
      </c>
      <c r="D173" s="25">
        <f>COUNTIFS(C5:C49,"أنثى",I5:I49,"&lt;10")</f>
        <v>0</v>
      </c>
      <c r="E173" s="25">
        <f>COUNTIFS(C5:C49,"أنثى",I5:I49,"&gt;=10")</f>
        <v>0</v>
      </c>
      <c r="F173" s="25">
        <f>SUM(D173:E173)</f>
        <v>0</v>
      </c>
      <c r="H173" s="71" t="s">
        <v>63</v>
      </c>
      <c r="I173" s="25">
        <f>COUNTIFS(C5:C49,"أنثى",O5:O49,"&lt;10")</f>
        <v>0</v>
      </c>
      <c r="J173" s="25">
        <f>COUNTIFS(C5:C49,"أنثى",O5:O49,"&gt;=10")</f>
        <v>0</v>
      </c>
      <c r="K173" s="25">
        <f>SUM(I173:J173)</f>
        <v>0</v>
      </c>
      <c r="P173" s="71" t="s">
        <v>63</v>
      </c>
      <c r="Q173" s="25">
        <f>COUNTIFS(C5:C49,"أنثى",V5:V49,"&lt;10")</f>
        <v>0</v>
      </c>
      <c r="R173" s="25">
        <f>COUNTIFS(C5:C49,"أنثى",V5:V49,"&gt;=10")</f>
        <v>0</v>
      </c>
      <c r="S173" s="25">
        <f>SUM(Q173:R173)</f>
        <v>0</v>
      </c>
      <c r="T173" s="73"/>
      <c r="V173" s="71" t="s">
        <v>63</v>
      </c>
      <c r="W173" s="25">
        <f>COUNTIFS(C5:C49,"أنثى",AB5:AB49,"&lt;10")</f>
        <v>0</v>
      </c>
      <c r="X173" s="25">
        <f>COUNTIFS(C5:C49,"أنثى",AB5:AB49,"&gt;=10")</f>
        <v>0</v>
      </c>
      <c r="Y173" s="25">
        <f>SUM(W173:X173)</f>
        <v>0</v>
      </c>
    </row>
    <row r="174" spans="1:51" x14ac:dyDescent="0.25">
      <c r="C174" s="71" t="s">
        <v>64</v>
      </c>
      <c r="D174" s="25">
        <f>COUNTIFS(C5:C49,"ذكر",I5:I49,"&lt;10")</f>
        <v>0</v>
      </c>
      <c r="E174" s="25">
        <f>COUNTIFS(C5:C49,"ذكر",I5:I49,"&gt;=10")</f>
        <v>0</v>
      </c>
      <c r="F174" s="25">
        <f>SUM(D174:E174)</f>
        <v>0</v>
      </c>
      <c r="H174" s="71" t="s">
        <v>64</v>
      </c>
      <c r="I174" s="25">
        <f>COUNTIFS(C5:C49,"ذكر",O5:O49,"&lt;10")</f>
        <v>0</v>
      </c>
      <c r="J174" s="25">
        <f>COUNTIFS(C5:C49,"ذكر",O5:O49,"&gt;=10")</f>
        <v>0</v>
      </c>
      <c r="K174" s="25">
        <f>SUM(I174:J174)</f>
        <v>0</v>
      </c>
      <c r="P174" s="71" t="s">
        <v>64</v>
      </c>
      <c r="Q174" s="25">
        <f>COUNTIFS(C5:C49,"ذكر",V5:V49,"&lt;10")</f>
        <v>0</v>
      </c>
      <c r="R174" s="25">
        <f>COUNTIFS(C5:C49,"ذكر",V5:V49,"&gt;=10")</f>
        <v>0</v>
      </c>
      <c r="S174" s="25">
        <f>SUM(Q174:R174)</f>
        <v>0</v>
      </c>
      <c r="T174" s="73"/>
      <c r="V174" s="71" t="s">
        <v>64</v>
      </c>
      <c r="W174" s="25">
        <f>COUNTIFS(C5:C49,"ذكر",AB5:AB49,"&lt;10")</f>
        <v>0</v>
      </c>
      <c r="X174" s="25">
        <f>COUNTIFS(C5:C49,"ذكر",AB5:AB49,"&gt;=10")</f>
        <v>0</v>
      </c>
      <c r="Y174" s="25">
        <f>SUM(W174:X174)</f>
        <v>0</v>
      </c>
    </row>
    <row r="175" spans="1:51" x14ac:dyDescent="0.25">
      <c r="C175" s="71" t="s">
        <v>62</v>
      </c>
      <c r="D175" s="25">
        <f>SUM(D173:D174)</f>
        <v>0</v>
      </c>
      <c r="E175" s="25">
        <f>SUM(E173:E174)</f>
        <v>0</v>
      </c>
      <c r="H175" s="71" t="s">
        <v>62</v>
      </c>
      <c r="I175" s="25">
        <f>SUM(I173:I174)</f>
        <v>0</v>
      </c>
      <c r="J175" s="25">
        <f>SUM(J173:J174)</f>
        <v>0</v>
      </c>
      <c r="P175" s="71" t="s">
        <v>62</v>
      </c>
      <c r="Q175" s="25">
        <f>SUM(Q173:Q174)</f>
        <v>0</v>
      </c>
      <c r="R175" s="25">
        <f>SUM(R173:R174)</f>
        <v>0</v>
      </c>
      <c r="V175" s="71" t="s">
        <v>62</v>
      </c>
      <c r="W175" s="25">
        <f>SUM(W173:W174)</f>
        <v>0</v>
      </c>
      <c r="X175" s="25">
        <f>SUM(X173:X174)</f>
        <v>0</v>
      </c>
    </row>
  </sheetData>
  <sheetProtection formatCells="0" formatColumns="0" formatRows="0" insertColumns="0" insertRows="0" insertHyperlinks="0" deleteColumns="0" deleteRows="0" sort="0" autoFilter="0" pivotTables="0"/>
  <mergeCells count="86">
    <mergeCell ref="B55:C55"/>
    <mergeCell ref="B56:C56"/>
    <mergeCell ref="A57:A62"/>
    <mergeCell ref="B57:C57"/>
    <mergeCell ref="B58:C58"/>
    <mergeCell ref="B59:C59"/>
    <mergeCell ref="B61:C61"/>
    <mergeCell ref="B62:C62"/>
    <mergeCell ref="A168:B168"/>
    <mergeCell ref="O168:P168"/>
    <mergeCell ref="U168:V168"/>
    <mergeCell ref="A1:B1"/>
    <mergeCell ref="O1:P1"/>
    <mergeCell ref="U1:V1"/>
    <mergeCell ref="U51:V51"/>
    <mergeCell ref="O51:P51"/>
    <mergeCell ref="A51:B51"/>
    <mergeCell ref="H126:I126"/>
    <mergeCell ref="J126:M126"/>
    <mergeCell ref="Q126:S126"/>
    <mergeCell ref="A99:B99"/>
    <mergeCell ref="A108:B108"/>
    <mergeCell ref="A109:B109"/>
    <mergeCell ref="A110:B110"/>
    <mergeCell ref="J169:U169"/>
    <mergeCell ref="C171:F171"/>
    <mergeCell ref="H171:K171"/>
    <mergeCell ref="P171:S171"/>
    <mergeCell ref="V171:Y171"/>
    <mergeCell ref="C168:F168"/>
    <mergeCell ref="H168:I168"/>
    <mergeCell ref="J168:M168"/>
    <mergeCell ref="Q168:S168"/>
    <mergeCell ref="W168:Y168"/>
    <mergeCell ref="A117:B117"/>
    <mergeCell ref="W126:Y126"/>
    <mergeCell ref="K128:R128"/>
    <mergeCell ref="O126:P126"/>
    <mergeCell ref="U126:V126"/>
    <mergeCell ref="C126:F126"/>
    <mergeCell ref="A118:B118"/>
    <mergeCell ref="A119:B119"/>
    <mergeCell ref="A126:B126"/>
    <mergeCell ref="W91:Y91"/>
    <mergeCell ref="K93:R93"/>
    <mergeCell ref="A95:B95"/>
    <mergeCell ref="A96:B96"/>
    <mergeCell ref="A97:B97"/>
    <mergeCell ref="A91:B91"/>
    <mergeCell ref="O91:P91"/>
    <mergeCell ref="U91:V91"/>
    <mergeCell ref="A98:B98"/>
    <mergeCell ref="A111:B111"/>
    <mergeCell ref="A112:B112"/>
    <mergeCell ref="A115:B115"/>
    <mergeCell ref="A116:B116"/>
    <mergeCell ref="B69:F69"/>
    <mergeCell ref="S69:T69"/>
    <mergeCell ref="S70:T70"/>
    <mergeCell ref="C91:F91"/>
    <mergeCell ref="H91:I91"/>
    <mergeCell ref="J91:M91"/>
    <mergeCell ref="Q91:S91"/>
    <mergeCell ref="N65:R65"/>
    <mergeCell ref="S66:T66"/>
    <mergeCell ref="V66:W66"/>
    <mergeCell ref="S67:T67"/>
    <mergeCell ref="B68:F68"/>
    <mergeCell ref="S68:T68"/>
    <mergeCell ref="K52:V52"/>
    <mergeCell ref="C51:F51"/>
    <mergeCell ref="H51:I51"/>
    <mergeCell ref="J51:M51"/>
    <mergeCell ref="Q51:S51"/>
    <mergeCell ref="W51:Y51"/>
    <mergeCell ref="AO5:AR5"/>
    <mergeCell ref="C1:F1"/>
    <mergeCell ref="H1:I1"/>
    <mergeCell ref="J1:M1"/>
    <mergeCell ref="Q1:S1"/>
    <mergeCell ref="W1:Y1"/>
    <mergeCell ref="AD3:AG3"/>
    <mergeCell ref="D3:J3"/>
    <mergeCell ref="K3:P3"/>
    <mergeCell ref="X3:AC3"/>
    <mergeCell ref="Q3:W3"/>
  </mergeCells>
  <conditionalFormatting sqref="M5:M49">
    <cfRule type="cellIs" dxfId="72" priority="1" stopIfTrue="1" operator="equal">
      <formula>$M$56</formula>
    </cfRule>
    <cfRule type="cellIs" dxfId="71" priority="2" stopIfTrue="1" operator="equal">
      <formula>$M$55</formula>
    </cfRule>
  </conditionalFormatting>
  <conditionalFormatting sqref="R5:R49">
    <cfRule type="cellIs" dxfId="70" priority="3" stopIfTrue="1" operator="equal">
      <formula>$R$56</formula>
    </cfRule>
    <cfRule type="cellIs" dxfId="69" priority="4" stopIfTrue="1" operator="equal">
      <formula>$R$55</formula>
    </cfRule>
  </conditionalFormatting>
  <conditionalFormatting sqref="S5:S49">
    <cfRule type="cellIs" dxfId="68" priority="5" stopIfTrue="1" operator="equal">
      <formula>$S$56</formula>
    </cfRule>
    <cfRule type="cellIs" dxfId="67" priority="6" stopIfTrue="1" operator="equal">
      <formula>$S$55</formula>
    </cfRule>
  </conditionalFormatting>
  <conditionalFormatting sqref="T5:T49">
    <cfRule type="cellIs" dxfId="66" priority="7" stopIfTrue="1" operator="equal">
      <formula>$T$56</formula>
    </cfRule>
    <cfRule type="cellIs" dxfId="65" priority="8" stopIfTrue="1" operator="equal">
      <formula>$T$55</formula>
    </cfRule>
    <cfRule type="cellIs" dxfId="64" priority="9" stopIfTrue="1" operator="equal">
      <formula>7.77</formula>
    </cfRule>
  </conditionalFormatting>
  <conditionalFormatting sqref="X5:X49">
    <cfRule type="cellIs" dxfId="63" priority="10" stopIfTrue="1" operator="equal">
      <formula>$X$56</formula>
    </cfRule>
    <cfRule type="cellIs" dxfId="62" priority="11" stopIfTrue="1" operator="equal">
      <formula>$X$55</formula>
    </cfRule>
  </conditionalFormatting>
  <conditionalFormatting sqref="Y5:Y49">
    <cfRule type="cellIs" dxfId="61" priority="12" stopIfTrue="1" operator="equal">
      <formula>$Y$56</formula>
    </cfRule>
    <cfRule type="cellIs" dxfId="60" priority="13" stopIfTrue="1" operator="equal">
      <formula>$Y$55</formula>
    </cfRule>
  </conditionalFormatting>
  <conditionalFormatting sqref="K5:K49">
    <cfRule type="cellIs" dxfId="59" priority="14" stopIfTrue="1" operator="equal">
      <formula>$K$56</formula>
    </cfRule>
    <cfRule type="cellIs" dxfId="58" priority="15" stopIfTrue="1" operator="equal">
      <formula>$K$55</formula>
    </cfRule>
  </conditionalFormatting>
  <conditionalFormatting sqref="G5:G49">
    <cfRule type="cellIs" dxfId="57" priority="16" stopIfTrue="1" operator="equal">
      <formula>$G$56</formula>
    </cfRule>
    <cfRule type="cellIs" dxfId="56" priority="17" stopIfTrue="1" operator="equal">
      <formula>$G$55</formula>
    </cfRule>
  </conditionalFormatting>
  <conditionalFormatting sqref="F5:F49">
    <cfRule type="cellIs" dxfId="55" priority="18" stopIfTrue="1" operator="equal">
      <formula>$F$56</formula>
    </cfRule>
    <cfRule type="cellIs" dxfId="54" priority="19" stopIfTrue="1" operator="equal">
      <formula>$F$55</formula>
    </cfRule>
  </conditionalFormatting>
  <conditionalFormatting sqref="E5:E49">
    <cfRule type="cellIs" dxfId="53" priority="20" stopIfTrue="1" operator="equal">
      <formula>$E$56</formula>
    </cfRule>
    <cfRule type="cellIs" dxfId="52" priority="21" stopIfTrue="1" operator="equal">
      <formula>$E$55</formula>
    </cfRule>
  </conditionalFormatting>
  <conditionalFormatting sqref="D5:D49">
    <cfRule type="cellIs" dxfId="51" priority="22" stopIfTrue="1" operator="equal">
      <formula>$D$56</formula>
    </cfRule>
    <cfRule type="cellIs" dxfId="50" priority="23" stopIfTrue="1" operator="equal">
      <formula>$D$55</formula>
    </cfRule>
  </conditionalFormatting>
  <conditionalFormatting sqref="L5:L49">
    <cfRule type="cellIs" dxfId="49" priority="28" stopIfTrue="1" operator="equal">
      <formula>$L$56</formula>
    </cfRule>
    <cfRule type="cellIs" dxfId="48" priority="29" stopIfTrue="1" operator="equal">
      <formula>$L$55</formula>
    </cfRule>
  </conditionalFormatting>
  <conditionalFormatting sqref="Q5:Q49">
    <cfRule type="cellIs" dxfId="47" priority="32" stopIfTrue="1" operator="equal">
      <formula>$Q$56</formula>
    </cfRule>
    <cfRule type="cellIs" dxfId="46" priority="33" stopIfTrue="1" operator="equal">
      <formula>$Q$55</formula>
    </cfRule>
  </conditionalFormatting>
  <conditionalFormatting sqref="Z5:Z49">
    <cfRule type="cellIs" dxfId="45" priority="36" stopIfTrue="1" operator="equal">
      <formula>$Z$56</formula>
    </cfRule>
    <cfRule type="cellIs" dxfId="44" priority="37" stopIfTrue="1" operator="equal">
      <formula>$Z$55</formula>
    </cfRule>
  </conditionalFormatting>
  <dataValidations count="2">
    <dataValidation type="decimal" allowBlank="1" showInputMessage="1" showErrorMessage="1" errorTitle="تصحيح العدد" error="العدد يجب أن يكون بين 0 و 20" sqref="K5:M49 JD5:JF49 SZ5:TB49 ACV5:ACX49 AMR5:AMT49 AWN5:AWP49 BGJ5:BGL49 BQF5:BQH49 CAB5:CAD49 CJX5:CJZ49 CTT5:CTV49 DDP5:DDR49 DNL5:DNN49 DXH5:DXJ49 EHD5:EHF49 EQZ5:ERB49 FAV5:FAX49 FKR5:FKT49 FUN5:FUP49 GEJ5:GEL49 GOF5:GOH49 GYB5:GYD49 HHX5:HHZ49 HRT5:HRV49 IBP5:IBR49 ILL5:ILN49 IVH5:IVJ49 JFD5:JFF49 JOZ5:JPB49 JYV5:JYX49 KIR5:KIT49 KSN5:KSP49 LCJ5:LCL49 LMF5:LMH49 LWB5:LWD49 MFX5:MFZ49 MPT5:MPV49 MZP5:MZR49 NJL5:NJN49 NTH5:NTJ49 ODD5:ODF49 OMZ5:ONB49 OWV5:OWX49 PGR5:PGT49 PQN5:PQP49 QAJ5:QAL49 QKF5:QKH49 QUB5:QUD49 RDX5:RDZ49 RNT5:RNV49 RXP5:RXR49 SHL5:SHN49 SRH5:SRJ49 TBD5:TBF49 TKZ5:TLB49 TUV5:TUX49 UER5:UET49 UON5:UOP49 UYJ5:UYL49 VIF5:VIH49 VSB5:VSD49 WBX5:WBZ49 WLT5:WLV49 WVP5:WVR49 K65551:M65585 JG65551:JI65585 TC65551:TE65585 ACY65551:ADA65585 AMU65551:AMW65585 AWQ65551:AWS65585 BGM65551:BGO65585 BQI65551:BQK65585 CAE65551:CAG65585 CKA65551:CKC65585 CTW65551:CTY65585 DDS65551:DDU65585 DNO65551:DNQ65585 DXK65551:DXM65585 EHG65551:EHI65585 ERC65551:ERE65585 FAY65551:FBA65585 FKU65551:FKW65585 FUQ65551:FUS65585 GEM65551:GEO65585 GOI65551:GOK65585 GYE65551:GYG65585 HIA65551:HIC65585 HRW65551:HRY65585 IBS65551:IBU65585 ILO65551:ILQ65585 IVK65551:IVM65585 JFG65551:JFI65585 JPC65551:JPE65585 JYY65551:JZA65585 KIU65551:KIW65585 KSQ65551:KSS65585 LCM65551:LCO65585 LMI65551:LMK65585 LWE65551:LWG65585 MGA65551:MGC65585 MPW65551:MPY65585 MZS65551:MZU65585 NJO65551:NJQ65585 NTK65551:NTM65585 ODG65551:ODI65585 ONC65551:ONE65585 OWY65551:OXA65585 PGU65551:PGW65585 PQQ65551:PQS65585 QAM65551:QAO65585 QKI65551:QKK65585 QUE65551:QUG65585 REA65551:REC65585 RNW65551:RNY65585 RXS65551:RXU65585 SHO65551:SHQ65585 SRK65551:SRM65585 TBG65551:TBI65585 TLC65551:TLE65585 TUY65551:TVA65585 UEU65551:UEW65585 UOQ65551:UOS65585 UYM65551:UYO65585 VII65551:VIK65585 VSE65551:VSG65585 WCA65551:WCC65585 WLW65551:WLY65585 WVS65551:WVU65585 K131087:M131121 JG131087:JI131121 TC131087:TE131121 ACY131087:ADA131121 AMU131087:AMW131121 AWQ131087:AWS131121 BGM131087:BGO131121 BQI131087:BQK131121 CAE131087:CAG131121 CKA131087:CKC131121 CTW131087:CTY131121 DDS131087:DDU131121 DNO131087:DNQ131121 DXK131087:DXM131121 EHG131087:EHI131121 ERC131087:ERE131121 FAY131087:FBA131121 FKU131087:FKW131121 FUQ131087:FUS131121 GEM131087:GEO131121 GOI131087:GOK131121 GYE131087:GYG131121 HIA131087:HIC131121 HRW131087:HRY131121 IBS131087:IBU131121 ILO131087:ILQ131121 IVK131087:IVM131121 JFG131087:JFI131121 JPC131087:JPE131121 JYY131087:JZA131121 KIU131087:KIW131121 KSQ131087:KSS131121 LCM131087:LCO131121 LMI131087:LMK131121 LWE131087:LWG131121 MGA131087:MGC131121 MPW131087:MPY131121 MZS131087:MZU131121 NJO131087:NJQ131121 NTK131087:NTM131121 ODG131087:ODI131121 ONC131087:ONE131121 OWY131087:OXA131121 PGU131087:PGW131121 PQQ131087:PQS131121 QAM131087:QAO131121 QKI131087:QKK131121 QUE131087:QUG131121 REA131087:REC131121 RNW131087:RNY131121 RXS131087:RXU131121 SHO131087:SHQ131121 SRK131087:SRM131121 TBG131087:TBI131121 TLC131087:TLE131121 TUY131087:TVA131121 UEU131087:UEW131121 UOQ131087:UOS131121 UYM131087:UYO131121 VII131087:VIK131121 VSE131087:VSG131121 WCA131087:WCC131121 WLW131087:WLY131121 WVS131087:WVU131121 K196623:M196657 JG196623:JI196657 TC196623:TE196657 ACY196623:ADA196657 AMU196623:AMW196657 AWQ196623:AWS196657 BGM196623:BGO196657 BQI196623:BQK196657 CAE196623:CAG196657 CKA196623:CKC196657 CTW196623:CTY196657 DDS196623:DDU196657 DNO196623:DNQ196657 DXK196623:DXM196657 EHG196623:EHI196657 ERC196623:ERE196657 FAY196623:FBA196657 FKU196623:FKW196657 FUQ196623:FUS196657 GEM196623:GEO196657 GOI196623:GOK196657 GYE196623:GYG196657 HIA196623:HIC196657 HRW196623:HRY196657 IBS196623:IBU196657 ILO196623:ILQ196657 IVK196623:IVM196657 JFG196623:JFI196657 JPC196623:JPE196657 JYY196623:JZA196657 KIU196623:KIW196657 KSQ196623:KSS196657 LCM196623:LCO196657 LMI196623:LMK196657 LWE196623:LWG196657 MGA196623:MGC196657 MPW196623:MPY196657 MZS196623:MZU196657 NJO196623:NJQ196657 NTK196623:NTM196657 ODG196623:ODI196657 ONC196623:ONE196657 OWY196623:OXA196657 PGU196623:PGW196657 PQQ196623:PQS196657 QAM196623:QAO196657 QKI196623:QKK196657 QUE196623:QUG196657 REA196623:REC196657 RNW196623:RNY196657 RXS196623:RXU196657 SHO196623:SHQ196657 SRK196623:SRM196657 TBG196623:TBI196657 TLC196623:TLE196657 TUY196623:TVA196657 UEU196623:UEW196657 UOQ196623:UOS196657 UYM196623:UYO196657 VII196623:VIK196657 VSE196623:VSG196657 WCA196623:WCC196657 WLW196623:WLY196657 WVS196623:WVU196657 K262159:M262193 JG262159:JI262193 TC262159:TE262193 ACY262159:ADA262193 AMU262159:AMW262193 AWQ262159:AWS262193 BGM262159:BGO262193 BQI262159:BQK262193 CAE262159:CAG262193 CKA262159:CKC262193 CTW262159:CTY262193 DDS262159:DDU262193 DNO262159:DNQ262193 DXK262159:DXM262193 EHG262159:EHI262193 ERC262159:ERE262193 FAY262159:FBA262193 FKU262159:FKW262193 FUQ262159:FUS262193 GEM262159:GEO262193 GOI262159:GOK262193 GYE262159:GYG262193 HIA262159:HIC262193 HRW262159:HRY262193 IBS262159:IBU262193 ILO262159:ILQ262193 IVK262159:IVM262193 JFG262159:JFI262193 JPC262159:JPE262193 JYY262159:JZA262193 KIU262159:KIW262193 KSQ262159:KSS262193 LCM262159:LCO262193 LMI262159:LMK262193 LWE262159:LWG262193 MGA262159:MGC262193 MPW262159:MPY262193 MZS262159:MZU262193 NJO262159:NJQ262193 NTK262159:NTM262193 ODG262159:ODI262193 ONC262159:ONE262193 OWY262159:OXA262193 PGU262159:PGW262193 PQQ262159:PQS262193 QAM262159:QAO262193 QKI262159:QKK262193 QUE262159:QUG262193 REA262159:REC262193 RNW262159:RNY262193 RXS262159:RXU262193 SHO262159:SHQ262193 SRK262159:SRM262193 TBG262159:TBI262193 TLC262159:TLE262193 TUY262159:TVA262193 UEU262159:UEW262193 UOQ262159:UOS262193 UYM262159:UYO262193 VII262159:VIK262193 VSE262159:VSG262193 WCA262159:WCC262193 WLW262159:WLY262193 WVS262159:WVU262193 K327695:M327729 JG327695:JI327729 TC327695:TE327729 ACY327695:ADA327729 AMU327695:AMW327729 AWQ327695:AWS327729 BGM327695:BGO327729 BQI327695:BQK327729 CAE327695:CAG327729 CKA327695:CKC327729 CTW327695:CTY327729 DDS327695:DDU327729 DNO327695:DNQ327729 DXK327695:DXM327729 EHG327695:EHI327729 ERC327695:ERE327729 FAY327695:FBA327729 FKU327695:FKW327729 FUQ327695:FUS327729 GEM327695:GEO327729 GOI327695:GOK327729 GYE327695:GYG327729 HIA327695:HIC327729 HRW327695:HRY327729 IBS327695:IBU327729 ILO327695:ILQ327729 IVK327695:IVM327729 JFG327695:JFI327729 JPC327695:JPE327729 JYY327695:JZA327729 KIU327695:KIW327729 KSQ327695:KSS327729 LCM327695:LCO327729 LMI327695:LMK327729 LWE327695:LWG327729 MGA327695:MGC327729 MPW327695:MPY327729 MZS327695:MZU327729 NJO327695:NJQ327729 NTK327695:NTM327729 ODG327695:ODI327729 ONC327695:ONE327729 OWY327695:OXA327729 PGU327695:PGW327729 PQQ327695:PQS327729 QAM327695:QAO327729 QKI327695:QKK327729 QUE327695:QUG327729 REA327695:REC327729 RNW327695:RNY327729 RXS327695:RXU327729 SHO327695:SHQ327729 SRK327695:SRM327729 TBG327695:TBI327729 TLC327695:TLE327729 TUY327695:TVA327729 UEU327695:UEW327729 UOQ327695:UOS327729 UYM327695:UYO327729 VII327695:VIK327729 VSE327695:VSG327729 WCA327695:WCC327729 WLW327695:WLY327729 WVS327695:WVU327729 K393231:M393265 JG393231:JI393265 TC393231:TE393265 ACY393231:ADA393265 AMU393231:AMW393265 AWQ393231:AWS393265 BGM393231:BGO393265 BQI393231:BQK393265 CAE393231:CAG393265 CKA393231:CKC393265 CTW393231:CTY393265 DDS393231:DDU393265 DNO393231:DNQ393265 DXK393231:DXM393265 EHG393231:EHI393265 ERC393231:ERE393265 FAY393231:FBA393265 FKU393231:FKW393265 FUQ393231:FUS393265 GEM393231:GEO393265 GOI393231:GOK393265 GYE393231:GYG393265 HIA393231:HIC393265 HRW393231:HRY393265 IBS393231:IBU393265 ILO393231:ILQ393265 IVK393231:IVM393265 JFG393231:JFI393265 JPC393231:JPE393265 JYY393231:JZA393265 KIU393231:KIW393265 KSQ393231:KSS393265 LCM393231:LCO393265 LMI393231:LMK393265 LWE393231:LWG393265 MGA393231:MGC393265 MPW393231:MPY393265 MZS393231:MZU393265 NJO393231:NJQ393265 NTK393231:NTM393265 ODG393231:ODI393265 ONC393231:ONE393265 OWY393231:OXA393265 PGU393231:PGW393265 PQQ393231:PQS393265 QAM393231:QAO393265 QKI393231:QKK393265 QUE393231:QUG393265 REA393231:REC393265 RNW393231:RNY393265 RXS393231:RXU393265 SHO393231:SHQ393265 SRK393231:SRM393265 TBG393231:TBI393265 TLC393231:TLE393265 TUY393231:TVA393265 UEU393231:UEW393265 UOQ393231:UOS393265 UYM393231:UYO393265 VII393231:VIK393265 VSE393231:VSG393265 WCA393231:WCC393265 WLW393231:WLY393265 WVS393231:WVU393265 K458767:M458801 JG458767:JI458801 TC458767:TE458801 ACY458767:ADA458801 AMU458767:AMW458801 AWQ458767:AWS458801 BGM458767:BGO458801 BQI458767:BQK458801 CAE458767:CAG458801 CKA458767:CKC458801 CTW458767:CTY458801 DDS458767:DDU458801 DNO458767:DNQ458801 DXK458767:DXM458801 EHG458767:EHI458801 ERC458767:ERE458801 FAY458767:FBA458801 FKU458767:FKW458801 FUQ458767:FUS458801 GEM458767:GEO458801 GOI458767:GOK458801 GYE458767:GYG458801 HIA458767:HIC458801 HRW458767:HRY458801 IBS458767:IBU458801 ILO458767:ILQ458801 IVK458767:IVM458801 JFG458767:JFI458801 JPC458767:JPE458801 JYY458767:JZA458801 KIU458767:KIW458801 KSQ458767:KSS458801 LCM458767:LCO458801 LMI458767:LMK458801 LWE458767:LWG458801 MGA458767:MGC458801 MPW458767:MPY458801 MZS458767:MZU458801 NJO458767:NJQ458801 NTK458767:NTM458801 ODG458767:ODI458801 ONC458767:ONE458801 OWY458767:OXA458801 PGU458767:PGW458801 PQQ458767:PQS458801 QAM458767:QAO458801 QKI458767:QKK458801 QUE458767:QUG458801 REA458767:REC458801 RNW458767:RNY458801 RXS458767:RXU458801 SHO458767:SHQ458801 SRK458767:SRM458801 TBG458767:TBI458801 TLC458767:TLE458801 TUY458767:TVA458801 UEU458767:UEW458801 UOQ458767:UOS458801 UYM458767:UYO458801 VII458767:VIK458801 VSE458767:VSG458801 WCA458767:WCC458801 WLW458767:WLY458801 WVS458767:WVU458801 K524303:M524337 JG524303:JI524337 TC524303:TE524337 ACY524303:ADA524337 AMU524303:AMW524337 AWQ524303:AWS524337 BGM524303:BGO524337 BQI524303:BQK524337 CAE524303:CAG524337 CKA524303:CKC524337 CTW524303:CTY524337 DDS524303:DDU524337 DNO524303:DNQ524337 DXK524303:DXM524337 EHG524303:EHI524337 ERC524303:ERE524337 FAY524303:FBA524337 FKU524303:FKW524337 FUQ524303:FUS524337 GEM524303:GEO524337 GOI524303:GOK524337 GYE524303:GYG524337 HIA524303:HIC524337 HRW524303:HRY524337 IBS524303:IBU524337 ILO524303:ILQ524337 IVK524303:IVM524337 JFG524303:JFI524337 JPC524303:JPE524337 JYY524303:JZA524337 KIU524303:KIW524337 KSQ524303:KSS524337 LCM524303:LCO524337 LMI524303:LMK524337 LWE524303:LWG524337 MGA524303:MGC524337 MPW524303:MPY524337 MZS524303:MZU524337 NJO524303:NJQ524337 NTK524303:NTM524337 ODG524303:ODI524337 ONC524303:ONE524337 OWY524303:OXA524337 PGU524303:PGW524337 PQQ524303:PQS524337 QAM524303:QAO524337 QKI524303:QKK524337 QUE524303:QUG524337 REA524303:REC524337 RNW524303:RNY524337 RXS524303:RXU524337 SHO524303:SHQ524337 SRK524303:SRM524337 TBG524303:TBI524337 TLC524303:TLE524337 TUY524303:TVA524337 UEU524303:UEW524337 UOQ524303:UOS524337 UYM524303:UYO524337 VII524303:VIK524337 VSE524303:VSG524337 WCA524303:WCC524337 WLW524303:WLY524337 WVS524303:WVU524337 K589839:M589873 JG589839:JI589873 TC589839:TE589873 ACY589839:ADA589873 AMU589839:AMW589873 AWQ589839:AWS589873 BGM589839:BGO589873 BQI589839:BQK589873 CAE589839:CAG589873 CKA589839:CKC589873 CTW589839:CTY589873 DDS589839:DDU589873 DNO589839:DNQ589873 DXK589839:DXM589873 EHG589839:EHI589873 ERC589839:ERE589873 FAY589839:FBA589873 FKU589839:FKW589873 FUQ589839:FUS589873 GEM589839:GEO589873 GOI589839:GOK589873 GYE589839:GYG589873 HIA589839:HIC589873 HRW589839:HRY589873 IBS589839:IBU589873 ILO589839:ILQ589873 IVK589839:IVM589873 JFG589839:JFI589873 JPC589839:JPE589873 JYY589839:JZA589873 KIU589839:KIW589873 KSQ589839:KSS589873 LCM589839:LCO589873 LMI589839:LMK589873 LWE589839:LWG589873 MGA589839:MGC589873 MPW589839:MPY589873 MZS589839:MZU589873 NJO589839:NJQ589873 NTK589839:NTM589873 ODG589839:ODI589873 ONC589839:ONE589873 OWY589839:OXA589873 PGU589839:PGW589873 PQQ589839:PQS589873 QAM589839:QAO589873 QKI589839:QKK589873 QUE589839:QUG589873 REA589839:REC589873 RNW589839:RNY589873 RXS589839:RXU589873 SHO589839:SHQ589873 SRK589839:SRM589873 TBG589839:TBI589873 TLC589839:TLE589873 TUY589839:TVA589873 UEU589839:UEW589873 UOQ589839:UOS589873 UYM589839:UYO589873 VII589839:VIK589873 VSE589839:VSG589873 WCA589839:WCC589873 WLW589839:WLY589873 WVS589839:WVU589873 K655375:M655409 JG655375:JI655409 TC655375:TE655409 ACY655375:ADA655409 AMU655375:AMW655409 AWQ655375:AWS655409 BGM655375:BGO655409 BQI655375:BQK655409 CAE655375:CAG655409 CKA655375:CKC655409 CTW655375:CTY655409 DDS655375:DDU655409 DNO655375:DNQ655409 DXK655375:DXM655409 EHG655375:EHI655409 ERC655375:ERE655409 FAY655375:FBA655409 FKU655375:FKW655409 FUQ655375:FUS655409 GEM655375:GEO655409 GOI655375:GOK655409 GYE655375:GYG655409 HIA655375:HIC655409 HRW655375:HRY655409 IBS655375:IBU655409 ILO655375:ILQ655409 IVK655375:IVM655409 JFG655375:JFI655409 JPC655375:JPE655409 JYY655375:JZA655409 KIU655375:KIW655409 KSQ655375:KSS655409 LCM655375:LCO655409 LMI655375:LMK655409 LWE655375:LWG655409 MGA655375:MGC655409 MPW655375:MPY655409 MZS655375:MZU655409 NJO655375:NJQ655409 NTK655375:NTM655409 ODG655375:ODI655409 ONC655375:ONE655409 OWY655375:OXA655409 PGU655375:PGW655409 PQQ655375:PQS655409 QAM655375:QAO655409 QKI655375:QKK655409 QUE655375:QUG655409 REA655375:REC655409 RNW655375:RNY655409 RXS655375:RXU655409 SHO655375:SHQ655409 SRK655375:SRM655409 TBG655375:TBI655409 TLC655375:TLE655409 TUY655375:TVA655409 UEU655375:UEW655409 UOQ655375:UOS655409 UYM655375:UYO655409 VII655375:VIK655409 VSE655375:VSG655409 WCA655375:WCC655409 WLW655375:WLY655409 WVS655375:WVU655409 K720911:M720945 JG720911:JI720945 TC720911:TE720945 ACY720911:ADA720945 AMU720911:AMW720945 AWQ720911:AWS720945 BGM720911:BGO720945 BQI720911:BQK720945 CAE720911:CAG720945 CKA720911:CKC720945 CTW720911:CTY720945 DDS720911:DDU720945 DNO720911:DNQ720945 DXK720911:DXM720945 EHG720911:EHI720945 ERC720911:ERE720945 FAY720911:FBA720945 FKU720911:FKW720945 FUQ720911:FUS720945 GEM720911:GEO720945 GOI720911:GOK720945 GYE720911:GYG720945 HIA720911:HIC720945 HRW720911:HRY720945 IBS720911:IBU720945 ILO720911:ILQ720945 IVK720911:IVM720945 JFG720911:JFI720945 JPC720911:JPE720945 JYY720911:JZA720945 KIU720911:KIW720945 KSQ720911:KSS720945 LCM720911:LCO720945 LMI720911:LMK720945 LWE720911:LWG720945 MGA720911:MGC720945 MPW720911:MPY720945 MZS720911:MZU720945 NJO720911:NJQ720945 NTK720911:NTM720945 ODG720911:ODI720945 ONC720911:ONE720945 OWY720911:OXA720945 PGU720911:PGW720945 PQQ720911:PQS720945 QAM720911:QAO720945 QKI720911:QKK720945 QUE720911:QUG720945 REA720911:REC720945 RNW720911:RNY720945 RXS720911:RXU720945 SHO720911:SHQ720945 SRK720911:SRM720945 TBG720911:TBI720945 TLC720911:TLE720945 TUY720911:TVA720945 UEU720911:UEW720945 UOQ720911:UOS720945 UYM720911:UYO720945 VII720911:VIK720945 VSE720911:VSG720945 WCA720911:WCC720945 WLW720911:WLY720945 WVS720911:WVU720945 K786447:M786481 JG786447:JI786481 TC786447:TE786481 ACY786447:ADA786481 AMU786447:AMW786481 AWQ786447:AWS786481 BGM786447:BGO786481 BQI786447:BQK786481 CAE786447:CAG786481 CKA786447:CKC786481 CTW786447:CTY786481 DDS786447:DDU786481 DNO786447:DNQ786481 DXK786447:DXM786481 EHG786447:EHI786481 ERC786447:ERE786481 FAY786447:FBA786481 FKU786447:FKW786481 FUQ786447:FUS786481 GEM786447:GEO786481 GOI786447:GOK786481 GYE786447:GYG786481 HIA786447:HIC786481 HRW786447:HRY786481 IBS786447:IBU786481 ILO786447:ILQ786481 IVK786447:IVM786481 JFG786447:JFI786481 JPC786447:JPE786481 JYY786447:JZA786481 KIU786447:KIW786481 KSQ786447:KSS786481 LCM786447:LCO786481 LMI786447:LMK786481 LWE786447:LWG786481 MGA786447:MGC786481 MPW786447:MPY786481 MZS786447:MZU786481 NJO786447:NJQ786481 NTK786447:NTM786481 ODG786447:ODI786481 ONC786447:ONE786481 OWY786447:OXA786481 PGU786447:PGW786481 PQQ786447:PQS786481 QAM786447:QAO786481 QKI786447:QKK786481 QUE786447:QUG786481 REA786447:REC786481 RNW786447:RNY786481 RXS786447:RXU786481 SHO786447:SHQ786481 SRK786447:SRM786481 TBG786447:TBI786481 TLC786447:TLE786481 TUY786447:TVA786481 UEU786447:UEW786481 UOQ786447:UOS786481 UYM786447:UYO786481 VII786447:VIK786481 VSE786447:VSG786481 WCA786447:WCC786481 WLW786447:WLY786481 WVS786447:WVU786481 K851983:M852017 JG851983:JI852017 TC851983:TE852017 ACY851983:ADA852017 AMU851983:AMW852017 AWQ851983:AWS852017 BGM851983:BGO852017 BQI851983:BQK852017 CAE851983:CAG852017 CKA851983:CKC852017 CTW851983:CTY852017 DDS851983:DDU852017 DNO851983:DNQ852017 DXK851983:DXM852017 EHG851983:EHI852017 ERC851983:ERE852017 FAY851983:FBA852017 FKU851983:FKW852017 FUQ851983:FUS852017 GEM851983:GEO852017 GOI851983:GOK852017 GYE851983:GYG852017 HIA851983:HIC852017 HRW851983:HRY852017 IBS851983:IBU852017 ILO851983:ILQ852017 IVK851983:IVM852017 JFG851983:JFI852017 JPC851983:JPE852017 JYY851983:JZA852017 KIU851983:KIW852017 KSQ851983:KSS852017 LCM851983:LCO852017 LMI851983:LMK852017 LWE851983:LWG852017 MGA851983:MGC852017 MPW851983:MPY852017 MZS851983:MZU852017 NJO851983:NJQ852017 NTK851983:NTM852017 ODG851983:ODI852017 ONC851983:ONE852017 OWY851983:OXA852017 PGU851983:PGW852017 PQQ851983:PQS852017 QAM851983:QAO852017 QKI851983:QKK852017 QUE851983:QUG852017 REA851983:REC852017 RNW851983:RNY852017 RXS851983:RXU852017 SHO851983:SHQ852017 SRK851983:SRM852017 TBG851983:TBI852017 TLC851983:TLE852017 TUY851983:TVA852017 UEU851983:UEW852017 UOQ851983:UOS852017 UYM851983:UYO852017 VII851983:VIK852017 VSE851983:VSG852017 WCA851983:WCC852017 WLW851983:WLY852017 WVS851983:WVU852017 K917519:M917553 JG917519:JI917553 TC917519:TE917553 ACY917519:ADA917553 AMU917519:AMW917553 AWQ917519:AWS917553 BGM917519:BGO917553 BQI917519:BQK917553 CAE917519:CAG917553 CKA917519:CKC917553 CTW917519:CTY917553 DDS917519:DDU917553 DNO917519:DNQ917553 DXK917519:DXM917553 EHG917519:EHI917553 ERC917519:ERE917553 FAY917519:FBA917553 FKU917519:FKW917553 FUQ917519:FUS917553 GEM917519:GEO917553 GOI917519:GOK917553 GYE917519:GYG917553 HIA917519:HIC917553 HRW917519:HRY917553 IBS917519:IBU917553 ILO917519:ILQ917553 IVK917519:IVM917553 JFG917519:JFI917553 JPC917519:JPE917553 JYY917519:JZA917553 KIU917519:KIW917553 KSQ917519:KSS917553 LCM917519:LCO917553 LMI917519:LMK917553 LWE917519:LWG917553 MGA917519:MGC917553 MPW917519:MPY917553 MZS917519:MZU917553 NJO917519:NJQ917553 NTK917519:NTM917553 ODG917519:ODI917553 ONC917519:ONE917553 OWY917519:OXA917553 PGU917519:PGW917553 PQQ917519:PQS917553 QAM917519:QAO917553 QKI917519:QKK917553 QUE917519:QUG917553 REA917519:REC917553 RNW917519:RNY917553 RXS917519:RXU917553 SHO917519:SHQ917553 SRK917519:SRM917553 TBG917519:TBI917553 TLC917519:TLE917553 TUY917519:TVA917553 UEU917519:UEW917553 UOQ917519:UOS917553 UYM917519:UYO917553 VII917519:VIK917553 VSE917519:VSG917553 WCA917519:WCC917553 WLW917519:WLY917553 WVS917519:WVU917553 K983055:M983089 JG983055:JI983089 TC983055:TE983089 ACY983055:ADA983089 AMU983055:AMW983089 AWQ983055:AWS983089 BGM983055:BGO983089 BQI983055:BQK983089 CAE983055:CAG983089 CKA983055:CKC983089 CTW983055:CTY983089 DDS983055:DDU983089 DNO983055:DNQ983089 DXK983055:DXM983089 EHG983055:EHI983089 ERC983055:ERE983089 FAY983055:FBA983089 FKU983055:FKW983089 FUQ983055:FUS983089 GEM983055:GEO983089 GOI983055:GOK983089 GYE983055:GYG983089 HIA983055:HIC983089 HRW983055:HRY983089 IBS983055:IBU983089 ILO983055:ILQ983089 IVK983055:IVM983089 JFG983055:JFI983089 JPC983055:JPE983089 JYY983055:JZA983089 KIU983055:KIW983089 KSQ983055:KSS983089 LCM983055:LCO983089 LMI983055:LMK983089 LWE983055:LWG983089 MGA983055:MGC983089 MPW983055:MPY983089 MZS983055:MZU983089 NJO983055:NJQ983089 NTK983055:NTM983089 ODG983055:ODI983089 ONC983055:ONE983089 OWY983055:OXA983089 PGU983055:PGW983089 PQQ983055:PQS983089 QAM983055:QAO983089 QKI983055:QKK983089 QUE983055:QUG983089 REA983055:REC983089 RNW983055:RNY983089 RXS983055:RXU983089 SHO983055:SHQ983089 SRK983055:SRM983089 TBG983055:TBI983089 TLC983055:TLE983089 TUY983055:TVA983089 UEU983055:UEW983089 UOQ983055:UOS983089 UYM983055:UYO983089 VII983055:VIK983089 VSE983055:VSG983089 WCA983055:WCC983089 WLW983055:WLY983089 WVS983055:WVU983089 Q5:S49 JJ5:JO49 TF5:TK49 ADB5:ADG49 AMX5:ANC49 AWT5:AWY49 BGP5:BGU49 BQL5:BQQ49 CAH5:CAM49 CKD5:CKI49 CTZ5:CUE49 DDV5:DEA49 DNR5:DNW49 DXN5:DXS49 EHJ5:EHO49 ERF5:ERK49 FBB5:FBG49 FKX5:FLC49 FUT5:FUY49 GEP5:GEU49 GOL5:GOQ49 GYH5:GYM49 HID5:HII49 HRZ5:HSE49 IBV5:ICA49 ILR5:ILW49 IVN5:IVS49 JFJ5:JFO49 JPF5:JPK49 JZB5:JZG49 KIX5:KJC49 KST5:KSY49 LCP5:LCU49 LML5:LMQ49 LWH5:LWM49 MGD5:MGI49 MPZ5:MQE49 MZV5:NAA49 NJR5:NJW49 NTN5:NTS49 ODJ5:ODO49 ONF5:ONK49 OXB5:OXG49 PGX5:PHC49 PQT5:PQY49 QAP5:QAU49 QKL5:QKQ49 QUH5:QUM49 RED5:REI49 RNZ5:ROE49 RXV5:RYA49 SHR5:SHW49 SRN5:SRS49 TBJ5:TBO49 TLF5:TLK49 TVB5:TVG49 UEX5:UFC49 UOT5:UOY49 UYP5:UYU49 VIL5:VIQ49 VSH5:VSM49 WCD5:WCI49 WLZ5:WME49 WVV5:WWA49 Q65551:V65585 JM65551:JR65585 TI65551:TN65585 ADE65551:ADJ65585 ANA65551:ANF65585 AWW65551:AXB65585 BGS65551:BGX65585 BQO65551:BQT65585 CAK65551:CAP65585 CKG65551:CKL65585 CUC65551:CUH65585 DDY65551:DED65585 DNU65551:DNZ65585 DXQ65551:DXV65585 EHM65551:EHR65585 ERI65551:ERN65585 FBE65551:FBJ65585 FLA65551:FLF65585 FUW65551:FVB65585 GES65551:GEX65585 GOO65551:GOT65585 GYK65551:GYP65585 HIG65551:HIL65585 HSC65551:HSH65585 IBY65551:ICD65585 ILU65551:ILZ65585 IVQ65551:IVV65585 JFM65551:JFR65585 JPI65551:JPN65585 JZE65551:JZJ65585 KJA65551:KJF65585 KSW65551:KTB65585 LCS65551:LCX65585 LMO65551:LMT65585 LWK65551:LWP65585 MGG65551:MGL65585 MQC65551:MQH65585 MZY65551:NAD65585 NJU65551:NJZ65585 NTQ65551:NTV65585 ODM65551:ODR65585 ONI65551:ONN65585 OXE65551:OXJ65585 PHA65551:PHF65585 PQW65551:PRB65585 QAS65551:QAX65585 QKO65551:QKT65585 QUK65551:QUP65585 REG65551:REL65585 ROC65551:ROH65585 RXY65551:RYD65585 SHU65551:SHZ65585 SRQ65551:SRV65585 TBM65551:TBR65585 TLI65551:TLN65585 TVE65551:TVJ65585 UFA65551:UFF65585 UOW65551:UPB65585 UYS65551:UYX65585 VIO65551:VIT65585 VSK65551:VSP65585 WCG65551:WCL65585 WMC65551:WMH65585 WVY65551:WWD65585 Q131087:V131121 JM131087:JR131121 TI131087:TN131121 ADE131087:ADJ131121 ANA131087:ANF131121 AWW131087:AXB131121 BGS131087:BGX131121 BQO131087:BQT131121 CAK131087:CAP131121 CKG131087:CKL131121 CUC131087:CUH131121 DDY131087:DED131121 DNU131087:DNZ131121 DXQ131087:DXV131121 EHM131087:EHR131121 ERI131087:ERN131121 FBE131087:FBJ131121 FLA131087:FLF131121 FUW131087:FVB131121 GES131087:GEX131121 GOO131087:GOT131121 GYK131087:GYP131121 HIG131087:HIL131121 HSC131087:HSH131121 IBY131087:ICD131121 ILU131087:ILZ131121 IVQ131087:IVV131121 JFM131087:JFR131121 JPI131087:JPN131121 JZE131087:JZJ131121 KJA131087:KJF131121 KSW131087:KTB131121 LCS131087:LCX131121 LMO131087:LMT131121 LWK131087:LWP131121 MGG131087:MGL131121 MQC131087:MQH131121 MZY131087:NAD131121 NJU131087:NJZ131121 NTQ131087:NTV131121 ODM131087:ODR131121 ONI131087:ONN131121 OXE131087:OXJ131121 PHA131087:PHF131121 PQW131087:PRB131121 QAS131087:QAX131121 QKO131087:QKT131121 QUK131087:QUP131121 REG131087:REL131121 ROC131087:ROH131121 RXY131087:RYD131121 SHU131087:SHZ131121 SRQ131087:SRV131121 TBM131087:TBR131121 TLI131087:TLN131121 TVE131087:TVJ131121 UFA131087:UFF131121 UOW131087:UPB131121 UYS131087:UYX131121 VIO131087:VIT131121 VSK131087:VSP131121 WCG131087:WCL131121 WMC131087:WMH131121 WVY131087:WWD131121 Q196623:V196657 JM196623:JR196657 TI196623:TN196657 ADE196623:ADJ196657 ANA196623:ANF196657 AWW196623:AXB196657 BGS196623:BGX196657 BQO196623:BQT196657 CAK196623:CAP196657 CKG196623:CKL196657 CUC196623:CUH196657 DDY196623:DED196657 DNU196623:DNZ196657 DXQ196623:DXV196657 EHM196623:EHR196657 ERI196623:ERN196657 FBE196623:FBJ196657 FLA196623:FLF196657 FUW196623:FVB196657 GES196623:GEX196657 GOO196623:GOT196657 GYK196623:GYP196657 HIG196623:HIL196657 HSC196623:HSH196657 IBY196623:ICD196657 ILU196623:ILZ196657 IVQ196623:IVV196657 JFM196623:JFR196657 JPI196623:JPN196657 JZE196623:JZJ196657 KJA196623:KJF196657 KSW196623:KTB196657 LCS196623:LCX196657 LMO196623:LMT196657 LWK196623:LWP196657 MGG196623:MGL196657 MQC196623:MQH196657 MZY196623:NAD196657 NJU196623:NJZ196657 NTQ196623:NTV196657 ODM196623:ODR196657 ONI196623:ONN196657 OXE196623:OXJ196657 PHA196623:PHF196657 PQW196623:PRB196657 QAS196623:QAX196657 QKO196623:QKT196657 QUK196623:QUP196657 REG196623:REL196657 ROC196623:ROH196657 RXY196623:RYD196657 SHU196623:SHZ196657 SRQ196623:SRV196657 TBM196623:TBR196657 TLI196623:TLN196657 TVE196623:TVJ196657 UFA196623:UFF196657 UOW196623:UPB196657 UYS196623:UYX196657 VIO196623:VIT196657 VSK196623:VSP196657 WCG196623:WCL196657 WMC196623:WMH196657 WVY196623:WWD196657 Q262159:V262193 JM262159:JR262193 TI262159:TN262193 ADE262159:ADJ262193 ANA262159:ANF262193 AWW262159:AXB262193 BGS262159:BGX262193 BQO262159:BQT262193 CAK262159:CAP262193 CKG262159:CKL262193 CUC262159:CUH262193 DDY262159:DED262193 DNU262159:DNZ262193 DXQ262159:DXV262193 EHM262159:EHR262193 ERI262159:ERN262193 FBE262159:FBJ262193 FLA262159:FLF262193 FUW262159:FVB262193 GES262159:GEX262193 GOO262159:GOT262193 GYK262159:GYP262193 HIG262159:HIL262193 HSC262159:HSH262193 IBY262159:ICD262193 ILU262159:ILZ262193 IVQ262159:IVV262193 JFM262159:JFR262193 JPI262159:JPN262193 JZE262159:JZJ262193 KJA262159:KJF262193 KSW262159:KTB262193 LCS262159:LCX262193 LMO262159:LMT262193 LWK262159:LWP262193 MGG262159:MGL262193 MQC262159:MQH262193 MZY262159:NAD262193 NJU262159:NJZ262193 NTQ262159:NTV262193 ODM262159:ODR262193 ONI262159:ONN262193 OXE262159:OXJ262193 PHA262159:PHF262193 PQW262159:PRB262193 QAS262159:QAX262193 QKO262159:QKT262193 QUK262159:QUP262193 REG262159:REL262193 ROC262159:ROH262193 RXY262159:RYD262193 SHU262159:SHZ262193 SRQ262159:SRV262193 TBM262159:TBR262193 TLI262159:TLN262193 TVE262159:TVJ262193 UFA262159:UFF262193 UOW262159:UPB262193 UYS262159:UYX262193 VIO262159:VIT262193 VSK262159:VSP262193 WCG262159:WCL262193 WMC262159:WMH262193 WVY262159:WWD262193 Q327695:V327729 JM327695:JR327729 TI327695:TN327729 ADE327695:ADJ327729 ANA327695:ANF327729 AWW327695:AXB327729 BGS327695:BGX327729 BQO327695:BQT327729 CAK327695:CAP327729 CKG327695:CKL327729 CUC327695:CUH327729 DDY327695:DED327729 DNU327695:DNZ327729 DXQ327695:DXV327729 EHM327695:EHR327729 ERI327695:ERN327729 FBE327695:FBJ327729 FLA327695:FLF327729 FUW327695:FVB327729 GES327695:GEX327729 GOO327695:GOT327729 GYK327695:GYP327729 HIG327695:HIL327729 HSC327695:HSH327729 IBY327695:ICD327729 ILU327695:ILZ327729 IVQ327695:IVV327729 JFM327695:JFR327729 JPI327695:JPN327729 JZE327695:JZJ327729 KJA327695:KJF327729 KSW327695:KTB327729 LCS327695:LCX327729 LMO327695:LMT327729 LWK327695:LWP327729 MGG327695:MGL327729 MQC327695:MQH327729 MZY327695:NAD327729 NJU327695:NJZ327729 NTQ327695:NTV327729 ODM327695:ODR327729 ONI327695:ONN327729 OXE327695:OXJ327729 PHA327695:PHF327729 PQW327695:PRB327729 QAS327695:QAX327729 QKO327695:QKT327729 QUK327695:QUP327729 REG327695:REL327729 ROC327695:ROH327729 RXY327695:RYD327729 SHU327695:SHZ327729 SRQ327695:SRV327729 TBM327695:TBR327729 TLI327695:TLN327729 TVE327695:TVJ327729 UFA327695:UFF327729 UOW327695:UPB327729 UYS327695:UYX327729 VIO327695:VIT327729 VSK327695:VSP327729 WCG327695:WCL327729 WMC327695:WMH327729 WVY327695:WWD327729 Q393231:V393265 JM393231:JR393265 TI393231:TN393265 ADE393231:ADJ393265 ANA393231:ANF393265 AWW393231:AXB393265 BGS393231:BGX393265 BQO393231:BQT393265 CAK393231:CAP393265 CKG393231:CKL393265 CUC393231:CUH393265 DDY393231:DED393265 DNU393231:DNZ393265 DXQ393231:DXV393265 EHM393231:EHR393265 ERI393231:ERN393265 FBE393231:FBJ393265 FLA393231:FLF393265 FUW393231:FVB393265 GES393231:GEX393265 GOO393231:GOT393265 GYK393231:GYP393265 HIG393231:HIL393265 HSC393231:HSH393265 IBY393231:ICD393265 ILU393231:ILZ393265 IVQ393231:IVV393265 JFM393231:JFR393265 JPI393231:JPN393265 JZE393231:JZJ393265 KJA393231:KJF393265 KSW393231:KTB393265 LCS393231:LCX393265 LMO393231:LMT393265 LWK393231:LWP393265 MGG393231:MGL393265 MQC393231:MQH393265 MZY393231:NAD393265 NJU393231:NJZ393265 NTQ393231:NTV393265 ODM393231:ODR393265 ONI393231:ONN393265 OXE393231:OXJ393265 PHA393231:PHF393265 PQW393231:PRB393265 QAS393231:QAX393265 QKO393231:QKT393265 QUK393231:QUP393265 REG393231:REL393265 ROC393231:ROH393265 RXY393231:RYD393265 SHU393231:SHZ393265 SRQ393231:SRV393265 TBM393231:TBR393265 TLI393231:TLN393265 TVE393231:TVJ393265 UFA393231:UFF393265 UOW393231:UPB393265 UYS393231:UYX393265 VIO393231:VIT393265 VSK393231:VSP393265 WCG393231:WCL393265 WMC393231:WMH393265 WVY393231:WWD393265 Q458767:V458801 JM458767:JR458801 TI458767:TN458801 ADE458767:ADJ458801 ANA458767:ANF458801 AWW458767:AXB458801 BGS458767:BGX458801 BQO458767:BQT458801 CAK458767:CAP458801 CKG458767:CKL458801 CUC458767:CUH458801 DDY458767:DED458801 DNU458767:DNZ458801 DXQ458767:DXV458801 EHM458767:EHR458801 ERI458767:ERN458801 FBE458767:FBJ458801 FLA458767:FLF458801 FUW458767:FVB458801 GES458767:GEX458801 GOO458767:GOT458801 GYK458767:GYP458801 HIG458767:HIL458801 HSC458767:HSH458801 IBY458767:ICD458801 ILU458767:ILZ458801 IVQ458767:IVV458801 JFM458767:JFR458801 JPI458767:JPN458801 JZE458767:JZJ458801 KJA458767:KJF458801 KSW458767:KTB458801 LCS458767:LCX458801 LMO458767:LMT458801 LWK458767:LWP458801 MGG458767:MGL458801 MQC458767:MQH458801 MZY458767:NAD458801 NJU458767:NJZ458801 NTQ458767:NTV458801 ODM458767:ODR458801 ONI458767:ONN458801 OXE458767:OXJ458801 PHA458767:PHF458801 PQW458767:PRB458801 QAS458767:QAX458801 QKO458767:QKT458801 QUK458767:QUP458801 REG458767:REL458801 ROC458767:ROH458801 RXY458767:RYD458801 SHU458767:SHZ458801 SRQ458767:SRV458801 TBM458767:TBR458801 TLI458767:TLN458801 TVE458767:TVJ458801 UFA458767:UFF458801 UOW458767:UPB458801 UYS458767:UYX458801 VIO458767:VIT458801 VSK458767:VSP458801 WCG458767:WCL458801 WMC458767:WMH458801 WVY458767:WWD458801 Q524303:V524337 JM524303:JR524337 TI524303:TN524337 ADE524303:ADJ524337 ANA524303:ANF524337 AWW524303:AXB524337 BGS524303:BGX524337 BQO524303:BQT524337 CAK524303:CAP524337 CKG524303:CKL524337 CUC524303:CUH524337 DDY524303:DED524337 DNU524303:DNZ524337 DXQ524303:DXV524337 EHM524303:EHR524337 ERI524303:ERN524337 FBE524303:FBJ524337 FLA524303:FLF524337 FUW524303:FVB524337 GES524303:GEX524337 GOO524303:GOT524337 GYK524303:GYP524337 HIG524303:HIL524337 HSC524303:HSH524337 IBY524303:ICD524337 ILU524303:ILZ524337 IVQ524303:IVV524337 JFM524303:JFR524337 JPI524303:JPN524337 JZE524303:JZJ524337 KJA524303:KJF524337 KSW524303:KTB524337 LCS524303:LCX524337 LMO524303:LMT524337 LWK524303:LWP524337 MGG524303:MGL524337 MQC524303:MQH524337 MZY524303:NAD524337 NJU524303:NJZ524337 NTQ524303:NTV524337 ODM524303:ODR524337 ONI524303:ONN524337 OXE524303:OXJ524337 PHA524303:PHF524337 PQW524303:PRB524337 QAS524303:QAX524337 QKO524303:QKT524337 QUK524303:QUP524337 REG524303:REL524337 ROC524303:ROH524337 RXY524303:RYD524337 SHU524303:SHZ524337 SRQ524303:SRV524337 TBM524303:TBR524337 TLI524303:TLN524337 TVE524303:TVJ524337 UFA524303:UFF524337 UOW524303:UPB524337 UYS524303:UYX524337 VIO524303:VIT524337 VSK524303:VSP524337 WCG524303:WCL524337 WMC524303:WMH524337 WVY524303:WWD524337 Q589839:V589873 JM589839:JR589873 TI589839:TN589873 ADE589839:ADJ589873 ANA589839:ANF589873 AWW589839:AXB589873 BGS589839:BGX589873 BQO589839:BQT589873 CAK589839:CAP589873 CKG589839:CKL589873 CUC589839:CUH589873 DDY589839:DED589873 DNU589839:DNZ589873 DXQ589839:DXV589873 EHM589839:EHR589873 ERI589839:ERN589873 FBE589839:FBJ589873 FLA589839:FLF589873 FUW589839:FVB589873 GES589839:GEX589873 GOO589839:GOT589873 GYK589839:GYP589873 HIG589839:HIL589873 HSC589839:HSH589873 IBY589839:ICD589873 ILU589839:ILZ589873 IVQ589839:IVV589873 JFM589839:JFR589873 JPI589839:JPN589873 JZE589839:JZJ589873 KJA589839:KJF589873 KSW589839:KTB589873 LCS589839:LCX589873 LMO589839:LMT589873 LWK589839:LWP589873 MGG589839:MGL589873 MQC589839:MQH589873 MZY589839:NAD589873 NJU589839:NJZ589873 NTQ589839:NTV589873 ODM589839:ODR589873 ONI589839:ONN589873 OXE589839:OXJ589873 PHA589839:PHF589873 PQW589839:PRB589873 QAS589839:QAX589873 QKO589839:QKT589873 QUK589839:QUP589873 REG589839:REL589873 ROC589839:ROH589873 RXY589839:RYD589873 SHU589839:SHZ589873 SRQ589839:SRV589873 TBM589839:TBR589873 TLI589839:TLN589873 TVE589839:TVJ589873 UFA589839:UFF589873 UOW589839:UPB589873 UYS589839:UYX589873 VIO589839:VIT589873 VSK589839:VSP589873 WCG589839:WCL589873 WMC589839:WMH589873 WVY589839:WWD589873 Q655375:V655409 JM655375:JR655409 TI655375:TN655409 ADE655375:ADJ655409 ANA655375:ANF655409 AWW655375:AXB655409 BGS655375:BGX655409 BQO655375:BQT655409 CAK655375:CAP655409 CKG655375:CKL655409 CUC655375:CUH655409 DDY655375:DED655409 DNU655375:DNZ655409 DXQ655375:DXV655409 EHM655375:EHR655409 ERI655375:ERN655409 FBE655375:FBJ655409 FLA655375:FLF655409 FUW655375:FVB655409 GES655375:GEX655409 GOO655375:GOT655409 GYK655375:GYP655409 HIG655375:HIL655409 HSC655375:HSH655409 IBY655375:ICD655409 ILU655375:ILZ655409 IVQ655375:IVV655409 JFM655375:JFR655409 JPI655375:JPN655409 JZE655375:JZJ655409 KJA655375:KJF655409 KSW655375:KTB655409 LCS655375:LCX655409 LMO655375:LMT655409 LWK655375:LWP655409 MGG655375:MGL655409 MQC655375:MQH655409 MZY655375:NAD655409 NJU655375:NJZ655409 NTQ655375:NTV655409 ODM655375:ODR655409 ONI655375:ONN655409 OXE655375:OXJ655409 PHA655375:PHF655409 PQW655375:PRB655409 QAS655375:QAX655409 QKO655375:QKT655409 QUK655375:QUP655409 REG655375:REL655409 ROC655375:ROH655409 RXY655375:RYD655409 SHU655375:SHZ655409 SRQ655375:SRV655409 TBM655375:TBR655409 TLI655375:TLN655409 TVE655375:TVJ655409 UFA655375:UFF655409 UOW655375:UPB655409 UYS655375:UYX655409 VIO655375:VIT655409 VSK655375:VSP655409 WCG655375:WCL655409 WMC655375:WMH655409 WVY655375:WWD655409 Q720911:V720945 JM720911:JR720945 TI720911:TN720945 ADE720911:ADJ720945 ANA720911:ANF720945 AWW720911:AXB720945 BGS720911:BGX720945 BQO720911:BQT720945 CAK720911:CAP720945 CKG720911:CKL720945 CUC720911:CUH720945 DDY720911:DED720945 DNU720911:DNZ720945 DXQ720911:DXV720945 EHM720911:EHR720945 ERI720911:ERN720945 FBE720911:FBJ720945 FLA720911:FLF720945 FUW720911:FVB720945 GES720911:GEX720945 GOO720911:GOT720945 GYK720911:GYP720945 HIG720911:HIL720945 HSC720911:HSH720945 IBY720911:ICD720945 ILU720911:ILZ720945 IVQ720911:IVV720945 JFM720911:JFR720945 JPI720911:JPN720945 JZE720911:JZJ720945 KJA720911:KJF720945 KSW720911:KTB720945 LCS720911:LCX720945 LMO720911:LMT720945 LWK720911:LWP720945 MGG720911:MGL720945 MQC720911:MQH720945 MZY720911:NAD720945 NJU720911:NJZ720945 NTQ720911:NTV720945 ODM720911:ODR720945 ONI720911:ONN720945 OXE720911:OXJ720945 PHA720911:PHF720945 PQW720911:PRB720945 QAS720911:QAX720945 QKO720911:QKT720945 QUK720911:QUP720945 REG720911:REL720945 ROC720911:ROH720945 RXY720911:RYD720945 SHU720911:SHZ720945 SRQ720911:SRV720945 TBM720911:TBR720945 TLI720911:TLN720945 TVE720911:TVJ720945 UFA720911:UFF720945 UOW720911:UPB720945 UYS720911:UYX720945 VIO720911:VIT720945 VSK720911:VSP720945 WCG720911:WCL720945 WMC720911:WMH720945 WVY720911:WWD720945 Q786447:V786481 JM786447:JR786481 TI786447:TN786481 ADE786447:ADJ786481 ANA786447:ANF786481 AWW786447:AXB786481 BGS786447:BGX786481 BQO786447:BQT786481 CAK786447:CAP786481 CKG786447:CKL786481 CUC786447:CUH786481 DDY786447:DED786481 DNU786447:DNZ786481 DXQ786447:DXV786481 EHM786447:EHR786481 ERI786447:ERN786481 FBE786447:FBJ786481 FLA786447:FLF786481 FUW786447:FVB786481 GES786447:GEX786481 GOO786447:GOT786481 GYK786447:GYP786481 HIG786447:HIL786481 HSC786447:HSH786481 IBY786447:ICD786481 ILU786447:ILZ786481 IVQ786447:IVV786481 JFM786447:JFR786481 JPI786447:JPN786481 JZE786447:JZJ786481 KJA786447:KJF786481 KSW786447:KTB786481 LCS786447:LCX786481 LMO786447:LMT786481 LWK786447:LWP786481 MGG786447:MGL786481 MQC786447:MQH786481 MZY786447:NAD786481 NJU786447:NJZ786481 NTQ786447:NTV786481 ODM786447:ODR786481 ONI786447:ONN786481 OXE786447:OXJ786481 PHA786447:PHF786481 PQW786447:PRB786481 QAS786447:QAX786481 QKO786447:QKT786481 QUK786447:QUP786481 REG786447:REL786481 ROC786447:ROH786481 RXY786447:RYD786481 SHU786447:SHZ786481 SRQ786447:SRV786481 TBM786447:TBR786481 TLI786447:TLN786481 TVE786447:TVJ786481 UFA786447:UFF786481 UOW786447:UPB786481 UYS786447:UYX786481 VIO786447:VIT786481 VSK786447:VSP786481 WCG786447:WCL786481 WMC786447:WMH786481 WVY786447:WWD786481 Q851983:V852017 JM851983:JR852017 TI851983:TN852017 ADE851983:ADJ852017 ANA851983:ANF852017 AWW851983:AXB852017 BGS851983:BGX852017 BQO851983:BQT852017 CAK851983:CAP852017 CKG851983:CKL852017 CUC851983:CUH852017 DDY851983:DED852017 DNU851983:DNZ852017 DXQ851983:DXV852017 EHM851983:EHR852017 ERI851983:ERN852017 FBE851983:FBJ852017 FLA851983:FLF852017 FUW851983:FVB852017 GES851983:GEX852017 GOO851983:GOT852017 GYK851983:GYP852017 HIG851983:HIL852017 HSC851983:HSH852017 IBY851983:ICD852017 ILU851983:ILZ852017 IVQ851983:IVV852017 JFM851983:JFR852017 JPI851983:JPN852017 JZE851983:JZJ852017 KJA851983:KJF852017 KSW851983:KTB852017 LCS851983:LCX852017 LMO851983:LMT852017 LWK851983:LWP852017 MGG851983:MGL852017 MQC851983:MQH852017 MZY851983:NAD852017 NJU851983:NJZ852017 NTQ851983:NTV852017 ODM851983:ODR852017 ONI851983:ONN852017 OXE851983:OXJ852017 PHA851983:PHF852017 PQW851983:PRB852017 QAS851983:QAX852017 QKO851983:QKT852017 QUK851983:QUP852017 REG851983:REL852017 ROC851983:ROH852017 RXY851983:RYD852017 SHU851983:SHZ852017 SRQ851983:SRV852017 TBM851983:TBR852017 TLI851983:TLN852017 TVE851983:TVJ852017 UFA851983:UFF852017 UOW851983:UPB852017 UYS851983:UYX852017 VIO851983:VIT852017 VSK851983:VSP852017 WCG851983:WCL852017 WMC851983:WMH852017 WVY851983:WWD852017 Q917519:V917553 JM917519:JR917553 TI917519:TN917553 ADE917519:ADJ917553 ANA917519:ANF917553 AWW917519:AXB917553 BGS917519:BGX917553 BQO917519:BQT917553 CAK917519:CAP917553 CKG917519:CKL917553 CUC917519:CUH917553 DDY917519:DED917553 DNU917519:DNZ917553 DXQ917519:DXV917553 EHM917519:EHR917553 ERI917519:ERN917553 FBE917519:FBJ917553 FLA917519:FLF917553 FUW917519:FVB917553 GES917519:GEX917553 GOO917519:GOT917553 GYK917519:GYP917553 HIG917519:HIL917553 HSC917519:HSH917553 IBY917519:ICD917553 ILU917519:ILZ917553 IVQ917519:IVV917553 JFM917519:JFR917553 JPI917519:JPN917553 JZE917519:JZJ917553 KJA917519:KJF917553 KSW917519:KTB917553 LCS917519:LCX917553 LMO917519:LMT917553 LWK917519:LWP917553 MGG917519:MGL917553 MQC917519:MQH917553 MZY917519:NAD917553 NJU917519:NJZ917553 NTQ917519:NTV917553 ODM917519:ODR917553 ONI917519:ONN917553 OXE917519:OXJ917553 PHA917519:PHF917553 PQW917519:PRB917553 QAS917519:QAX917553 QKO917519:QKT917553 QUK917519:QUP917553 REG917519:REL917553 ROC917519:ROH917553 RXY917519:RYD917553 SHU917519:SHZ917553 SRQ917519:SRV917553 TBM917519:TBR917553 TLI917519:TLN917553 TVE917519:TVJ917553 UFA917519:UFF917553 UOW917519:UPB917553 UYS917519:UYX917553 VIO917519:VIT917553 VSK917519:VSP917553 WCG917519:WCL917553 WMC917519:WMH917553 WVY917519:WWD917553 Q983055:V983089 JM983055:JR983089 TI983055:TN983089 ADE983055:ADJ983089 ANA983055:ANF983089 AWW983055:AXB983089 BGS983055:BGX983089 BQO983055:BQT983089 CAK983055:CAP983089 CKG983055:CKL983089 CUC983055:CUH983089 DDY983055:DED983089 DNU983055:DNZ983089 DXQ983055:DXV983089 EHM983055:EHR983089 ERI983055:ERN983089 FBE983055:FBJ983089 FLA983055:FLF983089 FUW983055:FVB983089 GES983055:GEX983089 GOO983055:GOT983089 GYK983055:GYP983089 HIG983055:HIL983089 HSC983055:HSH983089 IBY983055:ICD983089 ILU983055:ILZ983089 IVQ983055:IVV983089 JFM983055:JFR983089 JPI983055:JPN983089 JZE983055:JZJ983089 KJA983055:KJF983089 KSW983055:KTB983089 LCS983055:LCX983089 LMO983055:LMT983089 LWK983055:LWP983089 MGG983055:MGL983089 MQC983055:MQH983089 MZY983055:NAD983089 NJU983055:NJZ983089 NTQ983055:NTV983089 ODM983055:ODR983089 ONI983055:ONN983089 OXE983055:OXJ983089 PHA983055:PHF983089 PQW983055:PRB983089 QAS983055:QAX983089 QKO983055:QKT983089 QUK983055:QUP983089 REG983055:REL983089 ROC983055:ROH983089 RXY983055:RYD983089 SHU983055:SHZ983089 SRQ983055:SRV983089 TBM983055:TBR983089 TLI983055:TLN983089 TVE983055:TVJ983089 UFA983055:UFF983089 UOW983055:UPB983089 UYS983055:UYX983089 VIO983055:VIT983089 VSK983055:VSP983089 WCG983055:WCL983089 WMC983055:WMH983089 WVY983055:WWD983089 T5:T8 JP5:JP8 TL5:TL8 ADH5:ADH8 AND5:AND8 AWZ5:AWZ8 BGV5:BGV8 BQR5:BQR8 CAN5:CAN8 CKJ5:CKJ8 CUF5:CUF8 DEB5:DEB8 DNX5:DNX8 DXT5:DXT8 EHP5:EHP8 ERL5:ERL8 FBH5:FBH8 FLD5:FLD8 FUZ5:FUZ8 GEV5:GEV8 GOR5:GOR8 GYN5:GYN8 HIJ5:HIJ8 HSF5:HSF8 ICB5:ICB8 ILX5:ILX8 IVT5:IVT8 JFP5:JFP8 JPL5:JPL8 JZH5:JZH8 KJD5:KJD8 KSZ5:KSZ8 LCV5:LCV8 LMR5:LMR8 LWN5:LWN8 MGJ5:MGJ8 MQF5:MQF8 NAB5:NAB8 NJX5:NJX8 NTT5:NTT8 ODP5:ODP8 ONL5:ONL8 OXH5:OXH8 PHD5:PHD8 PQZ5:PQZ8 QAV5:QAV8 QKR5:QKR8 QUN5:QUN8 REJ5:REJ8 ROF5:ROF8 RYB5:RYB8 SHX5:SHX8 SRT5:SRT8 TBP5:TBP8 TLL5:TLL8 TVH5:TVH8 UFD5:UFD8 UOZ5:UOZ8 UYV5:UYV8 VIR5:VIR8 VSN5:VSN8 WCJ5:WCJ8 WMF5:WMF8 WWB5:WWB8 W65551:W65554 JS65551:JS65554 TO65551:TO65554 ADK65551:ADK65554 ANG65551:ANG65554 AXC65551:AXC65554 BGY65551:BGY65554 BQU65551:BQU65554 CAQ65551:CAQ65554 CKM65551:CKM65554 CUI65551:CUI65554 DEE65551:DEE65554 DOA65551:DOA65554 DXW65551:DXW65554 EHS65551:EHS65554 ERO65551:ERO65554 FBK65551:FBK65554 FLG65551:FLG65554 FVC65551:FVC65554 GEY65551:GEY65554 GOU65551:GOU65554 GYQ65551:GYQ65554 HIM65551:HIM65554 HSI65551:HSI65554 ICE65551:ICE65554 IMA65551:IMA65554 IVW65551:IVW65554 JFS65551:JFS65554 JPO65551:JPO65554 JZK65551:JZK65554 KJG65551:KJG65554 KTC65551:KTC65554 LCY65551:LCY65554 LMU65551:LMU65554 LWQ65551:LWQ65554 MGM65551:MGM65554 MQI65551:MQI65554 NAE65551:NAE65554 NKA65551:NKA65554 NTW65551:NTW65554 ODS65551:ODS65554 ONO65551:ONO65554 OXK65551:OXK65554 PHG65551:PHG65554 PRC65551:PRC65554 QAY65551:QAY65554 QKU65551:QKU65554 QUQ65551:QUQ65554 REM65551:REM65554 ROI65551:ROI65554 RYE65551:RYE65554 SIA65551:SIA65554 SRW65551:SRW65554 TBS65551:TBS65554 TLO65551:TLO65554 TVK65551:TVK65554 UFG65551:UFG65554 UPC65551:UPC65554 UYY65551:UYY65554 VIU65551:VIU65554 VSQ65551:VSQ65554 WCM65551:WCM65554 WMI65551:WMI65554 WWE65551:WWE65554 W131087:W131090 JS131087:JS131090 TO131087:TO131090 ADK131087:ADK131090 ANG131087:ANG131090 AXC131087:AXC131090 BGY131087:BGY131090 BQU131087:BQU131090 CAQ131087:CAQ131090 CKM131087:CKM131090 CUI131087:CUI131090 DEE131087:DEE131090 DOA131087:DOA131090 DXW131087:DXW131090 EHS131087:EHS131090 ERO131087:ERO131090 FBK131087:FBK131090 FLG131087:FLG131090 FVC131087:FVC131090 GEY131087:GEY131090 GOU131087:GOU131090 GYQ131087:GYQ131090 HIM131087:HIM131090 HSI131087:HSI131090 ICE131087:ICE131090 IMA131087:IMA131090 IVW131087:IVW131090 JFS131087:JFS131090 JPO131087:JPO131090 JZK131087:JZK131090 KJG131087:KJG131090 KTC131087:KTC131090 LCY131087:LCY131090 LMU131087:LMU131090 LWQ131087:LWQ131090 MGM131087:MGM131090 MQI131087:MQI131090 NAE131087:NAE131090 NKA131087:NKA131090 NTW131087:NTW131090 ODS131087:ODS131090 ONO131087:ONO131090 OXK131087:OXK131090 PHG131087:PHG131090 PRC131087:PRC131090 QAY131087:QAY131090 QKU131087:QKU131090 QUQ131087:QUQ131090 REM131087:REM131090 ROI131087:ROI131090 RYE131087:RYE131090 SIA131087:SIA131090 SRW131087:SRW131090 TBS131087:TBS131090 TLO131087:TLO131090 TVK131087:TVK131090 UFG131087:UFG131090 UPC131087:UPC131090 UYY131087:UYY131090 VIU131087:VIU131090 VSQ131087:VSQ131090 WCM131087:WCM131090 WMI131087:WMI131090 WWE131087:WWE131090 W196623:W196626 JS196623:JS196626 TO196623:TO196626 ADK196623:ADK196626 ANG196623:ANG196626 AXC196623:AXC196626 BGY196623:BGY196626 BQU196623:BQU196626 CAQ196623:CAQ196626 CKM196623:CKM196626 CUI196623:CUI196626 DEE196623:DEE196626 DOA196623:DOA196626 DXW196623:DXW196626 EHS196623:EHS196626 ERO196623:ERO196626 FBK196623:FBK196626 FLG196623:FLG196626 FVC196623:FVC196626 GEY196623:GEY196626 GOU196623:GOU196626 GYQ196623:GYQ196626 HIM196623:HIM196626 HSI196623:HSI196626 ICE196623:ICE196626 IMA196623:IMA196626 IVW196623:IVW196626 JFS196623:JFS196626 JPO196623:JPO196626 JZK196623:JZK196626 KJG196623:KJG196626 KTC196623:KTC196626 LCY196623:LCY196626 LMU196623:LMU196626 LWQ196623:LWQ196626 MGM196623:MGM196626 MQI196623:MQI196626 NAE196623:NAE196626 NKA196623:NKA196626 NTW196623:NTW196626 ODS196623:ODS196626 ONO196623:ONO196626 OXK196623:OXK196626 PHG196623:PHG196626 PRC196623:PRC196626 QAY196623:QAY196626 QKU196623:QKU196626 QUQ196623:QUQ196626 REM196623:REM196626 ROI196623:ROI196626 RYE196623:RYE196626 SIA196623:SIA196626 SRW196623:SRW196626 TBS196623:TBS196626 TLO196623:TLO196626 TVK196623:TVK196626 UFG196623:UFG196626 UPC196623:UPC196626 UYY196623:UYY196626 VIU196623:VIU196626 VSQ196623:VSQ196626 WCM196623:WCM196626 WMI196623:WMI196626 WWE196623:WWE196626 W262159:W262162 JS262159:JS262162 TO262159:TO262162 ADK262159:ADK262162 ANG262159:ANG262162 AXC262159:AXC262162 BGY262159:BGY262162 BQU262159:BQU262162 CAQ262159:CAQ262162 CKM262159:CKM262162 CUI262159:CUI262162 DEE262159:DEE262162 DOA262159:DOA262162 DXW262159:DXW262162 EHS262159:EHS262162 ERO262159:ERO262162 FBK262159:FBK262162 FLG262159:FLG262162 FVC262159:FVC262162 GEY262159:GEY262162 GOU262159:GOU262162 GYQ262159:GYQ262162 HIM262159:HIM262162 HSI262159:HSI262162 ICE262159:ICE262162 IMA262159:IMA262162 IVW262159:IVW262162 JFS262159:JFS262162 JPO262159:JPO262162 JZK262159:JZK262162 KJG262159:KJG262162 KTC262159:KTC262162 LCY262159:LCY262162 LMU262159:LMU262162 LWQ262159:LWQ262162 MGM262159:MGM262162 MQI262159:MQI262162 NAE262159:NAE262162 NKA262159:NKA262162 NTW262159:NTW262162 ODS262159:ODS262162 ONO262159:ONO262162 OXK262159:OXK262162 PHG262159:PHG262162 PRC262159:PRC262162 QAY262159:QAY262162 QKU262159:QKU262162 QUQ262159:QUQ262162 REM262159:REM262162 ROI262159:ROI262162 RYE262159:RYE262162 SIA262159:SIA262162 SRW262159:SRW262162 TBS262159:TBS262162 TLO262159:TLO262162 TVK262159:TVK262162 UFG262159:UFG262162 UPC262159:UPC262162 UYY262159:UYY262162 VIU262159:VIU262162 VSQ262159:VSQ262162 WCM262159:WCM262162 WMI262159:WMI262162 WWE262159:WWE262162 W327695:W327698 JS327695:JS327698 TO327695:TO327698 ADK327695:ADK327698 ANG327695:ANG327698 AXC327695:AXC327698 BGY327695:BGY327698 BQU327695:BQU327698 CAQ327695:CAQ327698 CKM327695:CKM327698 CUI327695:CUI327698 DEE327695:DEE327698 DOA327695:DOA327698 DXW327695:DXW327698 EHS327695:EHS327698 ERO327695:ERO327698 FBK327695:FBK327698 FLG327695:FLG327698 FVC327695:FVC327698 GEY327695:GEY327698 GOU327695:GOU327698 GYQ327695:GYQ327698 HIM327695:HIM327698 HSI327695:HSI327698 ICE327695:ICE327698 IMA327695:IMA327698 IVW327695:IVW327698 JFS327695:JFS327698 JPO327695:JPO327698 JZK327695:JZK327698 KJG327695:KJG327698 KTC327695:KTC327698 LCY327695:LCY327698 LMU327695:LMU327698 LWQ327695:LWQ327698 MGM327695:MGM327698 MQI327695:MQI327698 NAE327695:NAE327698 NKA327695:NKA327698 NTW327695:NTW327698 ODS327695:ODS327698 ONO327695:ONO327698 OXK327695:OXK327698 PHG327695:PHG327698 PRC327695:PRC327698 QAY327695:QAY327698 QKU327695:QKU327698 QUQ327695:QUQ327698 REM327695:REM327698 ROI327695:ROI327698 RYE327695:RYE327698 SIA327695:SIA327698 SRW327695:SRW327698 TBS327695:TBS327698 TLO327695:TLO327698 TVK327695:TVK327698 UFG327695:UFG327698 UPC327695:UPC327698 UYY327695:UYY327698 VIU327695:VIU327698 VSQ327695:VSQ327698 WCM327695:WCM327698 WMI327695:WMI327698 WWE327695:WWE327698 W393231:W393234 JS393231:JS393234 TO393231:TO393234 ADK393231:ADK393234 ANG393231:ANG393234 AXC393231:AXC393234 BGY393231:BGY393234 BQU393231:BQU393234 CAQ393231:CAQ393234 CKM393231:CKM393234 CUI393231:CUI393234 DEE393231:DEE393234 DOA393231:DOA393234 DXW393231:DXW393234 EHS393231:EHS393234 ERO393231:ERO393234 FBK393231:FBK393234 FLG393231:FLG393234 FVC393231:FVC393234 GEY393231:GEY393234 GOU393231:GOU393234 GYQ393231:GYQ393234 HIM393231:HIM393234 HSI393231:HSI393234 ICE393231:ICE393234 IMA393231:IMA393234 IVW393231:IVW393234 JFS393231:JFS393234 JPO393231:JPO393234 JZK393231:JZK393234 KJG393231:KJG393234 KTC393231:KTC393234 LCY393231:LCY393234 LMU393231:LMU393234 LWQ393231:LWQ393234 MGM393231:MGM393234 MQI393231:MQI393234 NAE393231:NAE393234 NKA393231:NKA393234 NTW393231:NTW393234 ODS393231:ODS393234 ONO393231:ONO393234 OXK393231:OXK393234 PHG393231:PHG393234 PRC393231:PRC393234 QAY393231:QAY393234 QKU393231:QKU393234 QUQ393231:QUQ393234 REM393231:REM393234 ROI393231:ROI393234 RYE393231:RYE393234 SIA393231:SIA393234 SRW393231:SRW393234 TBS393231:TBS393234 TLO393231:TLO393234 TVK393231:TVK393234 UFG393231:UFG393234 UPC393231:UPC393234 UYY393231:UYY393234 VIU393231:VIU393234 VSQ393231:VSQ393234 WCM393231:WCM393234 WMI393231:WMI393234 WWE393231:WWE393234 W458767:W458770 JS458767:JS458770 TO458767:TO458770 ADK458767:ADK458770 ANG458767:ANG458770 AXC458767:AXC458770 BGY458767:BGY458770 BQU458767:BQU458770 CAQ458767:CAQ458770 CKM458767:CKM458770 CUI458767:CUI458770 DEE458767:DEE458770 DOA458767:DOA458770 DXW458767:DXW458770 EHS458767:EHS458770 ERO458767:ERO458770 FBK458767:FBK458770 FLG458767:FLG458770 FVC458767:FVC458770 GEY458767:GEY458770 GOU458767:GOU458770 GYQ458767:GYQ458770 HIM458767:HIM458770 HSI458767:HSI458770 ICE458767:ICE458770 IMA458767:IMA458770 IVW458767:IVW458770 JFS458767:JFS458770 JPO458767:JPO458770 JZK458767:JZK458770 KJG458767:KJG458770 KTC458767:KTC458770 LCY458767:LCY458770 LMU458767:LMU458770 LWQ458767:LWQ458770 MGM458767:MGM458770 MQI458767:MQI458770 NAE458767:NAE458770 NKA458767:NKA458770 NTW458767:NTW458770 ODS458767:ODS458770 ONO458767:ONO458770 OXK458767:OXK458770 PHG458767:PHG458770 PRC458767:PRC458770 QAY458767:QAY458770 QKU458767:QKU458770 QUQ458767:QUQ458770 REM458767:REM458770 ROI458767:ROI458770 RYE458767:RYE458770 SIA458767:SIA458770 SRW458767:SRW458770 TBS458767:TBS458770 TLO458767:TLO458770 TVK458767:TVK458770 UFG458767:UFG458770 UPC458767:UPC458770 UYY458767:UYY458770 VIU458767:VIU458770 VSQ458767:VSQ458770 WCM458767:WCM458770 WMI458767:WMI458770 WWE458767:WWE458770 W524303:W524306 JS524303:JS524306 TO524303:TO524306 ADK524303:ADK524306 ANG524303:ANG524306 AXC524303:AXC524306 BGY524303:BGY524306 BQU524303:BQU524306 CAQ524303:CAQ524306 CKM524303:CKM524306 CUI524303:CUI524306 DEE524303:DEE524306 DOA524303:DOA524306 DXW524303:DXW524306 EHS524303:EHS524306 ERO524303:ERO524306 FBK524303:FBK524306 FLG524303:FLG524306 FVC524303:FVC524306 GEY524303:GEY524306 GOU524303:GOU524306 GYQ524303:GYQ524306 HIM524303:HIM524306 HSI524303:HSI524306 ICE524303:ICE524306 IMA524303:IMA524306 IVW524303:IVW524306 JFS524303:JFS524306 JPO524303:JPO524306 JZK524303:JZK524306 KJG524303:KJG524306 KTC524303:KTC524306 LCY524303:LCY524306 LMU524303:LMU524306 LWQ524303:LWQ524306 MGM524303:MGM524306 MQI524303:MQI524306 NAE524303:NAE524306 NKA524303:NKA524306 NTW524303:NTW524306 ODS524303:ODS524306 ONO524303:ONO524306 OXK524303:OXK524306 PHG524303:PHG524306 PRC524303:PRC524306 QAY524303:QAY524306 QKU524303:QKU524306 QUQ524303:QUQ524306 REM524303:REM524306 ROI524303:ROI524306 RYE524303:RYE524306 SIA524303:SIA524306 SRW524303:SRW524306 TBS524303:TBS524306 TLO524303:TLO524306 TVK524303:TVK524306 UFG524303:UFG524306 UPC524303:UPC524306 UYY524303:UYY524306 VIU524303:VIU524306 VSQ524303:VSQ524306 WCM524303:WCM524306 WMI524303:WMI524306 WWE524303:WWE524306 W589839:W589842 JS589839:JS589842 TO589839:TO589842 ADK589839:ADK589842 ANG589839:ANG589842 AXC589839:AXC589842 BGY589839:BGY589842 BQU589839:BQU589842 CAQ589839:CAQ589842 CKM589839:CKM589842 CUI589839:CUI589842 DEE589839:DEE589842 DOA589839:DOA589842 DXW589839:DXW589842 EHS589839:EHS589842 ERO589839:ERO589842 FBK589839:FBK589842 FLG589839:FLG589842 FVC589839:FVC589842 GEY589839:GEY589842 GOU589839:GOU589842 GYQ589839:GYQ589842 HIM589839:HIM589842 HSI589839:HSI589842 ICE589839:ICE589842 IMA589839:IMA589842 IVW589839:IVW589842 JFS589839:JFS589842 JPO589839:JPO589842 JZK589839:JZK589842 KJG589839:KJG589842 KTC589839:KTC589842 LCY589839:LCY589842 LMU589839:LMU589842 LWQ589839:LWQ589842 MGM589839:MGM589842 MQI589839:MQI589842 NAE589839:NAE589842 NKA589839:NKA589842 NTW589839:NTW589842 ODS589839:ODS589842 ONO589839:ONO589842 OXK589839:OXK589842 PHG589839:PHG589842 PRC589839:PRC589842 QAY589839:QAY589842 QKU589839:QKU589842 QUQ589839:QUQ589842 REM589839:REM589842 ROI589839:ROI589842 RYE589839:RYE589842 SIA589839:SIA589842 SRW589839:SRW589842 TBS589839:TBS589842 TLO589839:TLO589842 TVK589839:TVK589842 UFG589839:UFG589842 UPC589839:UPC589842 UYY589839:UYY589842 VIU589839:VIU589842 VSQ589839:VSQ589842 WCM589839:WCM589842 WMI589839:WMI589842 WWE589839:WWE589842 W655375:W655378 JS655375:JS655378 TO655375:TO655378 ADK655375:ADK655378 ANG655375:ANG655378 AXC655375:AXC655378 BGY655375:BGY655378 BQU655375:BQU655378 CAQ655375:CAQ655378 CKM655375:CKM655378 CUI655375:CUI655378 DEE655375:DEE655378 DOA655375:DOA655378 DXW655375:DXW655378 EHS655375:EHS655378 ERO655375:ERO655378 FBK655375:FBK655378 FLG655375:FLG655378 FVC655375:FVC655378 GEY655375:GEY655378 GOU655375:GOU655378 GYQ655375:GYQ655378 HIM655375:HIM655378 HSI655375:HSI655378 ICE655375:ICE655378 IMA655375:IMA655378 IVW655375:IVW655378 JFS655375:JFS655378 JPO655375:JPO655378 JZK655375:JZK655378 KJG655375:KJG655378 KTC655375:KTC655378 LCY655375:LCY655378 LMU655375:LMU655378 LWQ655375:LWQ655378 MGM655375:MGM655378 MQI655375:MQI655378 NAE655375:NAE655378 NKA655375:NKA655378 NTW655375:NTW655378 ODS655375:ODS655378 ONO655375:ONO655378 OXK655375:OXK655378 PHG655375:PHG655378 PRC655375:PRC655378 QAY655375:QAY655378 QKU655375:QKU655378 QUQ655375:QUQ655378 REM655375:REM655378 ROI655375:ROI655378 RYE655375:RYE655378 SIA655375:SIA655378 SRW655375:SRW655378 TBS655375:TBS655378 TLO655375:TLO655378 TVK655375:TVK655378 UFG655375:UFG655378 UPC655375:UPC655378 UYY655375:UYY655378 VIU655375:VIU655378 VSQ655375:VSQ655378 WCM655375:WCM655378 WMI655375:WMI655378 WWE655375:WWE655378 W720911:W720914 JS720911:JS720914 TO720911:TO720914 ADK720911:ADK720914 ANG720911:ANG720914 AXC720911:AXC720914 BGY720911:BGY720914 BQU720911:BQU720914 CAQ720911:CAQ720914 CKM720911:CKM720914 CUI720911:CUI720914 DEE720911:DEE720914 DOA720911:DOA720914 DXW720911:DXW720914 EHS720911:EHS720914 ERO720911:ERO720914 FBK720911:FBK720914 FLG720911:FLG720914 FVC720911:FVC720914 GEY720911:GEY720914 GOU720911:GOU720914 GYQ720911:GYQ720914 HIM720911:HIM720914 HSI720911:HSI720914 ICE720911:ICE720914 IMA720911:IMA720914 IVW720911:IVW720914 JFS720911:JFS720914 JPO720911:JPO720914 JZK720911:JZK720914 KJG720911:KJG720914 KTC720911:KTC720914 LCY720911:LCY720914 LMU720911:LMU720914 LWQ720911:LWQ720914 MGM720911:MGM720914 MQI720911:MQI720914 NAE720911:NAE720914 NKA720911:NKA720914 NTW720911:NTW720914 ODS720911:ODS720914 ONO720911:ONO720914 OXK720911:OXK720914 PHG720911:PHG720914 PRC720911:PRC720914 QAY720911:QAY720914 QKU720911:QKU720914 QUQ720911:QUQ720914 REM720911:REM720914 ROI720911:ROI720914 RYE720911:RYE720914 SIA720911:SIA720914 SRW720911:SRW720914 TBS720911:TBS720914 TLO720911:TLO720914 TVK720911:TVK720914 UFG720911:UFG720914 UPC720911:UPC720914 UYY720911:UYY720914 VIU720911:VIU720914 VSQ720911:VSQ720914 WCM720911:WCM720914 WMI720911:WMI720914 WWE720911:WWE720914 W786447:W786450 JS786447:JS786450 TO786447:TO786450 ADK786447:ADK786450 ANG786447:ANG786450 AXC786447:AXC786450 BGY786447:BGY786450 BQU786447:BQU786450 CAQ786447:CAQ786450 CKM786447:CKM786450 CUI786447:CUI786450 DEE786447:DEE786450 DOA786447:DOA786450 DXW786447:DXW786450 EHS786447:EHS786450 ERO786447:ERO786450 FBK786447:FBK786450 FLG786447:FLG786450 FVC786447:FVC786450 GEY786447:GEY786450 GOU786447:GOU786450 GYQ786447:GYQ786450 HIM786447:HIM786450 HSI786447:HSI786450 ICE786447:ICE786450 IMA786447:IMA786450 IVW786447:IVW786450 JFS786447:JFS786450 JPO786447:JPO786450 JZK786447:JZK786450 KJG786447:KJG786450 KTC786447:KTC786450 LCY786447:LCY786450 LMU786447:LMU786450 LWQ786447:LWQ786450 MGM786447:MGM786450 MQI786447:MQI786450 NAE786447:NAE786450 NKA786447:NKA786450 NTW786447:NTW786450 ODS786447:ODS786450 ONO786447:ONO786450 OXK786447:OXK786450 PHG786447:PHG786450 PRC786447:PRC786450 QAY786447:QAY786450 QKU786447:QKU786450 QUQ786447:QUQ786450 REM786447:REM786450 ROI786447:ROI786450 RYE786447:RYE786450 SIA786447:SIA786450 SRW786447:SRW786450 TBS786447:TBS786450 TLO786447:TLO786450 TVK786447:TVK786450 UFG786447:UFG786450 UPC786447:UPC786450 UYY786447:UYY786450 VIU786447:VIU786450 VSQ786447:VSQ786450 WCM786447:WCM786450 WMI786447:WMI786450 WWE786447:WWE786450 W851983:W851986 JS851983:JS851986 TO851983:TO851986 ADK851983:ADK851986 ANG851983:ANG851986 AXC851983:AXC851986 BGY851983:BGY851986 BQU851983:BQU851986 CAQ851983:CAQ851986 CKM851983:CKM851986 CUI851983:CUI851986 DEE851983:DEE851986 DOA851983:DOA851986 DXW851983:DXW851986 EHS851983:EHS851986 ERO851983:ERO851986 FBK851983:FBK851986 FLG851983:FLG851986 FVC851983:FVC851986 GEY851983:GEY851986 GOU851983:GOU851986 GYQ851983:GYQ851986 HIM851983:HIM851986 HSI851983:HSI851986 ICE851983:ICE851986 IMA851983:IMA851986 IVW851983:IVW851986 JFS851983:JFS851986 JPO851983:JPO851986 JZK851983:JZK851986 KJG851983:KJG851986 KTC851983:KTC851986 LCY851983:LCY851986 LMU851983:LMU851986 LWQ851983:LWQ851986 MGM851983:MGM851986 MQI851983:MQI851986 NAE851983:NAE851986 NKA851983:NKA851986 NTW851983:NTW851986 ODS851983:ODS851986 ONO851983:ONO851986 OXK851983:OXK851986 PHG851983:PHG851986 PRC851983:PRC851986 QAY851983:QAY851986 QKU851983:QKU851986 QUQ851983:QUQ851986 REM851983:REM851986 ROI851983:ROI851986 RYE851983:RYE851986 SIA851983:SIA851986 SRW851983:SRW851986 TBS851983:TBS851986 TLO851983:TLO851986 TVK851983:TVK851986 UFG851983:UFG851986 UPC851983:UPC851986 UYY851983:UYY851986 VIU851983:VIU851986 VSQ851983:VSQ851986 WCM851983:WCM851986 WMI851983:WMI851986 WWE851983:WWE851986 W917519:W917522 JS917519:JS917522 TO917519:TO917522 ADK917519:ADK917522 ANG917519:ANG917522 AXC917519:AXC917522 BGY917519:BGY917522 BQU917519:BQU917522 CAQ917519:CAQ917522 CKM917519:CKM917522 CUI917519:CUI917522 DEE917519:DEE917522 DOA917519:DOA917522 DXW917519:DXW917522 EHS917519:EHS917522 ERO917519:ERO917522 FBK917519:FBK917522 FLG917519:FLG917522 FVC917519:FVC917522 GEY917519:GEY917522 GOU917519:GOU917522 GYQ917519:GYQ917522 HIM917519:HIM917522 HSI917519:HSI917522 ICE917519:ICE917522 IMA917519:IMA917522 IVW917519:IVW917522 JFS917519:JFS917522 JPO917519:JPO917522 JZK917519:JZK917522 KJG917519:KJG917522 KTC917519:KTC917522 LCY917519:LCY917522 LMU917519:LMU917522 LWQ917519:LWQ917522 MGM917519:MGM917522 MQI917519:MQI917522 NAE917519:NAE917522 NKA917519:NKA917522 NTW917519:NTW917522 ODS917519:ODS917522 ONO917519:ONO917522 OXK917519:OXK917522 PHG917519:PHG917522 PRC917519:PRC917522 QAY917519:QAY917522 QKU917519:QKU917522 QUQ917519:QUQ917522 REM917519:REM917522 ROI917519:ROI917522 RYE917519:RYE917522 SIA917519:SIA917522 SRW917519:SRW917522 TBS917519:TBS917522 TLO917519:TLO917522 TVK917519:TVK917522 UFG917519:UFG917522 UPC917519:UPC917522 UYY917519:UYY917522 VIU917519:VIU917522 VSQ917519:VSQ917522 WCM917519:WCM917522 WMI917519:WMI917522 WWE917519:WWE917522 W983055:W983058 JS983055:JS983058 TO983055:TO983058 ADK983055:ADK983058 ANG983055:ANG983058 AXC983055:AXC983058 BGY983055:BGY983058 BQU983055:BQU983058 CAQ983055:CAQ983058 CKM983055:CKM983058 CUI983055:CUI983058 DEE983055:DEE983058 DOA983055:DOA983058 DXW983055:DXW983058 EHS983055:EHS983058 ERO983055:ERO983058 FBK983055:FBK983058 FLG983055:FLG983058 FVC983055:FVC983058 GEY983055:GEY983058 GOU983055:GOU983058 GYQ983055:GYQ983058 HIM983055:HIM983058 HSI983055:HSI983058 ICE983055:ICE983058 IMA983055:IMA983058 IVW983055:IVW983058 JFS983055:JFS983058 JPO983055:JPO983058 JZK983055:JZK983058 KJG983055:KJG983058 KTC983055:KTC983058 LCY983055:LCY983058 LMU983055:LMU983058 LWQ983055:LWQ983058 MGM983055:MGM983058 MQI983055:MQI983058 NAE983055:NAE983058 NKA983055:NKA983058 NTW983055:NTW983058 ODS983055:ODS983058 ONO983055:ONO983058 OXK983055:OXK983058 PHG983055:PHG983058 PRC983055:PRC983058 QAY983055:QAY983058 QKU983055:QKU983058 QUQ983055:QUQ983058 REM983055:REM983058 ROI983055:ROI983058 RYE983055:RYE983058 SIA983055:SIA983058 SRW983055:SRW983058 TBS983055:TBS983058 TLO983055:TLO983058 TVK983055:TVK983058 UFG983055:UFG983058 UPC983055:UPC983058 UYY983055:UYY983058 VIU983055:VIU983058 VSQ983055:VSQ983058 WCM983055:WCM983058 WMI983055:WMI983058 WWE983055:WWE983058 WWE983066:WWE983089 JP16:JP49 TL16:TL49 ADH16:ADH49 AND16:AND49 AWZ16:AWZ49 BGV16:BGV49 BQR16:BQR49 CAN16:CAN49 CKJ16:CKJ49 CUF16:CUF49 DEB16:DEB49 DNX16:DNX49 DXT16:DXT49 EHP16:EHP49 ERL16:ERL49 FBH16:FBH49 FLD16:FLD49 FUZ16:FUZ49 GEV16:GEV49 GOR16:GOR49 GYN16:GYN49 HIJ16:HIJ49 HSF16:HSF49 ICB16:ICB49 ILX16:ILX49 IVT16:IVT49 JFP16:JFP49 JPL16:JPL49 JZH16:JZH49 KJD16:KJD49 KSZ16:KSZ49 LCV16:LCV49 LMR16:LMR49 LWN16:LWN49 MGJ16:MGJ49 MQF16:MQF49 NAB16:NAB49 NJX16:NJX49 NTT16:NTT49 ODP16:ODP49 ONL16:ONL49 OXH16:OXH49 PHD16:PHD49 PQZ16:PQZ49 QAV16:QAV49 QKR16:QKR49 QUN16:QUN49 REJ16:REJ49 ROF16:ROF49 RYB16:RYB49 SHX16:SHX49 SRT16:SRT49 TBP16:TBP49 TLL16:TLL49 TVH16:TVH49 UFD16:UFD49 UOZ16:UOZ49 UYV16:UYV49 VIR16:VIR49 VSN16:VSN49 WCJ16:WCJ49 WMF16:WMF49 WWB16:WWB49 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T16:T49">
      <formula1>0</formula1>
      <formula2>20</formula2>
    </dataValidation>
    <dataValidation type="decimal" allowBlank="1" showInputMessage="1" showErrorMessage="1" errorTitle="الرجاء التصحيح" error="العدد يجب أن يكون بين 0 و 20" sqref="X5:Z49 IW5:IZ49 SS5:SV49 ACO5:ACR49 AMK5:AMN49 AWG5:AWJ49 BGC5:BGF49 BPY5:BQB49 BZU5:BZX49 CJQ5:CJT49 CTM5:CTP49 DDI5:DDL49 DNE5:DNH49 DXA5:DXD49 EGW5:EGZ49 EQS5:EQV49 FAO5:FAR49 FKK5:FKN49 FUG5:FUJ49 GEC5:GEF49 GNY5:GOB49 GXU5:GXX49 HHQ5:HHT49 HRM5:HRP49 IBI5:IBL49 ILE5:ILH49 IVA5:IVD49 JEW5:JEZ49 JOS5:JOV49 JYO5:JYR49 KIK5:KIN49 KSG5:KSJ49 LCC5:LCF49 LLY5:LMB49 LVU5:LVX49 MFQ5:MFT49 MPM5:MPP49 MZI5:MZL49 NJE5:NJH49 NTA5:NTD49 OCW5:OCZ49 OMS5:OMV49 OWO5:OWR49 PGK5:PGN49 PQG5:PQJ49 QAC5:QAF49 QJY5:QKB49 QTU5:QTX49 RDQ5:RDT49 RNM5:RNP49 RXI5:RXL49 SHE5:SHH49 SRA5:SRD49 TAW5:TAZ49 TKS5:TKV49 TUO5:TUR49 UEK5:UEN49 UOG5:UOJ49 UYC5:UYF49 VHY5:VIB49 VRU5:VRX49 WBQ5:WBT49 WLM5:WLP49 WVI5:WVL49 D65551:G65585 IZ65551:JC65585 SV65551:SY65585 ACR65551:ACU65585 AMN65551:AMQ65585 AWJ65551:AWM65585 BGF65551:BGI65585 BQB65551:BQE65585 BZX65551:CAA65585 CJT65551:CJW65585 CTP65551:CTS65585 DDL65551:DDO65585 DNH65551:DNK65585 DXD65551:DXG65585 EGZ65551:EHC65585 EQV65551:EQY65585 FAR65551:FAU65585 FKN65551:FKQ65585 FUJ65551:FUM65585 GEF65551:GEI65585 GOB65551:GOE65585 GXX65551:GYA65585 HHT65551:HHW65585 HRP65551:HRS65585 IBL65551:IBO65585 ILH65551:ILK65585 IVD65551:IVG65585 JEZ65551:JFC65585 JOV65551:JOY65585 JYR65551:JYU65585 KIN65551:KIQ65585 KSJ65551:KSM65585 LCF65551:LCI65585 LMB65551:LME65585 LVX65551:LWA65585 MFT65551:MFW65585 MPP65551:MPS65585 MZL65551:MZO65585 NJH65551:NJK65585 NTD65551:NTG65585 OCZ65551:ODC65585 OMV65551:OMY65585 OWR65551:OWU65585 PGN65551:PGQ65585 PQJ65551:PQM65585 QAF65551:QAI65585 QKB65551:QKE65585 QTX65551:QUA65585 RDT65551:RDW65585 RNP65551:RNS65585 RXL65551:RXO65585 SHH65551:SHK65585 SRD65551:SRG65585 TAZ65551:TBC65585 TKV65551:TKY65585 TUR65551:TUU65585 UEN65551:UEQ65585 UOJ65551:UOM65585 UYF65551:UYI65585 VIB65551:VIE65585 VRX65551:VSA65585 WBT65551:WBW65585 WLP65551:WLS65585 WVL65551:WVO65585 D131087:G131121 IZ131087:JC131121 SV131087:SY131121 ACR131087:ACU131121 AMN131087:AMQ131121 AWJ131087:AWM131121 BGF131087:BGI131121 BQB131087:BQE131121 BZX131087:CAA131121 CJT131087:CJW131121 CTP131087:CTS131121 DDL131087:DDO131121 DNH131087:DNK131121 DXD131087:DXG131121 EGZ131087:EHC131121 EQV131087:EQY131121 FAR131087:FAU131121 FKN131087:FKQ131121 FUJ131087:FUM131121 GEF131087:GEI131121 GOB131087:GOE131121 GXX131087:GYA131121 HHT131087:HHW131121 HRP131087:HRS131121 IBL131087:IBO131121 ILH131087:ILK131121 IVD131087:IVG131121 JEZ131087:JFC131121 JOV131087:JOY131121 JYR131087:JYU131121 KIN131087:KIQ131121 KSJ131087:KSM131121 LCF131087:LCI131121 LMB131087:LME131121 LVX131087:LWA131121 MFT131087:MFW131121 MPP131087:MPS131121 MZL131087:MZO131121 NJH131087:NJK131121 NTD131087:NTG131121 OCZ131087:ODC131121 OMV131087:OMY131121 OWR131087:OWU131121 PGN131087:PGQ131121 PQJ131087:PQM131121 QAF131087:QAI131121 QKB131087:QKE131121 QTX131087:QUA131121 RDT131087:RDW131121 RNP131087:RNS131121 RXL131087:RXO131121 SHH131087:SHK131121 SRD131087:SRG131121 TAZ131087:TBC131121 TKV131087:TKY131121 TUR131087:TUU131121 UEN131087:UEQ131121 UOJ131087:UOM131121 UYF131087:UYI131121 VIB131087:VIE131121 VRX131087:VSA131121 WBT131087:WBW131121 WLP131087:WLS131121 WVL131087:WVO131121 D196623:G196657 IZ196623:JC196657 SV196623:SY196657 ACR196623:ACU196657 AMN196623:AMQ196657 AWJ196623:AWM196657 BGF196623:BGI196657 BQB196623:BQE196657 BZX196623:CAA196657 CJT196623:CJW196657 CTP196623:CTS196657 DDL196623:DDO196657 DNH196623:DNK196657 DXD196623:DXG196657 EGZ196623:EHC196657 EQV196623:EQY196657 FAR196623:FAU196657 FKN196623:FKQ196657 FUJ196623:FUM196657 GEF196623:GEI196657 GOB196623:GOE196657 GXX196623:GYA196657 HHT196623:HHW196657 HRP196623:HRS196657 IBL196623:IBO196657 ILH196623:ILK196657 IVD196623:IVG196657 JEZ196623:JFC196657 JOV196623:JOY196657 JYR196623:JYU196657 KIN196623:KIQ196657 KSJ196623:KSM196657 LCF196623:LCI196657 LMB196623:LME196657 LVX196623:LWA196657 MFT196623:MFW196657 MPP196623:MPS196657 MZL196623:MZO196657 NJH196623:NJK196657 NTD196623:NTG196657 OCZ196623:ODC196657 OMV196623:OMY196657 OWR196623:OWU196657 PGN196623:PGQ196657 PQJ196623:PQM196657 QAF196623:QAI196657 QKB196623:QKE196657 QTX196623:QUA196657 RDT196623:RDW196657 RNP196623:RNS196657 RXL196623:RXO196657 SHH196623:SHK196657 SRD196623:SRG196657 TAZ196623:TBC196657 TKV196623:TKY196657 TUR196623:TUU196657 UEN196623:UEQ196657 UOJ196623:UOM196657 UYF196623:UYI196657 VIB196623:VIE196657 VRX196623:VSA196657 WBT196623:WBW196657 WLP196623:WLS196657 WVL196623:WVO196657 D262159:G262193 IZ262159:JC262193 SV262159:SY262193 ACR262159:ACU262193 AMN262159:AMQ262193 AWJ262159:AWM262193 BGF262159:BGI262193 BQB262159:BQE262193 BZX262159:CAA262193 CJT262159:CJW262193 CTP262159:CTS262193 DDL262159:DDO262193 DNH262159:DNK262193 DXD262159:DXG262193 EGZ262159:EHC262193 EQV262159:EQY262193 FAR262159:FAU262193 FKN262159:FKQ262193 FUJ262159:FUM262193 GEF262159:GEI262193 GOB262159:GOE262193 GXX262159:GYA262193 HHT262159:HHW262193 HRP262159:HRS262193 IBL262159:IBO262193 ILH262159:ILK262193 IVD262159:IVG262193 JEZ262159:JFC262193 JOV262159:JOY262193 JYR262159:JYU262193 KIN262159:KIQ262193 KSJ262159:KSM262193 LCF262159:LCI262193 LMB262159:LME262193 LVX262159:LWA262193 MFT262159:MFW262193 MPP262159:MPS262193 MZL262159:MZO262193 NJH262159:NJK262193 NTD262159:NTG262193 OCZ262159:ODC262193 OMV262159:OMY262193 OWR262159:OWU262193 PGN262159:PGQ262193 PQJ262159:PQM262193 QAF262159:QAI262193 QKB262159:QKE262193 QTX262159:QUA262193 RDT262159:RDW262193 RNP262159:RNS262193 RXL262159:RXO262193 SHH262159:SHK262193 SRD262159:SRG262193 TAZ262159:TBC262193 TKV262159:TKY262193 TUR262159:TUU262193 UEN262159:UEQ262193 UOJ262159:UOM262193 UYF262159:UYI262193 VIB262159:VIE262193 VRX262159:VSA262193 WBT262159:WBW262193 WLP262159:WLS262193 WVL262159:WVO262193 D327695:G327729 IZ327695:JC327729 SV327695:SY327729 ACR327695:ACU327729 AMN327695:AMQ327729 AWJ327695:AWM327729 BGF327695:BGI327729 BQB327695:BQE327729 BZX327695:CAA327729 CJT327695:CJW327729 CTP327695:CTS327729 DDL327695:DDO327729 DNH327695:DNK327729 DXD327695:DXG327729 EGZ327695:EHC327729 EQV327695:EQY327729 FAR327695:FAU327729 FKN327695:FKQ327729 FUJ327695:FUM327729 GEF327695:GEI327729 GOB327695:GOE327729 GXX327695:GYA327729 HHT327695:HHW327729 HRP327695:HRS327729 IBL327695:IBO327729 ILH327695:ILK327729 IVD327695:IVG327729 JEZ327695:JFC327729 JOV327695:JOY327729 JYR327695:JYU327729 KIN327695:KIQ327729 KSJ327695:KSM327729 LCF327695:LCI327729 LMB327695:LME327729 LVX327695:LWA327729 MFT327695:MFW327729 MPP327695:MPS327729 MZL327695:MZO327729 NJH327695:NJK327729 NTD327695:NTG327729 OCZ327695:ODC327729 OMV327695:OMY327729 OWR327695:OWU327729 PGN327695:PGQ327729 PQJ327695:PQM327729 QAF327695:QAI327729 QKB327695:QKE327729 QTX327695:QUA327729 RDT327695:RDW327729 RNP327695:RNS327729 RXL327695:RXO327729 SHH327695:SHK327729 SRD327695:SRG327729 TAZ327695:TBC327729 TKV327695:TKY327729 TUR327695:TUU327729 UEN327695:UEQ327729 UOJ327695:UOM327729 UYF327695:UYI327729 VIB327695:VIE327729 VRX327695:VSA327729 WBT327695:WBW327729 WLP327695:WLS327729 WVL327695:WVO327729 D393231:G393265 IZ393231:JC393265 SV393231:SY393265 ACR393231:ACU393265 AMN393231:AMQ393265 AWJ393231:AWM393265 BGF393231:BGI393265 BQB393231:BQE393265 BZX393231:CAA393265 CJT393231:CJW393265 CTP393231:CTS393265 DDL393231:DDO393265 DNH393231:DNK393265 DXD393231:DXG393265 EGZ393231:EHC393265 EQV393231:EQY393265 FAR393231:FAU393265 FKN393231:FKQ393265 FUJ393231:FUM393265 GEF393231:GEI393265 GOB393231:GOE393265 GXX393231:GYA393265 HHT393231:HHW393265 HRP393231:HRS393265 IBL393231:IBO393265 ILH393231:ILK393265 IVD393231:IVG393265 JEZ393231:JFC393265 JOV393231:JOY393265 JYR393231:JYU393265 KIN393231:KIQ393265 KSJ393231:KSM393265 LCF393231:LCI393265 LMB393231:LME393265 LVX393231:LWA393265 MFT393231:MFW393265 MPP393231:MPS393265 MZL393231:MZO393265 NJH393231:NJK393265 NTD393231:NTG393265 OCZ393231:ODC393265 OMV393231:OMY393265 OWR393231:OWU393265 PGN393231:PGQ393265 PQJ393231:PQM393265 QAF393231:QAI393265 QKB393231:QKE393265 QTX393231:QUA393265 RDT393231:RDW393265 RNP393231:RNS393265 RXL393231:RXO393265 SHH393231:SHK393265 SRD393231:SRG393265 TAZ393231:TBC393265 TKV393231:TKY393265 TUR393231:TUU393265 UEN393231:UEQ393265 UOJ393231:UOM393265 UYF393231:UYI393265 VIB393231:VIE393265 VRX393231:VSA393265 WBT393231:WBW393265 WLP393231:WLS393265 WVL393231:WVO393265 D458767:G458801 IZ458767:JC458801 SV458767:SY458801 ACR458767:ACU458801 AMN458767:AMQ458801 AWJ458767:AWM458801 BGF458767:BGI458801 BQB458767:BQE458801 BZX458767:CAA458801 CJT458767:CJW458801 CTP458767:CTS458801 DDL458767:DDO458801 DNH458767:DNK458801 DXD458767:DXG458801 EGZ458767:EHC458801 EQV458767:EQY458801 FAR458767:FAU458801 FKN458767:FKQ458801 FUJ458767:FUM458801 GEF458767:GEI458801 GOB458767:GOE458801 GXX458767:GYA458801 HHT458767:HHW458801 HRP458767:HRS458801 IBL458767:IBO458801 ILH458767:ILK458801 IVD458767:IVG458801 JEZ458767:JFC458801 JOV458767:JOY458801 JYR458767:JYU458801 KIN458767:KIQ458801 KSJ458767:KSM458801 LCF458767:LCI458801 LMB458767:LME458801 LVX458767:LWA458801 MFT458767:MFW458801 MPP458767:MPS458801 MZL458767:MZO458801 NJH458767:NJK458801 NTD458767:NTG458801 OCZ458767:ODC458801 OMV458767:OMY458801 OWR458767:OWU458801 PGN458767:PGQ458801 PQJ458767:PQM458801 QAF458767:QAI458801 QKB458767:QKE458801 QTX458767:QUA458801 RDT458767:RDW458801 RNP458767:RNS458801 RXL458767:RXO458801 SHH458767:SHK458801 SRD458767:SRG458801 TAZ458767:TBC458801 TKV458767:TKY458801 TUR458767:TUU458801 UEN458767:UEQ458801 UOJ458767:UOM458801 UYF458767:UYI458801 VIB458767:VIE458801 VRX458767:VSA458801 WBT458767:WBW458801 WLP458767:WLS458801 WVL458767:WVO458801 D524303:G524337 IZ524303:JC524337 SV524303:SY524337 ACR524303:ACU524337 AMN524303:AMQ524337 AWJ524303:AWM524337 BGF524303:BGI524337 BQB524303:BQE524337 BZX524303:CAA524337 CJT524303:CJW524337 CTP524303:CTS524337 DDL524303:DDO524337 DNH524303:DNK524337 DXD524303:DXG524337 EGZ524303:EHC524337 EQV524303:EQY524337 FAR524303:FAU524337 FKN524303:FKQ524337 FUJ524303:FUM524337 GEF524303:GEI524337 GOB524303:GOE524337 GXX524303:GYA524337 HHT524303:HHW524337 HRP524303:HRS524337 IBL524303:IBO524337 ILH524303:ILK524337 IVD524303:IVG524337 JEZ524303:JFC524337 JOV524303:JOY524337 JYR524303:JYU524337 KIN524303:KIQ524337 KSJ524303:KSM524337 LCF524303:LCI524337 LMB524303:LME524337 LVX524303:LWA524337 MFT524303:MFW524337 MPP524303:MPS524337 MZL524303:MZO524337 NJH524303:NJK524337 NTD524303:NTG524337 OCZ524303:ODC524337 OMV524303:OMY524337 OWR524303:OWU524337 PGN524303:PGQ524337 PQJ524303:PQM524337 QAF524303:QAI524337 QKB524303:QKE524337 QTX524303:QUA524337 RDT524303:RDW524337 RNP524303:RNS524337 RXL524303:RXO524337 SHH524303:SHK524337 SRD524303:SRG524337 TAZ524303:TBC524337 TKV524303:TKY524337 TUR524303:TUU524337 UEN524303:UEQ524337 UOJ524303:UOM524337 UYF524303:UYI524337 VIB524303:VIE524337 VRX524303:VSA524337 WBT524303:WBW524337 WLP524303:WLS524337 WVL524303:WVO524337 D589839:G589873 IZ589839:JC589873 SV589839:SY589873 ACR589839:ACU589873 AMN589839:AMQ589873 AWJ589839:AWM589873 BGF589839:BGI589873 BQB589839:BQE589873 BZX589839:CAA589873 CJT589839:CJW589873 CTP589839:CTS589873 DDL589839:DDO589873 DNH589839:DNK589873 DXD589839:DXG589873 EGZ589839:EHC589873 EQV589839:EQY589873 FAR589839:FAU589873 FKN589839:FKQ589873 FUJ589839:FUM589873 GEF589839:GEI589873 GOB589839:GOE589873 GXX589839:GYA589873 HHT589839:HHW589873 HRP589839:HRS589873 IBL589839:IBO589873 ILH589839:ILK589873 IVD589839:IVG589873 JEZ589839:JFC589873 JOV589839:JOY589873 JYR589839:JYU589873 KIN589839:KIQ589873 KSJ589839:KSM589873 LCF589839:LCI589873 LMB589839:LME589873 LVX589839:LWA589873 MFT589839:MFW589873 MPP589839:MPS589873 MZL589839:MZO589873 NJH589839:NJK589873 NTD589839:NTG589873 OCZ589839:ODC589873 OMV589839:OMY589873 OWR589839:OWU589873 PGN589839:PGQ589873 PQJ589839:PQM589873 QAF589839:QAI589873 QKB589839:QKE589873 QTX589839:QUA589873 RDT589839:RDW589873 RNP589839:RNS589873 RXL589839:RXO589873 SHH589839:SHK589873 SRD589839:SRG589873 TAZ589839:TBC589873 TKV589839:TKY589873 TUR589839:TUU589873 UEN589839:UEQ589873 UOJ589839:UOM589873 UYF589839:UYI589873 VIB589839:VIE589873 VRX589839:VSA589873 WBT589839:WBW589873 WLP589839:WLS589873 WVL589839:WVO589873 D655375:G655409 IZ655375:JC655409 SV655375:SY655409 ACR655375:ACU655409 AMN655375:AMQ655409 AWJ655375:AWM655409 BGF655375:BGI655409 BQB655375:BQE655409 BZX655375:CAA655409 CJT655375:CJW655409 CTP655375:CTS655409 DDL655375:DDO655409 DNH655375:DNK655409 DXD655375:DXG655409 EGZ655375:EHC655409 EQV655375:EQY655409 FAR655375:FAU655409 FKN655375:FKQ655409 FUJ655375:FUM655409 GEF655375:GEI655409 GOB655375:GOE655409 GXX655375:GYA655409 HHT655375:HHW655409 HRP655375:HRS655409 IBL655375:IBO655409 ILH655375:ILK655409 IVD655375:IVG655409 JEZ655375:JFC655409 JOV655375:JOY655409 JYR655375:JYU655409 KIN655375:KIQ655409 KSJ655375:KSM655409 LCF655375:LCI655409 LMB655375:LME655409 LVX655375:LWA655409 MFT655375:MFW655409 MPP655375:MPS655409 MZL655375:MZO655409 NJH655375:NJK655409 NTD655375:NTG655409 OCZ655375:ODC655409 OMV655375:OMY655409 OWR655375:OWU655409 PGN655375:PGQ655409 PQJ655375:PQM655409 QAF655375:QAI655409 QKB655375:QKE655409 QTX655375:QUA655409 RDT655375:RDW655409 RNP655375:RNS655409 RXL655375:RXO655409 SHH655375:SHK655409 SRD655375:SRG655409 TAZ655375:TBC655409 TKV655375:TKY655409 TUR655375:TUU655409 UEN655375:UEQ655409 UOJ655375:UOM655409 UYF655375:UYI655409 VIB655375:VIE655409 VRX655375:VSA655409 WBT655375:WBW655409 WLP655375:WLS655409 WVL655375:WVO655409 D720911:G720945 IZ720911:JC720945 SV720911:SY720945 ACR720911:ACU720945 AMN720911:AMQ720945 AWJ720911:AWM720945 BGF720911:BGI720945 BQB720911:BQE720945 BZX720911:CAA720945 CJT720911:CJW720945 CTP720911:CTS720945 DDL720911:DDO720945 DNH720911:DNK720945 DXD720911:DXG720945 EGZ720911:EHC720945 EQV720911:EQY720945 FAR720911:FAU720945 FKN720911:FKQ720945 FUJ720911:FUM720945 GEF720911:GEI720945 GOB720911:GOE720945 GXX720911:GYA720945 HHT720911:HHW720945 HRP720911:HRS720945 IBL720911:IBO720945 ILH720911:ILK720945 IVD720911:IVG720945 JEZ720911:JFC720945 JOV720911:JOY720945 JYR720911:JYU720945 KIN720911:KIQ720945 KSJ720911:KSM720945 LCF720911:LCI720945 LMB720911:LME720945 LVX720911:LWA720945 MFT720911:MFW720945 MPP720911:MPS720945 MZL720911:MZO720945 NJH720911:NJK720945 NTD720911:NTG720945 OCZ720911:ODC720945 OMV720911:OMY720945 OWR720911:OWU720945 PGN720911:PGQ720945 PQJ720911:PQM720945 QAF720911:QAI720945 QKB720911:QKE720945 QTX720911:QUA720945 RDT720911:RDW720945 RNP720911:RNS720945 RXL720911:RXO720945 SHH720911:SHK720945 SRD720911:SRG720945 TAZ720911:TBC720945 TKV720911:TKY720945 TUR720911:TUU720945 UEN720911:UEQ720945 UOJ720911:UOM720945 UYF720911:UYI720945 VIB720911:VIE720945 VRX720911:VSA720945 WBT720911:WBW720945 WLP720911:WLS720945 WVL720911:WVO720945 D786447:G786481 IZ786447:JC786481 SV786447:SY786481 ACR786447:ACU786481 AMN786447:AMQ786481 AWJ786447:AWM786481 BGF786447:BGI786481 BQB786447:BQE786481 BZX786447:CAA786481 CJT786447:CJW786481 CTP786447:CTS786481 DDL786447:DDO786481 DNH786447:DNK786481 DXD786447:DXG786481 EGZ786447:EHC786481 EQV786447:EQY786481 FAR786447:FAU786481 FKN786447:FKQ786481 FUJ786447:FUM786481 GEF786447:GEI786481 GOB786447:GOE786481 GXX786447:GYA786481 HHT786447:HHW786481 HRP786447:HRS786481 IBL786447:IBO786481 ILH786447:ILK786481 IVD786447:IVG786481 JEZ786447:JFC786481 JOV786447:JOY786481 JYR786447:JYU786481 KIN786447:KIQ786481 KSJ786447:KSM786481 LCF786447:LCI786481 LMB786447:LME786481 LVX786447:LWA786481 MFT786447:MFW786481 MPP786447:MPS786481 MZL786447:MZO786481 NJH786447:NJK786481 NTD786447:NTG786481 OCZ786447:ODC786481 OMV786447:OMY786481 OWR786447:OWU786481 PGN786447:PGQ786481 PQJ786447:PQM786481 QAF786447:QAI786481 QKB786447:QKE786481 QTX786447:QUA786481 RDT786447:RDW786481 RNP786447:RNS786481 RXL786447:RXO786481 SHH786447:SHK786481 SRD786447:SRG786481 TAZ786447:TBC786481 TKV786447:TKY786481 TUR786447:TUU786481 UEN786447:UEQ786481 UOJ786447:UOM786481 UYF786447:UYI786481 VIB786447:VIE786481 VRX786447:VSA786481 WBT786447:WBW786481 WLP786447:WLS786481 WVL786447:WVO786481 D851983:G852017 IZ851983:JC852017 SV851983:SY852017 ACR851983:ACU852017 AMN851983:AMQ852017 AWJ851983:AWM852017 BGF851983:BGI852017 BQB851983:BQE852017 BZX851983:CAA852017 CJT851983:CJW852017 CTP851983:CTS852017 DDL851983:DDO852017 DNH851983:DNK852017 DXD851983:DXG852017 EGZ851983:EHC852017 EQV851983:EQY852017 FAR851983:FAU852017 FKN851983:FKQ852017 FUJ851983:FUM852017 GEF851983:GEI852017 GOB851983:GOE852017 GXX851983:GYA852017 HHT851983:HHW852017 HRP851983:HRS852017 IBL851983:IBO852017 ILH851983:ILK852017 IVD851983:IVG852017 JEZ851983:JFC852017 JOV851983:JOY852017 JYR851983:JYU852017 KIN851983:KIQ852017 KSJ851983:KSM852017 LCF851983:LCI852017 LMB851983:LME852017 LVX851983:LWA852017 MFT851983:MFW852017 MPP851983:MPS852017 MZL851983:MZO852017 NJH851983:NJK852017 NTD851983:NTG852017 OCZ851983:ODC852017 OMV851983:OMY852017 OWR851983:OWU852017 PGN851983:PGQ852017 PQJ851983:PQM852017 QAF851983:QAI852017 QKB851983:QKE852017 QTX851983:QUA852017 RDT851983:RDW852017 RNP851983:RNS852017 RXL851983:RXO852017 SHH851983:SHK852017 SRD851983:SRG852017 TAZ851983:TBC852017 TKV851983:TKY852017 TUR851983:TUU852017 UEN851983:UEQ852017 UOJ851983:UOM852017 UYF851983:UYI852017 VIB851983:VIE852017 VRX851983:VSA852017 WBT851983:WBW852017 WLP851983:WLS852017 WVL851983:WVO852017 D917519:G917553 IZ917519:JC917553 SV917519:SY917553 ACR917519:ACU917553 AMN917519:AMQ917553 AWJ917519:AWM917553 BGF917519:BGI917553 BQB917519:BQE917553 BZX917519:CAA917553 CJT917519:CJW917553 CTP917519:CTS917553 DDL917519:DDO917553 DNH917519:DNK917553 DXD917519:DXG917553 EGZ917519:EHC917553 EQV917519:EQY917553 FAR917519:FAU917553 FKN917519:FKQ917553 FUJ917519:FUM917553 GEF917519:GEI917553 GOB917519:GOE917553 GXX917519:GYA917553 HHT917519:HHW917553 HRP917519:HRS917553 IBL917519:IBO917553 ILH917519:ILK917553 IVD917519:IVG917553 JEZ917519:JFC917553 JOV917519:JOY917553 JYR917519:JYU917553 KIN917519:KIQ917553 KSJ917519:KSM917553 LCF917519:LCI917553 LMB917519:LME917553 LVX917519:LWA917553 MFT917519:MFW917553 MPP917519:MPS917553 MZL917519:MZO917553 NJH917519:NJK917553 NTD917519:NTG917553 OCZ917519:ODC917553 OMV917519:OMY917553 OWR917519:OWU917553 PGN917519:PGQ917553 PQJ917519:PQM917553 QAF917519:QAI917553 QKB917519:QKE917553 QTX917519:QUA917553 RDT917519:RDW917553 RNP917519:RNS917553 RXL917519:RXO917553 SHH917519:SHK917553 SRD917519:SRG917553 TAZ917519:TBC917553 TKV917519:TKY917553 TUR917519:TUU917553 UEN917519:UEQ917553 UOJ917519:UOM917553 UYF917519:UYI917553 VIB917519:VIE917553 VRX917519:VSA917553 WBT917519:WBW917553 WLP917519:WLS917553 WVL917519:WVO917553 D983055:G983089 IZ983055:JC983089 SV983055:SY983089 ACR983055:ACU983089 AMN983055:AMQ983089 AWJ983055:AWM983089 BGF983055:BGI983089 BQB983055:BQE983089 BZX983055:CAA983089 CJT983055:CJW983089 CTP983055:CTS983089 DDL983055:DDO983089 DNH983055:DNK983089 DXD983055:DXG983089 EGZ983055:EHC983089 EQV983055:EQY983089 FAR983055:FAU983089 FKN983055:FKQ983089 FUJ983055:FUM983089 GEF983055:GEI983089 GOB983055:GOE983089 GXX983055:GYA983089 HHT983055:HHW983089 HRP983055:HRS983089 IBL983055:IBO983089 ILH983055:ILK983089 IVD983055:IVG983089 JEZ983055:JFC983089 JOV983055:JOY983089 JYR983055:JYU983089 KIN983055:KIQ983089 KSJ983055:KSM983089 LCF983055:LCI983089 LMB983055:LME983089 LVX983055:LWA983089 MFT983055:MFW983089 MPP983055:MPS983089 MZL983055:MZO983089 NJH983055:NJK983089 NTD983055:NTG983089 OCZ983055:ODC983089 OMV983055:OMY983089 OWR983055:OWU983089 PGN983055:PGQ983089 PQJ983055:PQM983089 QAF983055:QAI983089 QKB983055:QKE983089 QTX983055:QUA983089 RDT983055:RDW983089 RNP983055:RNS983089 RXL983055:RXO983089 SHH983055:SHK983089 SRD983055:SRG983089 TAZ983055:TBC983089 TKV983055:TKY983089 TUR983055:TUU983089 UEN983055:UEQ983089 UOJ983055:UOM983089 UYF983055:UYI983089 VIB983055:VIE983089 VRX983055:VSA983089 WBT983055:WBW983089 WLP983055:WLS983089 WVL983055:WVO983089 T9:T15 JP9:JP15 TL9:TL15 ADH9:ADH15 AND9:AND15 AWZ9:AWZ15 BGV9:BGV15 BQR9:BQR15 CAN9:CAN15 CKJ9:CKJ15 CUF9:CUF15 DEB9:DEB15 DNX9:DNX15 DXT9:DXT15 EHP9:EHP15 ERL9:ERL15 FBH9:FBH15 FLD9:FLD15 FUZ9:FUZ15 GEV9:GEV15 GOR9:GOR15 GYN9:GYN15 HIJ9:HIJ15 HSF9:HSF15 ICB9:ICB15 ILX9:ILX15 IVT9:IVT15 JFP9:JFP15 JPL9:JPL15 JZH9:JZH15 KJD9:KJD15 KSZ9:KSZ15 LCV9:LCV15 LMR9:LMR15 LWN9:LWN15 MGJ9:MGJ15 MQF9:MQF15 NAB9:NAB15 NJX9:NJX15 NTT9:NTT15 ODP9:ODP15 ONL9:ONL15 OXH9:OXH15 PHD9:PHD15 PQZ9:PQZ15 QAV9:QAV15 QKR9:QKR15 QUN9:QUN15 REJ9:REJ15 ROF9:ROF15 RYB9:RYB15 SHX9:SHX15 SRT9:SRT15 TBP9:TBP15 TLL9:TLL15 TVH9:TVH15 UFD9:UFD15 UOZ9:UOZ15 UYV9:UYV15 VIR9:VIR15 VSN9:VSN15 WCJ9:WCJ15 WMF9:WMF15 WWB9:WWB15 W65555:W65561 JS65555:JS65561 TO65555:TO65561 ADK65555:ADK65561 ANG65555:ANG65561 AXC65555:AXC65561 BGY65555:BGY65561 BQU65555:BQU65561 CAQ65555:CAQ65561 CKM65555:CKM65561 CUI65555:CUI65561 DEE65555:DEE65561 DOA65555:DOA65561 DXW65555:DXW65561 EHS65555:EHS65561 ERO65555:ERO65561 FBK65555:FBK65561 FLG65555:FLG65561 FVC65555:FVC65561 GEY65555:GEY65561 GOU65555:GOU65561 GYQ65555:GYQ65561 HIM65555:HIM65561 HSI65555:HSI65561 ICE65555:ICE65561 IMA65555:IMA65561 IVW65555:IVW65561 JFS65555:JFS65561 JPO65555:JPO65561 JZK65555:JZK65561 KJG65555:KJG65561 KTC65555:KTC65561 LCY65555:LCY65561 LMU65555:LMU65561 LWQ65555:LWQ65561 MGM65555:MGM65561 MQI65555:MQI65561 NAE65555:NAE65561 NKA65555:NKA65561 NTW65555:NTW65561 ODS65555:ODS65561 ONO65555:ONO65561 OXK65555:OXK65561 PHG65555:PHG65561 PRC65555:PRC65561 QAY65555:QAY65561 QKU65555:QKU65561 QUQ65555:QUQ65561 REM65555:REM65561 ROI65555:ROI65561 RYE65555:RYE65561 SIA65555:SIA65561 SRW65555:SRW65561 TBS65555:TBS65561 TLO65555:TLO65561 TVK65555:TVK65561 UFG65555:UFG65561 UPC65555:UPC65561 UYY65555:UYY65561 VIU65555:VIU65561 VSQ65555:VSQ65561 WCM65555:WCM65561 WMI65555:WMI65561 WWE65555:WWE65561 W131091:W131097 JS131091:JS131097 TO131091:TO131097 ADK131091:ADK131097 ANG131091:ANG131097 AXC131091:AXC131097 BGY131091:BGY131097 BQU131091:BQU131097 CAQ131091:CAQ131097 CKM131091:CKM131097 CUI131091:CUI131097 DEE131091:DEE131097 DOA131091:DOA131097 DXW131091:DXW131097 EHS131091:EHS131097 ERO131091:ERO131097 FBK131091:FBK131097 FLG131091:FLG131097 FVC131091:FVC131097 GEY131091:GEY131097 GOU131091:GOU131097 GYQ131091:GYQ131097 HIM131091:HIM131097 HSI131091:HSI131097 ICE131091:ICE131097 IMA131091:IMA131097 IVW131091:IVW131097 JFS131091:JFS131097 JPO131091:JPO131097 JZK131091:JZK131097 KJG131091:KJG131097 KTC131091:KTC131097 LCY131091:LCY131097 LMU131091:LMU131097 LWQ131091:LWQ131097 MGM131091:MGM131097 MQI131091:MQI131097 NAE131091:NAE131097 NKA131091:NKA131097 NTW131091:NTW131097 ODS131091:ODS131097 ONO131091:ONO131097 OXK131091:OXK131097 PHG131091:PHG131097 PRC131091:PRC131097 QAY131091:QAY131097 QKU131091:QKU131097 QUQ131091:QUQ131097 REM131091:REM131097 ROI131091:ROI131097 RYE131091:RYE131097 SIA131091:SIA131097 SRW131091:SRW131097 TBS131091:TBS131097 TLO131091:TLO131097 TVK131091:TVK131097 UFG131091:UFG131097 UPC131091:UPC131097 UYY131091:UYY131097 VIU131091:VIU131097 VSQ131091:VSQ131097 WCM131091:WCM131097 WMI131091:WMI131097 WWE131091:WWE131097 W196627:W196633 JS196627:JS196633 TO196627:TO196633 ADK196627:ADK196633 ANG196627:ANG196633 AXC196627:AXC196633 BGY196627:BGY196633 BQU196627:BQU196633 CAQ196627:CAQ196633 CKM196627:CKM196633 CUI196627:CUI196633 DEE196627:DEE196633 DOA196627:DOA196633 DXW196627:DXW196633 EHS196627:EHS196633 ERO196627:ERO196633 FBK196627:FBK196633 FLG196627:FLG196633 FVC196627:FVC196633 GEY196627:GEY196633 GOU196627:GOU196633 GYQ196627:GYQ196633 HIM196627:HIM196633 HSI196627:HSI196633 ICE196627:ICE196633 IMA196627:IMA196633 IVW196627:IVW196633 JFS196627:JFS196633 JPO196627:JPO196633 JZK196627:JZK196633 KJG196627:KJG196633 KTC196627:KTC196633 LCY196627:LCY196633 LMU196627:LMU196633 LWQ196627:LWQ196633 MGM196627:MGM196633 MQI196627:MQI196633 NAE196627:NAE196633 NKA196627:NKA196633 NTW196627:NTW196633 ODS196627:ODS196633 ONO196627:ONO196633 OXK196627:OXK196633 PHG196627:PHG196633 PRC196627:PRC196633 QAY196627:QAY196633 QKU196627:QKU196633 QUQ196627:QUQ196633 REM196627:REM196633 ROI196627:ROI196633 RYE196627:RYE196633 SIA196627:SIA196633 SRW196627:SRW196633 TBS196627:TBS196633 TLO196627:TLO196633 TVK196627:TVK196633 UFG196627:UFG196633 UPC196627:UPC196633 UYY196627:UYY196633 VIU196627:VIU196633 VSQ196627:VSQ196633 WCM196627:WCM196633 WMI196627:WMI196633 WWE196627:WWE196633 W262163:W262169 JS262163:JS262169 TO262163:TO262169 ADK262163:ADK262169 ANG262163:ANG262169 AXC262163:AXC262169 BGY262163:BGY262169 BQU262163:BQU262169 CAQ262163:CAQ262169 CKM262163:CKM262169 CUI262163:CUI262169 DEE262163:DEE262169 DOA262163:DOA262169 DXW262163:DXW262169 EHS262163:EHS262169 ERO262163:ERO262169 FBK262163:FBK262169 FLG262163:FLG262169 FVC262163:FVC262169 GEY262163:GEY262169 GOU262163:GOU262169 GYQ262163:GYQ262169 HIM262163:HIM262169 HSI262163:HSI262169 ICE262163:ICE262169 IMA262163:IMA262169 IVW262163:IVW262169 JFS262163:JFS262169 JPO262163:JPO262169 JZK262163:JZK262169 KJG262163:KJG262169 KTC262163:KTC262169 LCY262163:LCY262169 LMU262163:LMU262169 LWQ262163:LWQ262169 MGM262163:MGM262169 MQI262163:MQI262169 NAE262163:NAE262169 NKA262163:NKA262169 NTW262163:NTW262169 ODS262163:ODS262169 ONO262163:ONO262169 OXK262163:OXK262169 PHG262163:PHG262169 PRC262163:PRC262169 QAY262163:QAY262169 QKU262163:QKU262169 QUQ262163:QUQ262169 REM262163:REM262169 ROI262163:ROI262169 RYE262163:RYE262169 SIA262163:SIA262169 SRW262163:SRW262169 TBS262163:TBS262169 TLO262163:TLO262169 TVK262163:TVK262169 UFG262163:UFG262169 UPC262163:UPC262169 UYY262163:UYY262169 VIU262163:VIU262169 VSQ262163:VSQ262169 WCM262163:WCM262169 WMI262163:WMI262169 WWE262163:WWE262169 W327699:W327705 JS327699:JS327705 TO327699:TO327705 ADK327699:ADK327705 ANG327699:ANG327705 AXC327699:AXC327705 BGY327699:BGY327705 BQU327699:BQU327705 CAQ327699:CAQ327705 CKM327699:CKM327705 CUI327699:CUI327705 DEE327699:DEE327705 DOA327699:DOA327705 DXW327699:DXW327705 EHS327699:EHS327705 ERO327699:ERO327705 FBK327699:FBK327705 FLG327699:FLG327705 FVC327699:FVC327705 GEY327699:GEY327705 GOU327699:GOU327705 GYQ327699:GYQ327705 HIM327699:HIM327705 HSI327699:HSI327705 ICE327699:ICE327705 IMA327699:IMA327705 IVW327699:IVW327705 JFS327699:JFS327705 JPO327699:JPO327705 JZK327699:JZK327705 KJG327699:KJG327705 KTC327699:KTC327705 LCY327699:LCY327705 LMU327699:LMU327705 LWQ327699:LWQ327705 MGM327699:MGM327705 MQI327699:MQI327705 NAE327699:NAE327705 NKA327699:NKA327705 NTW327699:NTW327705 ODS327699:ODS327705 ONO327699:ONO327705 OXK327699:OXK327705 PHG327699:PHG327705 PRC327699:PRC327705 QAY327699:QAY327705 QKU327699:QKU327705 QUQ327699:QUQ327705 REM327699:REM327705 ROI327699:ROI327705 RYE327699:RYE327705 SIA327699:SIA327705 SRW327699:SRW327705 TBS327699:TBS327705 TLO327699:TLO327705 TVK327699:TVK327705 UFG327699:UFG327705 UPC327699:UPC327705 UYY327699:UYY327705 VIU327699:VIU327705 VSQ327699:VSQ327705 WCM327699:WCM327705 WMI327699:WMI327705 WWE327699:WWE327705 W393235:W393241 JS393235:JS393241 TO393235:TO393241 ADK393235:ADK393241 ANG393235:ANG393241 AXC393235:AXC393241 BGY393235:BGY393241 BQU393235:BQU393241 CAQ393235:CAQ393241 CKM393235:CKM393241 CUI393235:CUI393241 DEE393235:DEE393241 DOA393235:DOA393241 DXW393235:DXW393241 EHS393235:EHS393241 ERO393235:ERO393241 FBK393235:FBK393241 FLG393235:FLG393241 FVC393235:FVC393241 GEY393235:GEY393241 GOU393235:GOU393241 GYQ393235:GYQ393241 HIM393235:HIM393241 HSI393235:HSI393241 ICE393235:ICE393241 IMA393235:IMA393241 IVW393235:IVW393241 JFS393235:JFS393241 JPO393235:JPO393241 JZK393235:JZK393241 KJG393235:KJG393241 KTC393235:KTC393241 LCY393235:LCY393241 LMU393235:LMU393241 LWQ393235:LWQ393241 MGM393235:MGM393241 MQI393235:MQI393241 NAE393235:NAE393241 NKA393235:NKA393241 NTW393235:NTW393241 ODS393235:ODS393241 ONO393235:ONO393241 OXK393235:OXK393241 PHG393235:PHG393241 PRC393235:PRC393241 QAY393235:QAY393241 QKU393235:QKU393241 QUQ393235:QUQ393241 REM393235:REM393241 ROI393235:ROI393241 RYE393235:RYE393241 SIA393235:SIA393241 SRW393235:SRW393241 TBS393235:TBS393241 TLO393235:TLO393241 TVK393235:TVK393241 UFG393235:UFG393241 UPC393235:UPC393241 UYY393235:UYY393241 VIU393235:VIU393241 VSQ393235:VSQ393241 WCM393235:WCM393241 WMI393235:WMI393241 WWE393235:WWE393241 W458771:W458777 JS458771:JS458777 TO458771:TO458777 ADK458771:ADK458777 ANG458771:ANG458777 AXC458771:AXC458777 BGY458771:BGY458777 BQU458771:BQU458777 CAQ458771:CAQ458777 CKM458771:CKM458777 CUI458771:CUI458777 DEE458771:DEE458777 DOA458771:DOA458777 DXW458771:DXW458777 EHS458771:EHS458777 ERO458771:ERO458777 FBK458771:FBK458777 FLG458771:FLG458777 FVC458771:FVC458777 GEY458771:GEY458777 GOU458771:GOU458777 GYQ458771:GYQ458777 HIM458771:HIM458777 HSI458771:HSI458777 ICE458771:ICE458777 IMA458771:IMA458777 IVW458771:IVW458777 JFS458771:JFS458777 JPO458771:JPO458777 JZK458771:JZK458777 KJG458771:KJG458777 KTC458771:KTC458777 LCY458771:LCY458777 LMU458771:LMU458777 LWQ458771:LWQ458777 MGM458771:MGM458777 MQI458771:MQI458777 NAE458771:NAE458777 NKA458771:NKA458777 NTW458771:NTW458777 ODS458771:ODS458777 ONO458771:ONO458777 OXK458771:OXK458777 PHG458771:PHG458777 PRC458771:PRC458777 QAY458771:QAY458777 QKU458771:QKU458777 QUQ458771:QUQ458777 REM458771:REM458777 ROI458771:ROI458777 RYE458771:RYE458777 SIA458771:SIA458777 SRW458771:SRW458777 TBS458771:TBS458777 TLO458771:TLO458777 TVK458771:TVK458777 UFG458771:UFG458777 UPC458771:UPC458777 UYY458771:UYY458777 VIU458771:VIU458777 VSQ458771:VSQ458777 WCM458771:WCM458777 WMI458771:WMI458777 WWE458771:WWE458777 W524307:W524313 JS524307:JS524313 TO524307:TO524313 ADK524307:ADK524313 ANG524307:ANG524313 AXC524307:AXC524313 BGY524307:BGY524313 BQU524307:BQU524313 CAQ524307:CAQ524313 CKM524307:CKM524313 CUI524307:CUI524313 DEE524307:DEE524313 DOA524307:DOA524313 DXW524307:DXW524313 EHS524307:EHS524313 ERO524307:ERO524313 FBK524307:FBK524313 FLG524307:FLG524313 FVC524307:FVC524313 GEY524307:GEY524313 GOU524307:GOU524313 GYQ524307:GYQ524313 HIM524307:HIM524313 HSI524307:HSI524313 ICE524307:ICE524313 IMA524307:IMA524313 IVW524307:IVW524313 JFS524307:JFS524313 JPO524307:JPO524313 JZK524307:JZK524313 KJG524307:KJG524313 KTC524307:KTC524313 LCY524307:LCY524313 LMU524307:LMU524313 LWQ524307:LWQ524313 MGM524307:MGM524313 MQI524307:MQI524313 NAE524307:NAE524313 NKA524307:NKA524313 NTW524307:NTW524313 ODS524307:ODS524313 ONO524307:ONO524313 OXK524307:OXK524313 PHG524307:PHG524313 PRC524307:PRC524313 QAY524307:QAY524313 QKU524307:QKU524313 QUQ524307:QUQ524313 REM524307:REM524313 ROI524307:ROI524313 RYE524307:RYE524313 SIA524307:SIA524313 SRW524307:SRW524313 TBS524307:TBS524313 TLO524307:TLO524313 TVK524307:TVK524313 UFG524307:UFG524313 UPC524307:UPC524313 UYY524307:UYY524313 VIU524307:VIU524313 VSQ524307:VSQ524313 WCM524307:WCM524313 WMI524307:WMI524313 WWE524307:WWE524313 W589843:W589849 JS589843:JS589849 TO589843:TO589849 ADK589843:ADK589849 ANG589843:ANG589849 AXC589843:AXC589849 BGY589843:BGY589849 BQU589843:BQU589849 CAQ589843:CAQ589849 CKM589843:CKM589849 CUI589843:CUI589849 DEE589843:DEE589849 DOA589843:DOA589849 DXW589843:DXW589849 EHS589843:EHS589849 ERO589843:ERO589849 FBK589843:FBK589849 FLG589843:FLG589849 FVC589843:FVC589849 GEY589843:GEY589849 GOU589843:GOU589849 GYQ589843:GYQ589849 HIM589843:HIM589849 HSI589843:HSI589849 ICE589843:ICE589849 IMA589843:IMA589849 IVW589843:IVW589849 JFS589843:JFS589849 JPO589843:JPO589849 JZK589843:JZK589849 KJG589843:KJG589849 KTC589843:KTC589849 LCY589843:LCY589849 LMU589843:LMU589849 LWQ589843:LWQ589849 MGM589843:MGM589849 MQI589843:MQI589849 NAE589843:NAE589849 NKA589843:NKA589849 NTW589843:NTW589849 ODS589843:ODS589849 ONO589843:ONO589849 OXK589843:OXK589849 PHG589843:PHG589849 PRC589843:PRC589849 QAY589843:QAY589849 QKU589843:QKU589849 QUQ589843:QUQ589849 REM589843:REM589849 ROI589843:ROI589849 RYE589843:RYE589849 SIA589843:SIA589849 SRW589843:SRW589849 TBS589843:TBS589849 TLO589843:TLO589849 TVK589843:TVK589849 UFG589843:UFG589849 UPC589843:UPC589849 UYY589843:UYY589849 VIU589843:VIU589849 VSQ589843:VSQ589849 WCM589843:WCM589849 WMI589843:WMI589849 WWE589843:WWE589849 W655379:W655385 JS655379:JS655385 TO655379:TO655385 ADK655379:ADK655385 ANG655379:ANG655385 AXC655379:AXC655385 BGY655379:BGY655385 BQU655379:BQU655385 CAQ655379:CAQ655385 CKM655379:CKM655385 CUI655379:CUI655385 DEE655379:DEE655385 DOA655379:DOA655385 DXW655379:DXW655385 EHS655379:EHS655385 ERO655379:ERO655385 FBK655379:FBK655385 FLG655379:FLG655385 FVC655379:FVC655385 GEY655379:GEY655385 GOU655379:GOU655385 GYQ655379:GYQ655385 HIM655379:HIM655385 HSI655379:HSI655385 ICE655379:ICE655385 IMA655379:IMA655385 IVW655379:IVW655385 JFS655379:JFS655385 JPO655379:JPO655385 JZK655379:JZK655385 KJG655379:KJG655385 KTC655379:KTC655385 LCY655379:LCY655385 LMU655379:LMU655385 LWQ655379:LWQ655385 MGM655379:MGM655385 MQI655379:MQI655385 NAE655379:NAE655385 NKA655379:NKA655385 NTW655379:NTW655385 ODS655379:ODS655385 ONO655379:ONO655385 OXK655379:OXK655385 PHG655379:PHG655385 PRC655379:PRC655385 QAY655379:QAY655385 QKU655379:QKU655385 QUQ655379:QUQ655385 REM655379:REM655385 ROI655379:ROI655385 RYE655379:RYE655385 SIA655379:SIA655385 SRW655379:SRW655385 TBS655379:TBS655385 TLO655379:TLO655385 TVK655379:TVK655385 UFG655379:UFG655385 UPC655379:UPC655385 UYY655379:UYY655385 VIU655379:VIU655385 VSQ655379:VSQ655385 WCM655379:WCM655385 WMI655379:WMI655385 WWE655379:WWE655385 W720915:W720921 JS720915:JS720921 TO720915:TO720921 ADK720915:ADK720921 ANG720915:ANG720921 AXC720915:AXC720921 BGY720915:BGY720921 BQU720915:BQU720921 CAQ720915:CAQ720921 CKM720915:CKM720921 CUI720915:CUI720921 DEE720915:DEE720921 DOA720915:DOA720921 DXW720915:DXW720921 EHS720915:EHS720921 ERO720915:ERO720921 FBK720915:FBK720921 FLG720915:FLG720921 FVC720915:FVC720921 GEY720915:GEY720921 GOU720915:GOU720921 GYQ720915:GYQ720921 HIM720915:HIM720921 HSI720915:HSI720921 ICE720915:ICE720921 IMA720915:IMA720921 IVW720915:IVW720921 JFS720915:JFS720921 JPO720915:JPO720921 JZK720915:JZK720921 KJG720915:KJG720921 KTC720915:KTC720921 LCY720915:LCY720921 LMU720915:LMU720921 LWQ720915:LWQ720921 MGM720915:MGM720921 MQI720915:MQI720921 NAE720915:NAE720921 NKA720915:NKA720921 NTW720915:NTW720921 ODS720915:ODS720921 ONO720915:ONO720921 OXK720915:OXK720921 PHG720915:PHG720921 PRC720915:PRC720921 QAY720915:QAY720921 QKU720915:QKU720921 QUQ720915:QUQ720921 REM720915:REM720921 ROI720915:ROI720921 RYE720915:RYE720921 SIA720915:SIA720921 SRW720915:SRW720921 TBS720915:TBS720921 TLO720915:TLO720921 TVK720915:TVK720921 UFG720915:UFG720921 UPC720915:UPC720921 UYY720915:UYY720921 VIU720915:VIU720921 VSQ720915:VSQ720921 WCM720915:WCM720921 WMI720915:WMI720921 WWE720915:WWE720921 W786451:W786457 JS786451:JS786457 TO786451:TO786457 ADK786451:ADK786457 ANG786451:ANG786457 AXC786451:AXC786457 BGY786451:BGY786457 BQU786451:BQU786457 CAQ786451:CAQ786457 CKM786451:CKM786457 CUI786451:CUI786457 DEE786451:DEE786457 DOA786451:DOA786457 DXW786451:DXW786457 EHS786451:EHS786457 ERO786451:ERO786457 FBK786451:FBK786457 FLG786451:FLG786457 FVC786451:FVC786457 GEY786451:GEY786457 GOU786451:GOU786457 GYQ786451:GYQ786457 HIM786451:HIM786457 HSI786451:HSI786457 ICE786451:ICE786457 IMA786451:IMA786457 IVW786451:IVW786457 JFS786451:JFS786457 JPO786451:JPO786457 JZK786451:JZK786457 KJG786451:KJG786457 KTC786451:KTC786457 LCY786451:LCY786457 LMU786451:LMU786457 LWQ786451:LWQ786457 MGM786451:MGM786457 MQI786451:MQI786457 NAE786451:NAE786457 NKA786451:NKA786457 NTW786451:NTW786457 ODS786451:ODS786457 ONO786451:ONO786457 OXK786451:OXK786457 PHG786451:PHG786457 PRC786451:PRC786457 QAY786451:QAY786457 QKU786451:QKU786457 QUQ786451:QUQ786457 REM786451:REM786457 ROI786451:ROI786457 RYE786451:RYE786457 SIA786451:SIA786457 SRW786451:SRW786457 TBS786451:TBS786457 TLO786451:TLO786457 TVK786451:TVK786457 UFG786451:UFG786457 UPC786451:UPC786457 UYY786451:UYY786457 VIU786451:VIU786457 VSQ786451:VSQ786457 WCM786451:WCM786457 WMI786451:WMI786457 WWE786451:WWE786457 W851987:W851993 JS851987:JS851993 TO851987:TO851993 ADK851987:ADK851993 ANG851987:ANG851993 AXC851987:AXC851993 BGY851987:BGY851993 BQU851987:BQU851993 CAQ851987:CAQ851993 CKM851987:CKM851993 CUI851987:CUI851993 DEE851987:DEE851993 DOA851987:DOA851993 DXW851987:DXW851993 EHS851987:EHS851993 ERO851987:ERO851993 FBK851987:FBK851993 FLG851987:FLG851993 FVC851987:FVC851993 GEY851987:GEY851993 GOU851987:GOU851993 GYQ851987:GYQ851993 HIM851987:HIM851993 HSI851987:HSI851993 ICE851987:ICE851993 IMA851987:IMA851993 IVW851987:IVW851993 JFS851987:JFS851993 JPO851987:JPO851993 JZK851987:JZK851993 KJG851987:KJG851993 KTC851987:KTC851993 LCY851987:LCY851993 LMU851987:LMU851993 LWQ851987:LWQ851993 MGM851987:MGM851993 MQI851987:MQI851993 NAE851987:NAE851993 NKA851987:NKA851993 NTW851987:NTW851993 ODS851987:ODS851993 ONO851987:ONO851993 OXK851987:OXK851993 PHG851987:PHG851993 PRC851987:PRC851993 QAY851987:QAY851993 QKU851987:QKU851993 QUQ851987:QUQ851993 REM851987:REM851993 ROI851987:ROI851993 RYE851987:RYE851993 SIA851987:SIA851993 SRW851987:SRW851993 TBS851987:TBS851993 TLO851987:TLO851993 TVK851987:TVK851993 UFG851987:UFG851993 UPC851987:UPC851993 UYY851987:UYY851993 VIU851987:VIU851993 VSQ851987:VSQ851993 WCM851987:WCM851993 WMI851987:WMI851993 WWE851987:WWE851993 W917523:W917529 JS917523:JS917529 TO917523:TO917529 ADK917523:ADK917529 ANG917523:ANG917529 AXC917523:AXC917529 BGY917523:BGY917529 BQU917523:BQU917529 CAQ917523:CAQ917529 CKM917523:CKM917529 CUI917523:CUI917529 DEE917523:DEE917529 DOA917523:DOA917529 DXW917523:DXW917529 EHS917523:EHS917529 ERO917523:ERO917529 FBK917523:FBK917529 FLG917523:FLG917529 FVC917523:FVC917529 GEY917523:GEY917529 GOU917523:GOU917529 GYQ917523:GYQ917529 HIM917523:HIM917529 HSI917523:HSI917529 ICE917523:ICE917529 IMA917523:IMA917529 IVW917523:IVW917529 JFS917523:JFS917529 JPO917523:JPO917529 JZK917523:JZK917529 KJG917523:KJG917529 KTC917523:KTC917529 LCY917523:LCY917529 LMU917523:LMU917529 LWQ917523:LWQ917529 MGM917523:MGM917529 MQI917523:MQI917529 NAE917523:NAE917529 NKA917523:NKA917529 NTW917523:NTW917529 ODS917523:ODS917529 ONO917523:ONO917529 OXK917523:OXK917529 PHG917523:PHG917529 PRC917523:PRC917529 QAY917523:QAY917529 QKU917523:QKU917529 QUQ917523:QUQ917529 REM917523:REM917529 ROI917523:ROI917529 RYE917523:RYE917529 SIA917523:SIA917529 SRW917523:SRW917529 TBS917523:TBS917529 TLO917523:TLO917529 TVK917523:TVK917529 UFG917523:UFG917529 UPC917523:UPC917529 UYY917523:UYY917529 VIU917523:VIU917529 VSQ917523:VSQ917529 WCM917523:WCM917529 WMI917523:WMI917529 WWE917523:WWE917529 W983059:W983065 JS983059:JS983065 TO983059:TO983065 ADK983059:ADK983065 ANG983059:ANG983065 AXC983059:AXC983065 BGY983059:BGY983065 BQU983059:BQU983065 CAQ983059:CAQ983065 CKM983059:CKM983065 CUI983059:CUI983065 DEE983059:DEE983065 DOA983059:DOA983065 DXW983059:DXW983065 EHS983059:EHS983065 ERO983059:ERO983065 FBK983059:FBK983065 FLG983059:FLG983065 FVC983059:FVC983065 GEY983059:GEY983065 GOU983059:GOU983065 GYQ983059:GYQ983065 HIM983059:HIM983065 HSI983059:HSI983065 ICE983059:ICE983065 IMA983059:IMA983065 IVW983059:IVW983065 JFS983059:JFS983065 JPO983059:JPO983065 JZK983059:JZK983065 KJG983059:KJG983065 KTC983059:KTC983065 LCY983059:LCY983065 LMU983059:LMU983065 LWQ983059:LWQ983065 MGM983059:MGM983065 MQI983059:MQI983065 NAE983059:NAE983065 NKA983059:NKA983065 NTW983059:NTW983065 ODS983059:ODS983065 ONO983059:ONO983065 OXK983059:OXK983065 PHG983059:PHG983065 PRC983059:PRC983065 QAY983059:QAY983065 QKU983059:QKU983065 QUQ983059:QUQ983065 REM983059:REM983065 ROI983059:ROI983065 RYE983059:RYE983065 SIA983059:SIA983065 SRW983059:SRW983065 TBS983059:TBS983065 TLO983059:TLO983065 TVK983059:TVK983065 UFG983059:UFG983065 UPC983059:UPC983065 UYY983059:UYY983065 VIU983059:VIU983065 VSQ983059:VSQ983065 WCM983059:WCM983065 WMI983059:WMI983065 WWE983059:WWE983065 WWI983055:WWL983089 JT5:JW49 TP5:TS49 ADL5:ADO49 ANH5:ANK49 AXD5:AXG49 BGZ5:BHC49 BQV5:BQY49 CAR5:CAU49 CKN5:CKQ49 CUJ5:CUM49 DEF5:DEI49 DOB5:DOE49 DXX5:DYA49 EHT5:EHW49 ERP5:ERS49 FBL5:FBO49 FLH5:FLK49 FVD5:FVG49 GEZ5:GFC49 GOV5:GOY49 GYR5:GYU49 HIN5:HIQ49 HSJ5:HSM49 ICF5:ICI49 IMB5:IME49 IVX5:IWA49 JFT5:JFW49 JPP5:JPS49 JZL5:JZO49 KJH5:KJK49 KTD5:KTG49 LCZ5:LDC49 LMV5:LMY49 LWR5:LWU49 MGN5:MGQ49 MQJ5:MQM49 NAF5:NAI49 NKB5:NKE49 NTX5:NUA49 ODT5:ODW49 ONP5:ONS49 OXL5:OXO49 PHH5:PHK49 PRD5:PRG49 QAZ5:QBC49 QKV5:QKY49 QUR5:QUU49 REN5:REQ49 ROJ5:ROM49 RYF5:RYI49 SIB5:SIE49 SRX5:SSA49 TBT5:TBW49 TLP5:TLS49 TVL5:TVO49 UFH5:UFK49 UPD5:UPG49 UYZ5:UZC49 VIV5:VIY49 VSR5:VSU49 WCN5:WCQ49 WMJ5:WMM49 WWF5:WWI49 AA65551:AC65585 JW65551:JZ65585 TS65551:TV65585 ADO65551:ADR65585 ANK65551:ANN65585 AXG65551:AXJ65585 BHC65551:BHF65585 BQY65551:BRB65585 CAU65551:CAX65585 CKQ65551:CKT65585 CUM65551:CUP65585 DEI65551:DEL65585 DOE65551:DOH65585 DYA65551:DYD65585 EHW65551:EHZ65585 ERS65551:ERV65585 FBO65551:FBR65585 FLK65551:FLN65585 FVG65551:FVJ65585 GFC65551:GFF65585 GOY65551:GPB65585 GYU65551:GYX65585 HIQ65551:HIT65585 HSM65551:HSP65585 ICI65551:ICL65585 IME65551:IMH65585 IWA65551:IWD65585 JFW65551:JFZ65585 JPS65551:JPV65585 JZO65551:JZR65585 KJK65551:KJN65585 KTG65551:KTJ65585 LDC65551:LDF65585 LMY65551:LNB65585 LWU65551:LWX65585 MGQ65551:MGT65585 MQM65551:MQP65585 NAI65551:NAL65585 NKE65551:NKH65585 NUA65551:NUD65585 ODW65551:ODZ65585 ONS65551:ONV65585 OXO65551:OXR65585 PHK65551:PHN65585 PRG65551:PRJ65585 QBC65551:QBF65585 QKY65551:QLB65585 QUU65551:QUX65585 REQ65551:RET65585 ROM65551:ROP65585 RYI65551:RYL65585 SIE65551:SIH65585 SSA65551:SSD65585 TBW65551:TBZ65585 TLS65551:TLV65585 TVO65551:TVR65585 UFK65551:UFN65585 UPG65551:UPJ65585 UZC65551:UZF65585 VIY65551:VJB65585 VSU65551:VSX65585 WCQ65551:WCT65585 WMM65551:WMP65585 WWI65551:WWL65585 AA131087:AC131121 JW131087:JZ131121 TS131087:TV131121 ADO131087:ADR131121 ANK131087:ANN131121 AXG131087:AXJ131121 BHC131087:BHF131121 BQY131087:BRB131121 CAU131087:CAX131121 CKQ131087:CKT131121 CUM131087:CUP131121 DEI131087:DEL131121 DOE131087:DOH131121 DYA131087:DYD131121 EHW131087:EHZ131121 ERS131087:ERV131121 FBO131087:FBR131121 FLK131087:FLN131121 FVG131087:FVJ131121 GFC131087:GFF131121 GOY131087:GPB131121 GYU131087:GYX131121 HIQ131087:HIT131121 HSM131087:HSP131121 ICI131087:ICL131121 IME131087:IMH131121 IWA131087:IWD131121 JFW131087:JFZ131121 JPS131087:JPV131121 JZO131087:JZR131121 KJK131087:KJN131121 KTG131087:KTJ131121 LDC131087:LDF131121 LMY131087:LNB131121 LWU131087:LWX131121 MGQ131087:MGT131121 MQM131087:MQP131121 NAI131087:NAL131121 NKE131087:NKH131121 NUA131087:NUD131121 ODW131087:ODZ131121 ONS131087:ONV131121 OXO131087:OXR131121 PHK131087:PHN131121 PRG131087:PRJ131121 QBC131087:QBF131121 QKY131087:QLB131121 QUU131087:QUX131121 REQ131087:RET131121 ROM131087:ROP131121 RYI131087:RYL131121 SIE131087:SIH131121 SSA131087:SSD131121 TBW131087:TBZ131121 TLS131087:TLV131121 TVO131087:TVR131121 UFK131087:UFN131121 UPG131087:UPJ131121 UZC131087:UZF131121 VIY131087:VJB131121 VSU131087:VSX131121 WCQ131087:WCT131121 WMM131087:WMP131121 WWI131087:WWL131121 AA196623:AC196657 JW196623:JZ196657 TS196623:TV196657 ADO196623:ADR196657 ANK196623:ANN196657 AXG196623:AXJ196657 BHC196623:BHF196657 BQY196623:BRB196657 CAU196623:CAX196657 CKQ196623:CKT196657 CUM196623:CUP196657 DEI196623:DEL196657 DOE196623:DOH196657 DYA196623:DYD196657 EHW196623:EHZ196657 ERS196623:ERV196657 FBO196623:FBR196657 FLK196623:FLN196657 FVG196623:FVJ196657 GFC196623:GFF196657 GOY196623:GPB196657 GYU196623:GYX196657 HIQ196623:HIT196657 HSM196623:HSP196657 ICI196623:ICL196657 IME196623:IMH196657 IWA196623:IWD196657 JFW196623:JFZ196657 JPS196623:JPV196657 JZO196623:JZR196657 KJK196623:KJN196657 KTG196623:KTJ196657 LDC196623:LDF196657 LMY196623:LNB196657 LWU196623:LWX196657 MGQ196623:MGT196657 MQM196623:MQP196657 NAI196623:NAL196657 NKE196623:NKH196657 NUA196623:NUD196657 ODW196623:ODZ196657 ONS196623:ONV196657 OXO196623:OXR196657 PHK196623:PHN196657 PRG196623:PRJ196657 QBC196623:QBF196657 QKY196623:QLB196657 QUU196623:QUX196657 REQ196623:RET196657 ROM196623:ROP196657 RYI196623:RYL196657 SIE196623:SIH196657 SSA196623:SSD196657 TBW196623:TBZ196657 TLS196623:TLV196657 TVO196623:TVR196657 UFK196623:UFN196657 UPG196623:UPJ196657 UZC196623:UZF196657 VIY196623:VJB196657 VSU196623:VSX196657 WCQ196623:WCT196657 WMM196623:WMP196657 WWI196623:WWL196657 AA262159:AC262193 JW262159:JZ262193 TS262159:TV262193 ADO262159:ADR262193 ANK262159:ANN262193 AXG262159:AXJ262193 BHC262159:BHF262193 BQY262159:BRB262193 CAU262159:CAX262193 CKQ262159:CKT262193 CUM262159:CUP262193 DEI262159:DEL262193 DOE262159:DOH262193 DYA262159:DYD262193 EHW262159:EHZ262193 ERS262159:ERV262193 FBO262159:FBR262193 FLK262159:FLN262193 FVG262159:FVJ262193 GFC262159:GFF262193 GOY262159:GPB262193 GYU262159:GYX262193 HIQ262159:HIT262193 HSM262159:HSP262193 ICI262159:ICL262193 IME262159:IMH262193 IWA262159:IWD262193 JFW262159:JFZ262193 JPS262159:JPV262193 JZO262159:JZR262193 KJK262159:KJN262193 KTG262159:KTJ262193 LDC262159:LDF262193 LMY262159:LNB262193 LWU262159:LWX262193 MGQ262159:MGT262193 MQM262159:MQP262193 NAI262159:NAL262193 NKE262159:NKH262193 NUA262159:NUD262193 ODW262159:ODZ262193 ONS262159:ONV262193 OXO262159:OXR262193 PHK262159:PHN262193 PRG262159:PRJ262193 QBC262159:QBF262193 QKY262159:QLB262193 QUU262159:QUX262193 REQ262159:RET262193 ROM262159:ROP262193 RYI262159:RYL262193 SIE262159:SIH262193 SSA262159:SSD262193 TBW262159:TBZ262193 TLS262159:TLV262193 TVO262159:TVR262193 UFK262159:UFN262193 UPG262159:UPJ262193 UZC262159:UZF262193 VIY262159:VJB262193 VSU262159:VSX262193 WCQ262159:WCT262193 WMM262159:WMP262193 WWI262159:WWL262193 AA327695:AC327729 JW327695:JZ327729 TS327695:TV327729 ADO327695:ADR327729 ANK327695:ANN327729 AXG327695:AXJ327729 BHC327695:BHF327729 BQY327695:BRB327729 CAU327695:CAX327729 CKQ327695:CKT327729 CUM327695:CUP327729 DEI327695:DEL327729 DOE327695:DOH327729 DYA327695:DYD327729 EHW327695:EHZ327729 ERS327695:ERV327729 FBO327695:FBR327729 FLK327695:FLN327729 FVG327695:FVJ327729 GFC327695:GFF327729 GOY327695:GPB327729 GYU327695:GYX327729 HIQ327695:HIT327729 HSM327695:HSP327729 ICI327695:ICL327729 IME327695:IMH327729 IWA327695:IWD327729 JFW327695:JFZ327729 JPS327695:JPV327729 JZO327695:JZR327729 KJK327695:KJN327729 KTG327695:KTJ327729 LDC327695:LDF327729 LMY327695:LNB327729 LWU327695:LWX327729 MGQ327695:MGT327729 MQM327695:MQP327729 NAI327695:NAL327729 NKE327695:NKH327729 NUA327695:NUD327729 ODW327695:ODZ327729 ONS327695:ONV327729 OXO327695:OXR327729 PHK327695:PHN327729 PRG327695:PRJ327729 QBC327695:QBF327729 QKY327695:QLB327729 QUU327695:QUX327729 REQ327695:RET327729 ROM327695:ROP327729 RYI327695:RYL327729 SIE327695:SIH327729 SSA327695:SSD327729 TBW327695:TBZ327729 TLS327695:TLV327729 TVO327695:TVR327729 UFK327695:UFN327729 UPG327695:UPJ327729 UZC327695:UZF327729 VIY327695:VJB327729 VSU327695:VSX327729 WCQ327695:WCT327729 WMM327695:WMP327729 WWI327695:WWL327729 AA393231:AC393265 JW393231:JZ393265 TS393231:TV393265 ADO393231:ADR393265 ANK393231:ANN393265 AXG393231:AXJ393265 BHC393231:BHF393265 BQY393231:BRB393265 CAU393231:CAX393265 CKQ393231:CKT393265 CUM393231:CUP393265 DEI393231:DEL393265 DOE393231:DOH393265 DYA393231:DYD393265 EHW393231:EHZ393265 ERS393231:ERV393265 FBO393231:FBR393265 FLK393231:FLN393265 FVG393231:FVJ393265 GFC393231:GFF393265 GOY393231:GPB393265 GYU393231:GYX393265 HIQ393231:HIT393265 HSM393231:HSP393265 ICI393231:ICL393265 IME393231:IMH393265 IWA393231:IWD393265 JFW393231:JFZ393265 JPS393231:JPV393265 JZO393231:JZR393265 KJK393231:KJN393265 KTG393231:KTJ393265 LDC393231:LDF393265 LMY393231:LNB393265 LWU393231:LWX393265 MGQ393231:MGT393265 MQM393231:MQP393265 NAI393231:NAL393265 NKE393231:NKH393265 NUA393231:NUD393265 ODW393231:ODZ393265 ONS393231:ONV393265 OXO393231:OXR393265 PHK393231:PHN393265 PRG393231:PRJ393265 QBC393231:QBF393265 QKY393231:QLB393265 QUU393231:QUX393265 REQ393231:RET393265 ROM393231:ROP393265 RYI393231:RYL393265 SIE393231:SIH393265 SSA393231:SSD393265 TBW393231:TBZ393265 TLS393231:TLV393265 TVO393231:TVR393265 UFK393231:UFN393265 UPG393231:UPJ393265 UZC393231:UZF393265 VIY393231:VJB393265 VSU393231:VSX393265 WCQ393231:WCT393265 WMM393231:WMP393265 WWI393231:WWL393265 AA458767:AC458801 JW458767:JZ458801 TS458767:TV458801 ADO458767:ADR458801 ANK458767:ANN458801 AXG458767:AXJ458801 BHC458767:BHF458801 BQY458767:BRB458801 CAU458767:CAX458801 CKQ458767:CKT458801 CUM458767:CUP458801 DEI458767:DEL458801 DOE458767:DOH458801 DYA458767:DYD458801 EHW458767:EHZ458801 ERS458767:ERV458801 FBO458767:FBR458801 FLK458767:FLN458801 FVG458767:FVJ458801 GFC458767:GFF458801 GOY458767:GPB458801 GYU458767:GYX458801 HIQ458767:HIT458801 HSM458767:HSP458801 ICI458767:ICL458801 IME458767:IMH458801 IWA458767:IWD458801 JFW458767:JFZ458801 JPS458767:JPV458801 JZO458767:JZR458801 KJK458767:KJN458801 KTG458767:KTJ458801 LDC458767:LDF458801 LMY458767:LNB458801 LWU458767:LWX458801 MGQ458767:MGT458801 MQM458767:MQP458801 NAI458767:NAL458801 NKE458767:NKH458801 NUA458767:NUD458801 ODW458767:ODZ458801 ONS458767:ONV458801 OXO458767:OXR458801 PHK458767:PHN458801 PRG458767:PRJ458801 QBC458767:QBF458801 QKY458767:QLB458801 QUU458767:QUX458801 REQ458767:RET458801 ROM458767:ROP458801 RYI458767:RYL458801 SIE458767:SIH458801 SSA458767:SSD458801 TBW458767:TBZ458801 TLS458767:TLV458801 TVO458767:TVR458801 UFK458767:UFN458801 UPG458767:UPJ458801 UZC458767:UZF458801 VIY458767:VJB458801 VSU458767:VSX458801 WCQ458767:WCT458801 WMM458767:WMP458801 WWI458767:WWL458801 AA524303:AC524337 JW524303:JZ524337 TS524303:TV524337 ADO524303:ADR524337 ANK524303:ANN524337 AXG524303:AXJ524337 BHC524303:BHF524337 BQY524303:BRB524337 CAU524303:CAX524337 CKQ524303:CKT524337 CUM524303:CUP524337 DEI524303:DEL524337 DOE524303:DOH524337 DYA524303:DYD524337 EHW524303:EHZ524337 ERS524303:ERV524337 FBO524303:FBR524337 FLK524303:FLN524337 FVG524303:FVJ524337 GFC524303:GFF524337 GOY524303:GPB524337 GYU524303:GYX524337 HIQ524303:HIT524337 HSM524303:HSP524337 ICI524303:ICL524337 IME524303:IMH524337 IWA524303:IWD524337 JFW524303:JFZ524337 JPS524303:JPV524337 JZO524303:JZR524337 KJK524303:KJN524337 KTG524303:KTJ524337 LDC524303:LDF524337 LMY524303:LNB524337 LWU524303:LWX524337 MGQ524303:MGT524337 MQM524303:MQP524337 NAI524303:NAL524337 NKE524303:NKH524337 NUA524303:NUD524337 ODW524303:ODZ524337 ONS524303:ONV524337 OXO524303:OXR524337 PHK524303:PHN524337 PRG524303:PRJ524337 QBC524303:QBF524337 QKY524303:QLB524337 QUU524303:QUX524337 REQ524303:RET524337 ROM524303:ROP524337 RYI524303:RYL524337 SIE524303:SIH524337 SSA524303:SSD524337 TBW524303:TBZ524337 TLS524303:TLV524337 TVO524303:TVR524337 UFK524303:UFN524337 UPG524303:UPJ524337 UZC524303:UZF524337 VIY524303:VJB524337 VSU524303:VSX524337 WCQ524303:WCT524337 WMM524303:WMP524337 WWI524303:WWL524337 AA589839:AC589873 JW589839:JZ589873 TS589839:TV589873 ADO589839:ADR589873 ANK589839:ANN589873 AXG589839:AXJ589873 BHC589839:BHF589873 BQY589839:BRB589873 CAU589839:CAX589873 CKQ589839:CKT589873 CUM589839:CUP589873 DEI589839:DEL589873 DOE589839:DOH589873 DYA589839:DYD589873 EHW589839:EHZ589873 ERS589839:ERV589873 FBO589839:FBR589873 FLK589839:FLN589873 FVG589839:FVJ589873 GFC589839:GFF589873 GOY589839:GPB589873 GYU589839:GYX589873 HIQ589839:HIT589873 HSM589839:HSP589873 ICI589839:ICL589873 IME589839:IMH589873 IWA589839:IWD589873 JFW589839:JFZ589873 JPS589839:JPV589873 JZO589839:JZR589873 KJK589839:KJN589873 KTG589839:KTJ589873 LDC589839:LDF589873 LMY589839:LNB589873 LWU589839:LWX589873 MGQ589839:MGT589873 MQM589839:MQP589873 NAI589839:NAL589873 NKE589839:NKH589873 NUA589839:NUD589873 ODW589839:ODZ589873 ONS589839:ONV589873 OXO589839:OXR589873 PHK589839:PHN589873 PRG589839:PRJ589873 QBC589839:QBF589873 QKY589839:QLB589873 QUU589839:QUX589873 REQ589839:RET589873 ROM589839:ROP589873 RYI589839:RYL589873 SIE589839:SIH589873 SSA589839:SSD589873 TBW589839:TBZ589873 TLS589839:TLV589873 TVO589839:TVR589873 UFK589839:UFN589873 UPG589839:UPJ589873 UZC589839:UZF589873 VIY589839:VJB589873 VSU589839:VSX589873 WCQ589839:WCT589873 WMM589839:WMP589873 WWI589839:WWL589873 AA655375:AC655409 JW655375:JZ655409 TS655375:TV655409 ADO655375:ADR655409 ANK655375:ANN655409 AXG655375:AXJ655409 BHC655375:BHF655409 BQY655375:BRB655409 CAU655375:CAX655409 CKQ655375:CKT655409 CUM655375:CUP655409 DEI655375:DEL655409 DOE655375:DOH655409 DYA655375:DYD655409 EHW655375:EHZ655409 ERS655375:ERV655409 FBO655375:FBR655409 FLK655375:FLN655409 FVG655375:FVJ655409 GFC655375:GFF655409 GOY655375:GPB655409 GYU655375:GYX655409 HIQ655375:HIT655409 HSM655375:HSP655409 ICI655375:ICL655409 IME655375:IMH655409 IWA655375:IWD655409 JFW655375:JFZ655409 JPS655375:JPV655409 JZO655375:JZR655409 KJK655375:KJN655409 KTG655375:KTJ655409 LDC655375:LDF655409 LMY655375:LNB655409 LWU655375:LWX655409 MGQ655375:MGT655409 MQM655375:MQP655409 NAI655375:NAL655409 NKE655375:NKH655409 NUA655375:NUD655409 ODW655375:ODZ655409 ONS655375:ONV655409 OXO655375:OXR655409 PHK655375:PHN655409 PRG655375:PRJ655409 QBC655375:QBF655409 QKY655375:QLB655409 QUU655375:QUX655409 REQ655375:RET655409 ROM655375:ROP655409 RYI655375:RYL655409 SIE655375:SIH655409 SSA655375:SSD655409 TBW655375:TBZ655409 TLS655375:TLV655409 TVO655375:TVR655409 UFK655375:UFN655409 UPG655375:UPJ655409 UZC655375:UZF655409 VIY655375:VJB655409 VSU655375:VSX655409 WCQ655375:WCT655409 WMM655375:WMP655409 WWI655375:WWL655409 AA720911:AC720945 JW720911:JZ720945 TS720911:TV720945 ADO720911:ADR720945 ANK720911:ANN720945 AXG720911:AXJ720945 BHC720911:BHF720945 BQY720911:BRB720945 CAU720911:CAX720945 CKQ720911:CKT720945 CUM720911:CUP720945 DEI720911:DEL720945 DOE720911:DOH720945 DYA720911:DYD720945 EHW720911:EHZ720945 ERS720911:ERV720945 FBO720911:FBR720945 FLK720911:FLN720945 FVG720911:FVJ720945 GFC720911:GFF720945 GOY720911:GPB720945 GYU720911:GYX720945 HIQ720911:HIT720945 HSM720911:HSP720945 ICI720911:ICL720945 IME720911:IMH720945 IWA720911:IWD720945 JFW720911:JFZ720945 JPS720911:JPV720945 JZO720911:JZR720945 KJK720911:KJN720945 KTG720911:KTJ720945 LDC720911:LDF720945 LMY720911:LNB720945 LWU720911:LWX720945 MGQ720911:MGT720945 MQM720911:MQP720945 NAI720911:NAL720945 NKE720911:NKH720945 NUA720911:NUD720945 ODW720911:ODZ720945 ONS720911:ONV720945 OXO720911:OXR720945 PHK720911:PHN720945 PRG720911:PRJ720945 QBC720911:QBF720945 QKY720911:QLB720945 QUU720911:QUX720945 REQ720911:RET720945 ROM720911:ROP720945 RYI720911:RYL720945 SIE720911:SIH720945 SSA720911:SSD720945 TBW720911:TBZ720945 TLS720911:TLV720945 TVO720911:TVR720945 UFK720911:UFN720945 UPG720911:UPJ720945 UZC720911:UZF720945 VIY720911:VJB720945 VSU720911:VSX720945 WCQ720911:WCT720945 WMM720911:WMP720945 WWI720911:WWL720945 AA786447:AC786481 JW786447:JZ786481 TS786447:TV786481 ADO786447:ADR786481 ANK786447:ANN786481 AXG786447:AXJ786481 BHC786447:BHF786481 BQY786447:BRB786481 CAU786447:CAX786481 CKQ786447:CKT786481 CUM786447:CUP786481 DEI786447:DEL786481 DOE786447:DOH786481 DYA786447:DYD786481 EHW786447:EHZ786481 ERS786447:ERV786481 FBO786447:FBR786481 FLK786447:FLN786481 FVG786447:FVJ786481 GFC786447:GFF786481 GOY786447:GPB786481 GYU786447:GYX786481 HIQ786447:HIT786481 HSM786447:HSP786481 ICI786447:ICL786481 IME786447:IMH786481 IWA786447:IWD786481 JFW786447:JFZ786481 JPS786447:JPV786481 JZO786447:JZR786481 KJK786447:KJN786481 KTG786447:KTJ786481 LDC786447:LDF786481 LMY786447:LNB786481 LWU786447:LWX786481 MGQ786447:MGT786481 MQM786447:MQP786481 NAI786447:NAL786481 NKE786447:NKH786481 NUA786447:NUD786481 ODW786447:ODZ786481 ONS786447:ONV786481 OXO786447:OXR786481 PHK786447:PHN786481 PRG786447:PRJ786481 QBC786447:QBF786481 QKY786447:QLB786481 QUU786447:QUX786481 REQ786447:RET786481 ROM786447:ROP786481 RYI786447:RYL786481 SIE786447:SIH786481 SSA786447:SSD786481 TBW786447:TBZ786481 TLS786447:TLV786481 TVO786447:TVR786481 UFK786447:UFN786481 UPG786447:UPJ786481 UZC786447:UZF786481 VIY786447:VJB786481 VSU786447:VSX786481 WCQ786447:WCT786481 WMM786447:WMP786481 WWI786447:WWL786481 AA851983:AC852017 JW851983:JZ852017 TS851983:TV852017 ADO851983:ADR852017 ANK851983:ANN852017 AXG851983:AXJ852017 BHC851983:BHF852017 BQY851983:BRB852017 CAU851983:CAX852017 CKQ851983:CKT852017 CUM851983:CUP852017 DEI851983:DEL852017 DOE851983:DOH852017 DYA851983:DYD852017 EHW851983:EHZ852017 ERS851983:ERV852017 FBO851983:FBR852017 FLK851983:FLN852017 FVG851983:FVJ852017 GFC851983:GFF852017 GOY851983:GPB852017 GYU851983:GYX852017 HIQ851983:HIT852017 HSM851983:HSP852017 ICI851983:ICL852017 IME851983:IMH852017 IWA851983:IWD852017 JFW851983:JFZ852017 JPS851983:JPV852017 JZO851983:JZR852017 KJK851983:KJN852017 KTG851983:KTJ852017 LDC851983:LDF852017 LMY851983:LNB852017 LWU851983:LWX852017 MGQ851983:MGT852017 MQM851983:MQP852017 NAI851983:NAL852017 NKE851983:NKH852017 NUA851983:NUD852017 ODW851983:ODZ852017 ONS851983:ONV852017 OXO851983:OXR852017 PHK851983:PHN852017 PRG851983:PRJ852017 QBC851983:QBF852017 QKY851983:QLB852017 QUU851983:QUX852017 REQ851983:RET852017 ROM851983:ROP852017 RYI851983:RYL852017 SIE851983:SIH852017 SSA851983:SSD852017 TBW851983:TBZ852017 TLS851983:TLV852017 TVO851983:TVR852017 UFK851983:UFN852017 UPG851983:UPJ852017 UZC851983:UZF852017 VIY851983:VJB852017 VSU851983:VSX852017 WCQ851983:WCT852017 WMM851983:WMP852017 WWI851983:WWL852017 AA917519:AC917553 JW917519:JZ917553 TS917519:TV917553 ADO917519:ADR917553 ANK917519:ANN917553 AXG917519:AXJ917553 BHC917519:BHF917553 BQY917519:BRB917553 CAU917519:CAX917553 CKQ917519:CKT917553 CUM917519:CUP917553 DEI917519:DEL917553 DOE917519:DOH917553 DYA917519:DYD917553 EHW917519:EHZ917553 ERS917519:ERV917553 FBO917519:FBR917553 FLK917519:FLN917553 FVG917519:FVJ917553 GFC917519:GFF917553 GOY917519:GPB917553 GYU917519:GYX917553 HIQ917519:HIT917553 HSM917519:HSP917553 ICI917519:ICL917553 IME917519:IMH917553 IWA917519:IWD917553 JFW917519:JFZ917553 JPS917519:JPV917553 JZO917519:JZR917553 KJK917519:KJN917553 KTG917519:KTJ917553 LDC917519:LDF917553 LMY917519:LNB917553 LWU917519:LWX917553 MGQ917519:MGT917553 MQM917519:MQP917553 NAI917519:NAL917553 NKE917519:NKH917553 NUA917519:NUD917553 ODW917519:ODZ917553 ONS917519:ONV917553 OXO917519:OXR917553 PHK917519:PHN917553 PRG917519:PRJ917553 QBC917519:QBF917553 QKY917519:QLB917553 QUU917519:QUX917553 REQ917519:RET917553 ROM917519:ROP917553 RYI917519:RYL917553 SIE917519:SIH917553 SSA917519:SSD917553 TBW917519:TBZ917553 TLS917519:TLV917553 TVO917519:TVR917553 UFK917519:UFN917553 UPG917519:UPJ917553 UZC917519:UZF917553 VIY917519:VJB917553 VSU917519:VSX917553 WCQ917519:WCT917553 WMM917519:WMP917553 WWI917519:WWL917553 AA983055:AC983089 JW983055:JZ983089 TS983055:TV983089 ADO983055:ADR983089 ANK983055:ANN983089 AXG983055:AXJ983089 BHC983055:BHF983089 BQY983055:BRB983089 CAU983055:CAX983089 CKQ983055:CKT983089 CUM983055:CUP983089 DEI983055:DEL983089 DOE983055:DOH983089 DYA983055:DYD983089 EHW983055:EHZ983089 ERS983055:ERV983089 FBO983055:FBR983089 FLK983055:FLN983089 FVG983055:FVJ983089 GFC983055:GFF983089 GOY983055:GPB983089 GYU983055:GYX983089 HIQ983055:HIT983089 HSM983055:HSP983089 ICI983055:ICL983089 IME983055:IMH983089 IWA983055:IWD983089 JFW983055:JFZ983089 JPS983055:JPV983089 JZO983055:JZR983089 KJK983055:KJN983089 KTG983055:KTJ983089 LDC983055:LDF983089 LMY983055:LNB983089 LWU983055:LWX983089 MGQ983055:MGT983089 MQM983055:MQP983089 NAI983055:NAL983089 NKE983055:NKH983089 NUA983055:NUD983089 ODW983055:ODZ983089 ONS983055:ONV983089 OXO983055:OXR983089 PHK983055:PHN983089 PRG983055:PRJ983089 QBC983055:QBF983089 QKY983055:QLB983089 QUU983055:QUX983089 REQ983055:RET983089 ROM983055:ROP983089 RYI983055:RYL983089 SIE983055:SIH983089 SSA983055:SSD983089 TBW983055:TBZ983089 TLS983055:TLV983089 TVO983055:TVR983089 UFK983055:UFN983089 UPG983055:UPJ983089 UZC983055:UZF983089 VIY983055:VJB983089 VSU983055:VSX983089 WCQ983055:WCT983089 WMM983055:WMP983089 D5:G49">
      <formula1>0</formula1>
      <formula2>20</formula2>
    </dataValidation>
  </dataValidations>
  <pageMargins left="0" right="0" top="0.15748031496062992" bottom="0.15748031496062992" header="0.51181102362204722" footer="0.51181102362204722"/>
  <pageSetup paperSize="9" scale="80" orientation="landscape" r:id="rId1"/>
  <headerFooter alignWithMargins="0"/>
  <rowBreaks count="3" manualBreakCount="3">
    <brk id="49" max="51" man="1"/>
    <brk id="89" max="16383" man="1"/>
    <brk id="166" max="51" man="1"/>
  </rowBreaks>
  <colBreaks count="1" manualBreakCount="1">
    <brk id="32" max="20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مساعدة</vt:lpstr>
      <vt:lpstr>المدخلات</vt:lpstr>
      <vt:lpstr>ثلاثي1</vt:lpstr>
      <vt:lpstr>دفتر1</vt:lpstr>
      <vt:lpstr>livr1</vt:lpstr>
      <vt:lpstr>ثلاثي2</vt:lpstr>
      <vt:lpstr>دفتر2</vt:lpstr>
      <vt:lpstr>livr2</vt:lpstr>
      <vt:lpstr>ثلاثي3</vt:lpstr>
      <vt:lpstr>دفتر3</vt:lpstr>
      <vt:lpstr>livr3</vt:lpstr>
      <vt:lpstr>متابعة القسم</vt:lpstr>
      <vt:lpstr>livr1!Zone_d_impression</vt:lpstr>
      <vt:lpstr>livr2!Zone_d_impression</vt:lpstr>
      <vt:lpstr>livr3!Zone_d_impression</vt:lpstr>
      <vt:lpstr>ثلاثي3!Zone_d_impression</vt:lpstr>
      <vt:lpstr>دفتر3!Zone_d_impression</vt:lpstr>
      <vt:lpstr>'متابعة القسم'!Zone_d_impression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2019-03-14T08:16:56Z</dcterms:modified>
</cp:coreProperties>
</file>