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ctrlProps/ctrlProp2.xml" ContentType="application/vnd.ms-excel.controlproperties+xml"/>
  <Override PartName="/xl/drawings/drawing6.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drawings/drawing7.xml" ContentType="application/vnd.openxmlformats-officedocument.drawing+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drawings/drawing9.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drawings/drawing10.xml" ContentType="application/vnd.openxmlformats-officedocument.drawing+xml"/>
  <Override PartName="/xl/ctrlProps/ctrlProp5.xml" ContentType="application/vnd.ms-excel.controlproperties+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drawings/drawing11.xml" ContentType="application/vnd.openxmlformats-officedocument.drawing+xml"/>
  <Override PartName="/xl/ctrlProps/ctrlProp6.xml" ContentType="application/vnd.ms-excel.controlproperties+xml"/>
  <Override PartName="/xl/drawings/drawing12.xml" ContentType="application/vnd.openxmlformats-officedocument.drawing+xml"/>
  <Override PartName="/xl/charts/chart61.xml" ContentType="application/vnd.openxmlformats-officedocument.drawingml.chart+xml"/>
  <Override PartName="/xl/charts/style1.xml" ContentType="application/vnd.ms-office.chartstyle+xml"/>
  <Override PartName="/xl/charts/colors1.xml" ContentType="application/vnd.ms-office.chartcolorstyle+xml"/>
  <Override PartName="/xl/charts/chart6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755" tabRatio="903" activeTab="10"/>
  </bookViews>
  <sheets>
    <sheet name="مساعدة" sheetId="17" r:id="rId1"/>
    <sheet name="المدخلات" sheetId="2" r:id="rId2"/>
    <sheet name="ثلاثي1" sheetId="3" r:id="rId3"/>
    <sheet name="دفتر1" sheetId="5" r:id="rId4"/>
    <sheet name="livr 1" sheetId="14" r:id="rId5"/>
    <sheet name="ثلاثي2" sheetId="6" r:id="rId6"/>
    <sheet name="دفتر2" sheetId="7" r:id="rId7"/>
    <sheet name="livr2" sheetId="15" r:id="rId8"/>
    <sheet name="ثلاثي3" sheetId="8" r:id="rId9"/>
    <sheet name="دفتر3" sheetId="9" r:id="rId10"/>
    <sheet name="livr3" sheetId="16" r:id="rId11"/>
    <sheet name="متابعة القسم" sheetId="10" r:id="rId12"/>
  </sheets>
  <definedNames>
    <definedName name="_xlnm.Print_Area" localSheetId="8">ثلاثي3!$A$1:$BA$210</definedName>
    <definedName name="_xlnm.Print_Area" localSheetId="9">دفتر3!$B$1:$S$50</definedName>
    <definedName name="_xlnm.Print_Area" localSheetId="11">'متابعة القسم'!$A$1:$H$49</definedName>
    <definedName name="_xlnm.Print_Area" localSheetId="0">مساعدة!#REF!</definedName>
  </definedNames>
  <calcPr calcId="162913"/>
</workbook>
</file>

<file path=xl/calcChain.xml><?xml version="1.0" encoding="utf-8"?>
<calcChain xmlns="http://schemas.openxmlformats.org/spreadsheetml/2006/main">
  <c r="B44" i="7" l="1"/>
  <c r="B44" i="5"/>
  <c r="G116" i="8"/>
  <c r="E116" i="8"/>
  <c r="C116" i="8"/>
  <c r="O109" i="8"/>
  <c r="M109" i="8"/>
  <c r="K109" i="8"/>
  <c r="I109" i="8"/>
  <c r="G109" i="8"/>
  <c r="E109" i="8"/>
  <c r="C109" i="8"/>
  <c r="G102" i="8"/>
  <c r="E102" i="8"/>
  <c r="C102" i="8"/>
  <c r="I96" i="8"/>
  <c r="G96" i="8"/>
  <c r="G97" i="8" s="1"/>
  <c r="E96" i="8"/>
  <c r="C96" i="8"/>
  <c r="C97" i="8" s="1"/>
  <c r="AC61" i="8"/>
  <c r="AB61" i="8"/>
  <c r="AA61" i="8"/>
  <c r="W61" i="8"/>
  <c r="V61" i="8"/>
  <c r="U61" i="8"/>
  <c r="T61" i="8"/>
  <c r="S61" i="8"/>
  <c r="R61" i="8"/>
  <c r="Q61" i="8"/>
  <c r="M61" i="8"/>
  <c r="L61" i="8"/>
  <c r="K61" i="8"/>
  <c r="G61" i="8"/>
  <c r="F61" i="8"/>
  <c r="E61" i="8"/>
  <c r="D61" i="8"/>
  <c r="AC58" i="8"/>
  <c r="AB58" i="8"/>
  <c r="AA58" i="8"/>
  <c r="W58" i="8"/>
  <c r="V58" i="8"/>
  <c r="U58" i="8"/>
  <c r="T58" i="8"/>
  <c r="S58" i="8"/>
  <c r="R58" i="8"/>
  <c r="Q58" i="8"/>
  <c r="M58" i="8"/>
  <c r="L58" i="8"/>
  <c r="K58" i="8"/>
  <c r="G58" i="8"/>
  <c r="F58" i="8"/>
  <c r="E58" i="8"/>
  <c r="D58" i="8"/>
  <c r="AC57" i="8"/>
  <c r="AB57" i="8"/>
  <c r="AA57" i="8"/>
  <c r="W57" i="8" a="1"/>
  <c r="W57" i="8" s="1"/>
  <c r="V57" i="8"/>
  <c r="U57" i="8"/>
  <c r="T57" i="8"/>
  <c r="S57" i="8"/>
  <c r="R57" i="8"/>
  <c r="Q57" i="8"/>
  <c r="M57" i="8"/>
  <c r="L57" i="8"/>
  <c r="K57" i="8"/>
  <c r="G57" i="8"/>
  <c r="F57" i="8"/>
  <c r="E57" i="8"/>
  <c r="D57" i="8"/>
  <c r="AC56" i="8"/>
  <c r="AB56" i="8"/>
  <c r="AA56" i="8"/>
  <c r="W56" i="8" a="1"/>
  <c r="W56" i="8" s="1"/>
  <c r="V56" i="8"/>
  <c r="U56" i="8"/>
  <c r="T56" i="8"/>
  <c r="S56" i="8"/>
  <c r="R56" i="8"/>
  <c r="Q56" i="8"/>
  <c r="M56" i="8"/>
  <c r="L56" i="8"/>
  <c r="K56" i="8"/>
  <c r="G56" i="8"/>
  <c r="F56" i="8"/>
  <c r="E56" i="8"/>
  <c r="D56" i="8"/>
  <c r="AC55" i="8"/>
  <c r="AB55" i="8"/>
  <c r="AA55" i="8"/>
  <c r="W55" i="8" a="1"/>
  <c r="W55" i="8" s="1"/>
  <c r="V55" i="8"/>
  <c r="U55" i="8"/>
  <c r="T55" i="8"/>
  <c r="S55" i="8"/>
  <c r="R55" i="8"/>
  <c r="Q55" i="8"/>
  <c r="M55" i="8"/>
  <c r="L55" i="8"/>
  <c r="K55" i="8"/>
  <c r="G55" i="8"/>
  <c r="F55" i="8"/>
  <c r="E55" i="8"/>
  <c r="D55" i="8"/>
  <c r="AC54" i="8"/>
  <c r="AB54" i="8"/>
  <c r="AA54" i="8"/>
  <c r="G116" i="6"/>
  <c r="E116" i="6"/>
  <c r="C116" i="6"/>
  <c r="O109" i="6"/>
  <c r="M109" i="6"/>
  <c r="K109" i="6"/>
  <c r="I109" i="6"/>
  <c r="G109" i="6"/>
  <c r="E109" i="6"/>
  <c r="C109" i="6"/>
  <c r="G102" i="6"/>
  <c r="E102" i="6"/>
  <c r="C102" i="6"/>
  <c r="I96" i="6"/>
  <c r="G96" i="6"/>
  <c r="G97" i="6" s="1"/>
  <c r="E96" i="6"/>
  <c r="C96" i="6"/>
  <c r="C97" i="6" s="1"/>
  <c r="AC61" i="6"/>
  <c r="AB61" i="6"/>
  <c r="AB62" i="6" s="1"/>
  <c r="AA61" i="6"/>
  <c r="W61" i="6"/>
  <c r="V61" i="6"/>
  <c r="V62" i="6" s="1"/>
  <c r="U61" i="6"/>
  <c r="T61" i="6"/>
  <c r="T62" i="6" s="1"/>
  <c r="S61" i="6"/>
  <c r="R61" i="6"/>
  <c r="R62" i="6" s="1"/>
  <c r="Q61" i="6"/>
  <c r="M61" i="6"/>
  <c r="L61" i="6"/>
  <c r="L62" i="6" s="1"/>
  <c r="K61" i="6"/>
  <c r="G61" i="6"/>
  <c r="F61" i="6"/>
  <c r="F62" i="6" s="1"/>
  <c r="E61" i="6"/>
  <c r="D61" i="6"/>
  <c r="D62" i="6" s="1"/>
  <c r="AA59" i="6"/>
  <c r="K59" i="6"/>
  <c r="AC58" i="6"/>
  <c r="AC59" i="6" s="1"/>
  <c r="AB58" i="6"/>
  <c r="AA58" i="6"/>
  <c r="W58" i="6"/>
  <c r="W59" i="6" s="1"/>
  <c r="V58" i="6"/>
  <c r="U58" i="6"/>
  <c r="U59" i="6" s="1"/>
  <c r="T58" i="6"/>
  <c r="S58" i="6"/>
  <c r="S59" i="6" s="1"/>
  <c r="R58" i="6"/>
  <c r="Q58" i="6"/>
  <c r="Q59" i="6" s="1"/>
  <c r="M58" i="6"/>
  <c r="M59" i="6" s="1"/>
  <c r="L58" i="6"/>
  <c r="K58" i="6"/>
  <c r="G58" i="6"/>
  <c r="G59" i="6" s="1"/>
  <c r="F58" i="6"/>
  <c r="E58" i="6"/>
  <c r="E59" i="6" s="1"/>
  <c r="D58" i="6"/>
  <c r="AC57" i="6"/>
  <c r="AB57" i="6"/>
  <c r="AA57" i="6"/>
  <c r="W57" i="6" a="1"/>
  <c r="W57" i="6" s="1"/>
  <c r="V57" i="6"/>
  <c r="U57" i="6"/>
  <c r="T57" i="6"/>
  <c r="S57" i="6"/>
  <c r="R57" i="6"/>
  <c r="Q57" i="6"/>
  <c r="M57" i="6"/>
  <c r="L57" i="6"/>
  <c r="K57" i="6"/>
  <c r="G57" i="6"/>
  <c r="F57" i="6"/>
  <c r="E57" i="6"/>
  <c r="D57" i="6"/>
  <c r="AC56" i="6"/>
  <c r="AB56" i="6"/>
  <c r="AA56" i="6"/>
  <c r="W56" i="6" a="1"/>
  <c r="W56" i="6" s="1"/>
  <c r="V56" i="6"/>
  <c r="U56" i="6"/>
  <c r="T56" i="6"/>
  <c r="S56" i="6"/>
  <c r="R56" i="6"/>
  <c r="Q56" i="6"/>
  <c r="M56" i="6"/>
  <c r="L56" i="6"/>
  <c r="K56" i="6"/>
  <c r="G56" i="6"/>
  <c r="F56" i="6"/>
  <c r="E56" i="6"/>
  <c r="D56" i="6"/>
  <c r="AC55" i="6"/>
  <c r="AB55" i="6"/>
  <c r="AA55" i="6"/>
  <c r="W55" i="6" a="1"/>
  <c r="W55" i="6" s="1"/>
  <c r="V55" i="6"/>
  <c r="U55" i="6"/>
  <c r="T55" i="6"/>
  <c r="S55" i="6"/>
  <c r="R55" i="6"/>
  <c r="Q55" i="6"/>
  <c r="M55" i="6"/>
  <c r="L55" i="6"/>
  <c r="K55" i="6"/>
  <c r="G55" i="6"/>
  <c r="F55" i="6"/>
  <c r="E55" i="6"/>
  <c r="D55" i="6"/>
  <c r="AC54" i="6"/>
  <c r="AB54" i="6"/>
  <c r="AA54" i="6"/>
  <c r="G116" i="3"/>
  <c r="G117" i="3" s="1"/>
  <c r="E116" i="3"/>
  <c r="E117" i="3" s="1"/>
  <c r="C116" i="3"/>
  <c r="C117" i="3" s="1"/>
  <c r="O109" i="3"/>
  <c r="O110" i="3" s="1"/>
  <c r="M109" i="3"/>
  <c r="M110" i="3" s="1"/>
  <c r="K109" i="3"/>
  <c r="K110" i="3" s="1"/>
  <c r="I109" i="3"/>
  <c r="I110" i="3" s="1"/>
  <c r="G109" i="3"/>
  <c r="G110" i="3" s="1"/>
  <c r="E109" i="3"/>
  <c r="E110" i="3" s="1"/>
  <c r="C109" i="3"/>
  <c r="C110" i="3" s="1"/>
  <c r="G102" i="3"/>
  <c r="G103" i="3" s="1"/>
  <c r="E102" i="3"/>
  <c r="E103" i="3" s="1"/>
  <c r="C102" i="3"/>
  <c r="C103" i="3" s="1"/>
  <c r="E97" i="3"/>
  <c r="E98" i="3" s="1"/>
  <c r="I96" i="3"/>
  <c r="I97" i="3" s="1"/>
  <c r="I98" i="3" s="1"/>
  <c r="G96" i="3"/>
  <c r="G97" i="3" s="1"/>
  <c r="E96" i="3"/>
  <c r="C96" i="3"/>
  <c r="C97" i="3" s="1"/>
  <c r="AC61" i="3"/>
  <c r="AB61" i="3"/>
  <c r="AA61" i="3"/>
  <c r="W61" i="3"/>
  <c r="V61" i="3"/>
  <c r="U61" i="3"/>
  <c r="T61" i="3"/>
  <c r="S61" i="3"/>
  <c r="R61" i="3"/>
  <c r="Q61" i="3"/>
  <c r="M61" i="3"/>
  <c r="L61" i="3"/>
  <c r="K61" i="3"/>
  <c r="G61" i="3"/>
  <c r="F61" i="3"/>
  <c r="E61" i="3"/>
  <c r="D61" i="3"/>
  <c r="AC58" i="3"/>
  <c r="AB58" i="3"/>
  <c r="AA58" i="3"/>
  <c r="W58" i="3"/>
  <c r="V58" i="3"/>
  <c r="U58" i="3"/>
  <c r="T58" i="3"/>
  <c r="S58" i="3"/>
  <c r="R58" i="3"/>
  <c r="Q58" i="3"/>
  <c r="M58" i="3"/>
  <c r="L58" i="3"/>
  <c r="K58" i="3"/>
  <c r="G58" i="3"/>
  <c r="F58" i="3"/>
  <c r="E58" i="3"/>
  <c r="D58" i="3"/>
  <c r="AC57" i="3"/>
  <c r="AB57" i="3"/>
  <c r="AA57" i="3"/>
  <c r="W57" i="3" a="1"/>
  <c r="W57" i="3" s="1"/>
  <c r="V57" i="3"/>
  <c r="U57" i="3"/>
  <c r="T57" i="3"/>
  <c r="S57" i="3"/>
  <c r="R57" i="3"/>
  <c r="Q57" i="3"/>
  <c r="M57" i="3"/>
  <c r="L57" i="3"/>
  <c r="K57" i="3"/>
  <c r="G57" i="3"/>
  <c r="F57" i="3"/>
  <c r="E57" i="3"/>
  <c r="D57" i="3"/>
  <c r="AC56" i="3"/>
  <c r="AB56" i="3"/>
  <c r="AA56" i="3"/>
  <c r="W56" i="3" a="1"/>
  <c r="W56" i="3" s="1"/>
  <c r="V56" i="3"/>
  <c r="U56" i="3"/>
  <c r="T56" i="3"/>
  <c r="S56" i="3"/>
  <c r="R56" i="3"/>
  <c r="Q56" i="3"/>
  <c r="M56" i="3"/>
  <c r="L56" i="3"/>
  <c r="K56" i="3"/>
  <c r="G56" i="3"/>
  <c r="F56" i="3"/>
  <c r="E56" i="3"/>
  <c r="D56" i="3"/>
  <c r="AC55" i="3"/>
  <c r="AB55" i="3"/>
  <c r="AA55" i="3"/>
  <c r="W55" i="3" a="1"/>
  <c r="W55" i="3" s="1"/>
  <c r="V55" i="3"/>
  <c r="U55" i="3"/>
  <c r="T55" i="3"/>
  <c r="S55" i="3"/>
  <c r="R55" i="3"/>
  <c r="Q55" i="3"/>
  <c r="M55" i="3"/>
  <c r="L55" i="3"/>
  <c r="K55" i="3"/>
  <c r="G55" i="3"/>
  <c r="F55" i="3"/>
  <c r="E55" i="3"/>
  <c r="D55" i="3"/>
  <c r="A45" i="8"/>
  <c r="B45" i="8"/>
  <c r="AM45" i="8" s="1"/>
  <c r="C45" i="8"/>
  <c r="AO45" i="8"/>
  <c r="A46" i="8"/>
  <c r="H46" i="8" s="1"/>
  <c r="B46" i="8"/>
  <c r="AM46" i="8" s="1"/>
  <c r="C46" i="8"/>
  <c r="AO46" i="8"/>
  <c r="A47" i="8"/>
  <c r="H47" i="8" s="1"/>
  <c r="B47" i="8"/>
  <c r="AM47" i="8" s="1"/>
  <c r="C47" i="8"/>
  <c r="I47" i="8"/>
  <c r="O47" i="8"/>
  <c r="AD47" i="8"/>
  <c r="AE47" i="8" s="1"/>
  <c r="AO47" i="8"/>
  <c r="A48" i="8"/>
  <c r="H48" i="8" s="1"/>
  <c r="B48" i="8"/>
  <c r="AM48" i="8" s="1"/>
  <c r="C48" i="8"/>
  <c r="AO48" i="8"/>
  <c r="A49" i="8"/>
  <c r="B49" i="8"/>
  <c r="AM49" i="8" s="1"/>
  <c r="C49" i="8"/>
  <c r="AO49" i="8"/>
  <c r="A45" i="6"/>
  <c r="B45" i="6"/>
  <c r="C45" i="6"/>
  <c r="H45" i="6"/>
  <c r="I45" i="6"/>
  <c r="N45" i="6"/>
  <c r="O45" i="6"/>
  <c r="X45" i="6"/>
  <c r="Y45" i="6" s="1"/>
  <c r="AD45" i="6"/>
  <c r="AE45" i="6" s="1"/>
  <c r="A46" i="6"/>
  <c r="B46" i="6"/>
  <c r="C46" i="6"/>
  <c r="N46" i="6"/>
  <c r="A47" i="6"/>
  <c r="B47" i="6"/>
  <c r="C47" i="6"/>
  <c r="I47" i="6"/>
  <c r="N47" i="6"/>
  <c r="X47" i="6"/>
  <c r="Y47" i="6" s="1"/>
  <c r="A48" i="6"/>
  <c r="H48" i="6" s="1"/>
  <c r="B48" i="6"/>
  <c r="C48" i="6"/>
  <c r="I48" i="6"/>
  <c r="N48" i="6"/>
  <c r="AD48" i="6"/>
  <c r="A49" i="6"/>
  <c r="B49" i="6"/>
  <c r="C49" i="6"/>
  <c r="H49" i="6"/>
  <c r="I49" i="6"/>
  <c r="N49" i="6"/>
  <c r="O49" i="6"/>
  <c r="X49" i="6"/>
  <c r="Y49" i="6" s="1"/>
  <c r="AD49" i="6"/>
  <c r="AE49" i="6" s="1"/>
  <c r="A45" i="3"/>
  <c r="B45" i="3"/>
  <c r="C45" i="3"/>
  <c r="N45" i="3"/>
  <c r="X45" i="3"/>
  <c r="Y45" i="3" s="1"/>
  <c r="A46" i="3"/>
  <c r="H46" i="3" s="1"/>
  <c r="B46" i="3"/>
  <c r="C46" i="3"/>
  <c r="I46" i="3"/>
  <c r="N46" i="3"/>
  <c r="AD46" i="3"/>
  <c r="A47" i="3"/>
  <c r="B47" i="3"/>
  <c r="C47" i="3"/>
  <c r="H47" i="3"/>
  <c r="I47" i="3"/>
  <c r="N47" i="3"/>
  <c r="O47" i="3"/>
  <c r="X47" i="3"/>
  <c r="Y47" i="3" s="1"/>
  <c r="AD47" i="3"/>
  <c r="AE47" i="3" s="1"/>
  <c r="A48" i="3"/>
  <c r="H48" i="3" s="1"/>
  <c r="B48" i="3"/>
  <c r="C48" i="3"/>
  <c r="N48" i="3"/>
  <c r="A49" i="3"/>
  <c r="H49" i="3" s="1"/>
  <c r="B49" i="3"/>
  <c r="C49" i="3"/>
  <c r="I49" i="3"/>
  <c r="N49" i="3"/>
  <c r="X49" i="3"/>
  <c r="Y49" i="3" s="1"/>
  <c r="I6" i="2"/>
  <c r="J9" i="2"/>
  <c r="I9" i="2"/>
  <c r="H45" i="3" l="1"/>
  <c r="H45" i="8"/>
  <c r="O45" i="8"/>
  <c r="AD49" i="3"/>
  <c r="AE49" i="3" s="1"/>
  <c r="O49" i="3"/>
  <c r="AD48" i="3"/>
  <c r="I48" i="3"/>
  <c r="AD45" i="3"/>
  <c r="AE45" i="3" s="1"/>
  <c r="O45" i="3"/>
  <c r="I45" i="3"/>
  <c r="AH45" i="3" s="1"/>
  <c r="AN45" i="8" s="1"/>
  <c r="H47" i="6"/>
  <c r="O47" i="6"/>
  <c r="AD47" i="6"/>
  <c r="AE47" i="6" s="1"/>
  <c r="H46" i="6"/>
  <c r="I46" i="6"/>
  <c r="AD46" i="6"/>
  <c r="H49" i="8"/>
  <c r="O49" i="8"/>
  <c r="D59" i="6"/>
  <c r="F59" i="6"/>
  <c r="L59" i="6"/>
  <c r="R59" i="6"/>
  <c r="T59" i="6"/>
  <c r="V59" i="6"/>
  <c r="AB59" i="6"/>
  <c r="E62" i="6"/>
  <c r="G62" i="6"/>
  <c r="K62" i="6"/>
  <c r="M62" i="6"/>
  <c r="Q62" i="6"/>
  <c r="S62" i="6"/>
  <c r="U62" i="6"/>
  <c r="W62" i="6"/>
  <c r="AA62" i="6"/>
  <c r="AC62" i="6"/>
  <c r="AD49" i="8"/>
  <c r="AE49" i="8" s="1"/>
  <c r="I49" i="8"/>
  <c r="AH49" i="8" s="1"/>
  <c r="AD45" i="8"/>
  <c r="AE45" i="8" s="1"/>
  <c r="I45" i="8"/>
  <c r="AH45" i="8" s="1"/>
  <c r="N48" i="8"/>
  <c r="N46" i="8"/>
  <c r="K59" i="8"/>
  <c r="M59" i="8"/>
  <c r="AA59" i="8"/>
  <c r="AC59" i="8"/>
  <c r="X48" i="8"/>
  <c r="Y48" i="8" s="1"/>
  <c r="I48" i="8"/>
  <c r="X46" i="8"/>
  <c r="Y46" i="8" s="1"/>
  <c r="I46" i="8"/>
  <c r="E59" i="8"/>
  <c r="G59" i="8"/>
  <c r="L59" i="8"/>
  <c r="Q59" i="8"/>
  <c r="S59" i="8"/>
  <c r="U59" i="8"/>
  <c r="W59" i="8"/>
  <c r="AB59" i="8"/>
  <c r="D62" i="8"/>
  <c r="F62" i="8"/>
  <c r="K62" i="8"/>
  <c r="M62" i="8"/>
  <c r="R62" i="8"/>
  <c r="T62" i="8"/>
  <c r="V62" i="8"/>
  <c r="AA62" i="8"/>
  <c r="AC62" i="8"/>
  <c r="AL49" i="8"/>
  <c r="X49" i="8"/>
  <c r="Y49" i="8" s="1"/>
  <c r="N49" i="8"/>
  <c r="AL47" i="8"/>
  <c r="X47" i="8"/>
  <c r="Y47" i="8" s="1"/>
  <c r="AH47" i="8" s="1"/>
  <c r="N47" i="8"/>
  <c r="AL45" i="8"/>
  <c r="X45" i="8"/>
  <c r="Y45" i="8" s="1"/>
  <c r="N45" i="8"/>
  <c r="D59" i="8"/>
  <c r="F59" i="8"/>
  <c r="R59" i="8"/>
  <c r="T59" i="8"/>
  <c r="V59" i="8"/>
  <c r="E62" i="8"/>
  <c r="G62" i="8"/>
  <c r="L62" i="8"/>
  <c r="Q62" i="8"/>
  <c r="S62" i="8"/>
  <c r="U62" i="8"/>
  <c r="W62" i="8"/>
  <c r="AB62" i="8"/>
  <c r="AL48" i="8"/>
  <c r="AD48" i="8"/>
  <c r="AE48" i="8" s="1"/>
  <c r="O48" i="8"/>
  <c r="AL46" i="8"/>
  <c r="AD46" i="8"/>
  <c r="AE46" i="8" s="1"/>
  <c r="O46" i="8"/>
  <c r="E103" i="8"/>
  <c r="E110" i="8"/>
  <c r="I110" i="8"/>
  <c r="M110" i="8"/>
  <c r="E117" i="8"/>
  <c r="E97" i="8"/>
  <c r="I97" i="8"/>
  <c r="C98" i="8"/>
  <c r="G98" i="8"/>
  <c r="C103" i="8"/>
  <c r="G103" i="8"/>
  <c r="C110" i="8"/>
  <c r="G110" i="8"/>
  <c r="K110" i="8"/>
  <c r="O110" i="8"/>
  <c r="C117" i="8"/>
  <c r="G117" i="8"/>
  <c r="E103" i="6"/>
  <c r="E110" i="6"/>
  <c r="I110" i="6"/>
  <c r="M110" i="6"/>
  <c r="E117" i="6"/>
  <c r="E97" i="6"/>
  <c r="I97" i="6"/>
  <c r="C98" i="6"/>
  <c r="G98" i="6"/>
  <c r="C103" i="6"/>
  <c r="G103" i="6"/>
  <c r="C110" i="6"/>
  <c r="G110" i="6"/>
  <c r="K110" i="6"/>
  <c r="O110" i="6"/>
  <c r="C117" i="6"/>
  <c r="G117" i="6"/>
  <c r="C98" i="3"/>
  <c r="C99" i="3" s="1"/>
  <c r="G98" i="3"/>
  <c r="G99" i="3" s="1"/>
  <c r="E104" i="3"/>
  <c r="E105" i="3" s="1"/>
  <c r="E112" i="3"/>
  <c r="E111" i="3"/>
  <c r="I112" i="3"/>
  <c r="I111" i="3"/>
  <c r="M112" i="3"/>
  <c r="M111" i="3"/>
  <c r="E119" i="3"/>
  <c r="E118" i="3"/>
  <c r="C105" i="3"/>
  <c r="C104" i="3"/>
  <c r="G105" i="3"/>
  <c r="G104" i="3"/>
  <c r="C112" i="3"/>
  <c r="C111" i="3"/>
  <c r="G112" i="3"/>
  <c r="G111" i="3"/>
  <c r="K112" i="3"/>
  <c r="K111" i="3"/>
  <c r="O112" i="3"/>
  <c r="O111" i="3"/>
  <c r="C119" i="3"/>
  <c r="C118" i="3"/>
  <c r="G119" i="3"/>
  <c r="G118" i="3"/>
  <c r="E99" i="3"/>
  <c r="I99" i="3"/>
  <c r="AG47" i="8"/>
  <c r="AG49" i="6"/>
  <c r="AG45" i="6"/>
  <c r="AH49" i="6"/>
  <c r="AE48" i="6"/>
  <c r="X48" i="6"/>
  <c r="Y48" i="6" s="1"/>
  <c r="O48" i="6"/>
  <c r="AE46" i="6"/>
  <c r="X46" i="6"/>
  <c r="Y46" i="6" s="1"/>
  <c r="O46" i="6"/>
  <c r="AH45" i="6"/>
  <c r="AG47" i="3"/>
  <c r="AG49" i="3"/>
  <c r="AG45" i="3"/>
  <c r="AE48" i="3"/>
  <c r="X48" i="3"/>
  <c r="Y48" i="3" s="1"/>
  <c r="O48" i="3"/>
  <c r="AH47" i="3"/>
  <c r="AE46" i="3"/>
  <c r="X46" i="3"/>
  <c r="Y46" i="3" s="1"/>
  <c r="O46" i="3"/>
  <c r="AH49" i="3" l="1"/>
  <c r="AN49" i="8" s="1"/>
  <c r="AH47" i="6"/>
  <c r="AN47" i="8" s="1"/>
  <c r="AP47" i="8" s="1"/>
  <c r="AG47" i="6"/>
  <c r="AG45" i="8"/>
  <c r="AG49" i="8"/>
  <c r="AH46" i="8"/>
  <c r="AH48" i="8"/>
  <c r="AG46" i="8"/>
  <c r="AG48" i="8"/>
  <c r="G118" i="8"/>
  <c r="G119" i="8" s="1"/>
  <c r="H119" i="8" s="1"/>
  <c r="O112" i="8"/>
  <c r="P112" i="8" s="1"/>
  <c r="O111" i="8"/>
  <c r="G111" i="8"/>
  <c r="G104" i="8"/>
  <c r="G105" i="8" s="1"/>
  <c r="H105" i="8" s="1"/>
  <c r="D98" i="8"/>
  <c r="E98" i="8"/>
  <c r="E99" i="8" s="1"/>
  <c r="F99" i="8" s="1"/>
  <c r="I111" i="8"/>
  <c r="I112" i="8" s="1"/>
  <c r="J112" i="8" s="1"/>
  <c r="C99" i="8"/>
  <c r="D99" i="8" s="1"/>
  <c r="C118" i="8"/>
  <c r="K111" i="8"/>
  <c r="C112" i="8"/>
  <c r="D112" i="8" s="1"/>
  <c r="C111" i="8"/>
  <c r="C104" i="8"/>
  <c r="I98" i="8"/>
  <c r="I99" i="8" s="1"/>
  <c r="J99" i="8" s="1"/>
  <c r="D96" i="8"/>
  <c r="E118" i="8"/>
  <c r="M111" i="8"/>
  <c r="E111" i="8"/>
  <c r="E112" i="8" s="1"/>
  <c r="F112" i="8" s="1"/>
  <c r="E104" i="8"/>
  <c r="G99" i="8"/>
  <c r="D97" i="8"/>
  <c r="G118" i="6"/>
  <c r="G119" i="6" s="1"/>
  <c r="H119" i="6" s="1"/>
  <c r="O112" i="6"/>
  <c r="P112" i="6" s="1"/>
  <c r="O111" i="6"/>
  <c r="G111" i="6"/>
  <c r="G104" i="6"/>
  <c r="G105" i="6" s="1"/>
  <c r="H105" i="6" s="1"/>
  <c r="D98" i="6"/>
  <c r="E98" i="6"/>
  <c r="E99" i="6" s="1"/>
  <c r="F99" i="6" s="1"/>
  <c r="I111" i="6"/>
  <c r="I112" i="6" s="1"/>
  <c r="J112" i="6" s="1"/>
  <c r="C99" i="6"/>
  <c r="D99" i="6" s="1"/>
  <c r="C118" i="6"/>
  <c r="K111" i="6"/>
  <c r="C112" i="6"/>
  <c r="D112" i="6" s="1"/>
  <c r="C111" i="6"/>
  <c r="C104" i="6"/>
  <c r="I98" i="6"/>
  <c r="I99" i="6" s="1"/>
  <c r="J99" i="6" s="1"/>
  <c r="D96" i="6"/>
  <c r="E118" i="6"/>
  <c r="M111" i="6"/>
  <c r="E111" i="6"/>
  <c r="E112" i="6" s="1"/>
  <c r="F112" i="6" s="1"/>
  <c r="E104" i="6"/>
  <c r="G99" i="6"/>
  <c r="D97" i="6"/>
  <c r="AJ46" i="8"/>
  <c r="AJ45" i="8"/>
  <c r="AP45" i="8"/>
  <c r="AJ47" i="8"/>
  <c r="AJ49" i="8"/>
  <c r="AP49" i="8"/>
  <c r="AJ45" i="6"/>
  <c r="AH46" i="6"/>
  <c r="AG46" i="6"/>
  <c r="AJ47" i="6"/>
  <c r="AH48" i="6"/>
  <c r="AG48" i="6"/>
  <c r="AJ49" i="6"/>
  <c r="AJ45" i="3"/>
  <c r="AH46" i="3"/>
  <c r="AN46" i="8" s="1"/>
  <c r="AP46" i="8" s="1"/>
  <c r="AG46" i="3"/>
  <c r="AJ47" i="3"/>
  <c r="AH48" i="3"/>
  <c r="AN48" i="8" s="1"/>
  <c r="AG48" i="3"/>
  <c r="AJ49" i="3"/>
  <c r="AP48" i="8" l="1"/>
  <c r="H102" i="6"/>
  <c r="H116" i="6"/>
  <c r="AJ48" i="8"/>
  <c r="H102" i="8"/>
  <c r="H116" i="8"/>
  <c r="H99" i="8"/>
  <c r="H97" i="8"/>
  <c r="H96" i="8"/>
  <c r="H98" i="8"/>
  <c r="F96" i="8"/>
  <c r="E105" i="8"/>
  <c r="F105" i="8" s="1"/>
  <c r="F109" i="8"/>
  <c r="F111" i="8"/>
  <c r="F110" i="8"/>
  <c r="M112" i="8"/>
  <c r="E119" i="8"/>
  <c r="F119" i="8" s="1"/>
  <c r="J98" i="8"/>
  <c r="J96" i="8"/>
  <c r="J97" i="8"/>
  <c r="C105" i="8"/>
  <c r="D105" i="8" s="1"/>
  <c r="D109" i="8"/>
  <c r="D111" i="8"/>
  <c r="D110" i="8"/>
  <c r="K112" i="8"/>
  <c r="L110" i="8" s="1"/>
  <c r="C119" i="8"/>
  <c r="D119" i="8" s="1"/>
  <c r="J109" i="8"/>
  <c r="J111" i="8"/>
  <c r="J110" i="8"/>
  <c r="F98" i="8"/>
  <c r="F97" i="8"/>
  <c r="H104" i="8"/>
  <c r="H103" i="8"/>
  <c r="P109" i="8"/>
  <c r="G112" i="8"/>
  <c r="P111" i="8"/>
  <c r="P110" i="8"/>
  <c r="H118" i="8"/>
  <c r="H117" i="8"/>
  <c r="H99" i="6"/>
  <c r="H97" i="6"/>
  <c r="H96" i="6"/>
  <c r="H98" i="6"/>
  <c r="F96" i="6"/>
  <c r="E105" i="6"/>
  <c r="F105" i="6" s="1"/>
  <c r="F109" i="6"/>
  <c r="F111" i="6"/>
  <c r="F110" i="6"/>
  <c r="M112" i="6"/>
  <c r="E119" i="6"/>
  <c r="F119" i="6" s="1"/>
  <c r="J98" i="6"/>
  <c r="J96" i="6"/>
  <c r="J97" i="6"/>
  <c r="C105" i="6"/>
  <c r="D105" i="6" s="1"/>
  <c r="D109" i="6"/>
  <c r="D111" i="6"/>
  <c r="D110" i="6"/>
  <c r="K112" i="6"/>
  <c r="L110" i="6" s="1"/>
  <c r="C119" i="6"/>
  <c r="D119" i="6" s="1"/>
  <c r="J109" i="6"/>
  <c r="J111" i="6"/>
  <c r="J110" i="6"/>
  <c r="F98" i="6"/>
  <c r="F97" i="6"/>
  <c r="H104" i="6"/>
  <c r="H103" i="6"/>
  <c r="P109" i="6"/>
  <c r="G112" i="6"/>
  <c r="P111" i="6"/>
  <c r="P110" i="6"/>
  <c r="H118" i="6"/>
  <c r="H117" i="6"/>
  <c r="AJ46" i="6"/>
  <c r="AJ48" i="6"/>
  <c r="AJ46" i="3"/>
  <c r="AJ48" i="3"/>
  <c r="D117" i="6" l="1"/>
  <c r="D103" i="6"/>
  <c r="D116" i="6"/>
  <c r="D102" i="6"/>
  <c r="D116" i="8"/>
  <c r="D102" i="8"/>
  <c r="D117" i="8"/>
  <c r="D103" i="8"/>
  <c r="H112" i="8"/>
  <c r="H109" i="8"/>
  <c r="N112" i="8"/>
  <c r="N109" i="8"/>
  <c r="H110" i="8"/>
  <c r="F118" i="8"/>
  <c r="N111" i="8"/>
  <c r="F104" i="8"/>
  <c r="L112" i="8"/>
  <c r="L109" i="8"/>
  <c r="F116" i="8"/>
  <c r="F102" i="8"/>
  <c r="H111" i="8"/>
  <c r="D118" i="8"/>
  <c r="L111" i="8"/>
  <c r="D104" i="8"/>
  <c r="F117" i="8"/>
  <c r="N110" i="8"/>
  <c r="F103" i="8"/>
  <c r="H112" i="6"/>
  <c r="H109" i="6"/>
  <c r="N112" i="6"/>
  <c r="N109" i="6"/>
  <c r="H110" i="6"/>
  <c r="F118" i="6"/>
  <c r="N111" i="6"/>
  <c r="F104" i="6"/>
  <c r="L112" i="6"/>
  <c r="L109" i="6"/>
  <c r="F116" i="6"/>
  <c r="F102" i="6"/>
  <c r="H111" i="6"/>
  <c r="D118" i="6"/>
  <c r="L111" i="6"/>
  <c r="D104" i="6"/>
  <c r="F117" i="6"/>
  <c r="N110" i="6"/>
  <c r="F103" i="6"/>
  <c r="C2" i="10" l="1"/>
  <c r="C3" i="10"/>
  <c r="C4" i="10"/>
  <c r="C5" i="10"/>
  <c r="C1" i="10"/>
  <c r="I10" i="16" l="1"/>
  <c r="E10" i="16"/>
  <c r="I10" i="15"/>
  <c r="E10" i="15"/>
  <c r="I10" i="14" l="1"/>
  <c r="E10" i="14"/>
  <c r="AO6" i="8" l="1"/>
  <c r="AO7" i="8"/>
  <c r="AO8" i="8"/>
  <c r="AO9" i="8"/>
  <c r="AO10" i="8"/>
  <c r="AO11" i="8"/>
  <c r="AO12" i="8"/>
  <c r="AO13" i="8"/>
  <c r="AO14" i="8"/>
  <c r="AO15" i="8"/>
  <c r="AO16" i="8"/>
  <c r="AO17" i="8"/>
  <c r="AO18" i="8"/>
  <c r="AO19" i="8"/>
  <c r="AO20" i="8"/>
  <c r="AO21" i="8"/>
  <c r="AO22" i="8"/>
  <c r="AO23" i="8"/>
  <c r="AO24" i="8"/>
  <c r="AO25" i="8"/>
  <c r="AO26" i="8"/>
  <c r="AO27" i="8"/>
  <c r="AO28" i="8"/>
  <c r="AO29" i="8"/>
  <c r="AO30" i="8"/>
  <c r="AO31" i="8"/>
  <c r="AO32" i="8"/>
  <c r="AO33" i="8"/>
  <c r="AO34" i="8"/>
  <c r="AO35" i="8"/>
  <c r="AO36" i="8"/>
  <c r="AO37" i="8"/>
  <c r="AO38" i="8"/>
  <c r="AO39" i="8"/>
  <c r="AO40" i="8"/>
  <c r="AO41" i="8"/>
  <c r="AO42" i="8"/>
  <c r="AO43" i="8"/>
  <c r="AO44" i="8"/>
  <c r="AO5" i="8"/>
  <c r="L40" i="9" l="1"/>
  <c r="L39" i="9"/>
  <c r="L38" i="9"/>
  <c r="L7" i="9"/>
  <c r="B36" i="9" l="1"/>
  <c r="L36" i="9" s="1"/>
  <c r="B35" i="9"/>
  <c r="L35" i="9" s="1"/>
  <c r="B34" i="9"/>
  <c r="L34" i="9" s="1"/>
  <c r="B33" i="9"/>
  <c r="L33" i="9" s="1"/>
  <c r="B32" i="9"/>
  <c r="L32" i="9" s="1"/>
  <c r="B30" i="9"/>
  <c r="L30" i="9" s="1"/>
  <c r="B29" i="9"/>
  <c r="L29" i="9" s="1"/>
  <c r="B28" i="9"/>
  <c r="L28" i="9" s="1"/>
  <c r="B27" i="9"/>
  <c r="L27" i="9" s="1"/>
  <c r="B26" i="9"/>
  <c r="L26" i="9" s="1"/>
  <c r="B25" i="9"/>
  <c r="L25" i="9" s="1"/>
  <c r="B24" i="9"/>
  <c r="L24" i="9" s="1"/>
  <c r="B23" i="9"/>
  <c r="L23" i="9" s="1"/>
  <c r="B22" i="9"/>
  <c r="L22" i="9" s="1"/>
  <c r="B20" i="9"/>
  <c r="L20" i="9" s="1"/>
  <c r="B19" i="9"/>
  <c r="L19" i="9" s="1"/>
  <c r="B18" i="9"/>
  <c r="L18" i="9" s="1"/>
  <c r="B17" i="9"/>
  <c r="L17" i="9" s="1"/>
  <c r="B16" i="9"/>
  <c r="L16" i="9" s="1"/>
  <c r="B14" i="9"/>
  <c r="L14" i="9" s="1"/>
  <c r="B13" i="9"/>
  <c r="L13" i="9" s="1"/>
  <c r="B12" i="9"/>
  <c r="L12" i="9" s="1"/>
  <c r="B11" i="9"/>
  <c r="L11" i="9" s="1"/>
  <c r="B10" i="9"/>
  <c r="L10" i="9" s="1"/>
  <c r="G9" i="9"/>
  <c r="F9" i="9"/>
  <c r="E9" i="9"/>
  <c r="B9" i="9"/>
  <c r="L9" i="9" s="1"/>
  <c r="F3" i="9"/>
  <c r="P3" i="9" s="1"/>
  <c r="C3" i="9"/>
  <c r="M3" i="9" s="1"/>
  <c r="B3" i="9"/>
  <c r="L3" i="9" s="1"/>
  <c r="H2" i="9"/>
  <c r="Q2" i="9" s="1"/>
  <c r="F2" i="9"/>
  <c r="P2" i="9" s="1"/>
  <c r="C2" i="9"/>
  <c r="M2" i="9" s="1"/>
  <c r="B2" i="9"/>
  <c r="L2" i="9" s="1"/>
  <c r="H1" i="9"/>
  <c r="Q1" i="9" s="1"/>
  <c r="F1" i="9"/>
  <c r="P1" i="9" s="1"/>
  <c r="C1" i="9"/>
  <c r="M1" i="9" s="1"/>
  <c r="B1" i="9"/>
  <c r="L1" i="9" s="1"/>
  <c r="E35" i="9"/>
  <c r="E34" i="9"/>
  <c r="E33" i="9"/>
  <c r="E29" i="9"/>
  <c r="E28" i="9"/>
  <c r="E27" i="9"/>
  <c r="E26" i="9"/>
  <c r="E25" i="9"/>
  <c r="E24" i="9"/>
  <c r="E23" i="9"/>
  <c r="E19" i="9"/>
  <c r="E18" i="9"/>
  <c r="E17" i="9"/>
  <c r="E13" i="9"/>
  <c r="E12" i="9"/>
  <c r="E11" i="9"/>
  <c r="E10" i="9"/>
  <c r="F35" i="9"/>
  <c r="F48" i="16" s="1"/>
  <c r="F34" i="9"/>
  <c r="F47" i="16" s="1"/>
  <c r="F33" i="9"/>
  <c r="F46" i="16" s="1"/>
  <c r="F29" i="9"/>
  <c r="F38" i="16" s="1"/>
  <c r="F28" i="9"/>
  <c r="F35" i="16" s="1"/>
  <c r="F27" i="9"/>
  <c r="F34" i="16" s="1"/>
  <c r="F26" i="9"/>
  <c r="F32" i="16" s="1"/>
  <c r="F25" i="9"/>
  <c r="F31" i="16" s="1"/>
  <c r="F24" i="9"/>
  <c r="F30" i="16" s="1"/>
  <c r="F23" i="9"/>
  <c r="F29" i="16" s="1"/>
  <c r="F19" i="9"/>
  <c r="F23" i="16" s="1"/>
  <c r="F18" i="9"/>
  <c r="F22" i="16" s="1"/>
  <c r="F17" i="9"/>
  <c r="F21" i="16" s="1"/>
  <c r="F13" i="9"/>
  <c r="F19" i="16" s="1"/>
  <c r="F12" i="9"/>
  <c r="F18" i="16" s="1"/>
  <c r="F11" i="9"/>
  <c r="F17" i="16" s="1"/>
  <c r="F10" i="9"/>
  <c r="F16" i="16" s="1"/>
  <c r="G35" i="9"/>
  <c r="E48" i="16" s="1"/>
  <c r="G34" i="9"/>
  <c r="E47" i="16" s="1"/>
  <c r="G33" i="9"/>
  <c r="E46" i="16" s="1"/>
  <c r="G29" i="9"/>
  <c r="E38" i="16" s="1"/>
  <c r="G28" i="9"/>
  <c r="E35" i="16" s="1"/>
  <c r="G27" i="9"/>
  <c r="E34" i="16" s="1"/>
  <c r="G26" i="9"/>
  <c r="E32" i="16" s="1"/>
  <c r="G25" i="9"/>
  <c r="E31" i="16" s="1"/>
  <c r="G24" i="9"/>
  <c r="E30" i="16" s="1"/>
  <c r="G23" i="9"/>
  <c r="E29" i="16" s="1"/>
  <c r="G19" i="9"/>
  <c r="E23" i="16" s="1"/>
  <c r="G18" i="9"/>
  <c r="E22" i="16" s="1"/>
  <c r="G17" i="9"/>
  <c r="E21" i="16" s="1"/>
  <c r="G13" i="9"/>
  <c r="E19" i="16" s="1"/>
  <c r="G12" i="9"/>
  <c r="E18" i="16" s="1"/>
  <c r="G11" i="9"/>
  <c r="E17" i="16" s="1"/>
  <c r="G10" i="9"/>
  <c r="E16" i="16" s="1"/>
  <c r="C44" i="8"/>
  <c r="B44" i="8"/>
  <c r="AM44" i="8" s="1"/>
  <c r="A44" i="8"/>
  <c r="C43" i="8"/>
  <c r="B43" i="8"/>
  <c r="AM43" i="8" s="1"/>
  <c r="A43" i="8"/>
  <c r="C42" i="8"/>
  <c r="B42" i="8"/>
  <c r="AM42" i="8" s="1"/>
  <c r="A42" i="8"/>
  <c r="C41" i="8"/>
  <c r="B41" i="8"/>
  <c r="AM41" i="8" s="1"/>
  <c r="A41" i="8"/>
  <c r="C40" i="8"/>
  <c r="B40" i="8"/>
  <c r="AM40" i="8" s="1"/>
  <c r="A40" i="8"/>
  <c r="C39" i="8"/>
  <c r="B39" i="8"/>
  <c r="AM39" i="8" s="1"/>
  <c r="A39" i="8"/>
  <c r="C38" i="8"/>
  <c r="B38" i="8"/>
  <c r="AM38" i="8" s="1"/>
  <c r="A38" i="8"/>
  <c r="C37" i="8"/>
  <c r="B37" i="8"/>
  <c r="AM37" i="8" s="1"/>
  <c r="A37" i="8"/>
  <c r="C36" i="8"/>
  <c r="B36" i="8"/>
  <c r="AM36" i="8" s="1"/>
  <c r="A36" i="8"/>
  <c r="C35" i="8"/>
  <c r="B35" i="8"/>
  <c r="AM35" i="8" s="1"/>
  <c r="A35" i="8"/>
  <c r="C34" i="8"/>
  <c r="B34" i="8"/>
  <c r="AM34" i="8" s="1"/>
  <c r="A34" i="8"/>
  <c r="C33" i="8"/>
  <c r="B33" i="8"/>
  <c r="AM33" i="8" s="1"/>
  <c r="A33" i="8"/>
  <c r="C32" i="8"/>
  <c r="B32" i="8"/>
  <c r="AM32" i="8" s="1"/>
  <c r="A32" i="8"/>
  <c r="C31" i="8"/>
  <c r="B31" i="8"/>
  <c r="AM31" i="8" s="1"/>
  <c r="A31" i="8"/>
  <c r="C30" i="8"/>
  <c r="B30" i="8"/>
  <c r="AM30" i="8" s="1"/>
  <c r="A30" i="8"/>
  <c r="C29" i="8"/>
  <c r="B29" i="8"/>
  <c r="AM29" i="8" s="1"/>
  <c r="A29" i="8"/>
  <c r="C28" i="8"/>
  <c r="B28" i="8"/>
  <c r="AM28" i="8" s="1"/>
  <c r="A28" i="8"/>
  <c r="C27" i="8"/>
  <c r="B27" i="8"/>
  <c r="AM27" i="8" s="1"/>
  <c r="A27" i="8"/>
  <c r="C26" i="8"/>
  <c r="B26" i="8"/>
  <c r="AM26" i="8" s="1"/>
  <c r="A26" i="8"/>
  <c r="C25" i="8"/>
  <c r="B25" i="8"/>
  <c r="AM25" i="8" s="1"/>
  <c r="A25" i="8"/>
  <c r="C24" i="8"/>
  <c r="B24" i="8"/>
  <c r="AM24" i="8" s="1"/>
  <c r="A24" i="8"/>
  <c r="C23" i="8"/>
  <c r="B23" i="8"/>
  <c r="AM23" i="8" s="1"/>
  <c r="A23" i="8"/>
  <c r="C22" i="8"/>
  <c r="B22" i="8"/>
  <c r="AM22" i="8" s="1"/>
  <c r="A22" i="8"/>
  <c r="C21" i="8"/>
  <c r="B21" i="8"/>
  <c r="AM21" i="8" s="1"/>
  <c r="A21" i="8"/>
  <c r="C20" i="8"/>
  <c r="B20" i="8"/>
  <c r="AM20" i="8" s="1"/>
  <c r="A20" i="8"/>
  <c r="C19" i="8"/>
  <c r="B19" i="8"/>
  <c r="AM19" i="8" s="1"/>
  <c r="A19" i="8"/>
  <c r="C18" i="8"/>
  <c r="B18" i="8"/>
  <c r="AM18" i="8" s="1"/>
  <c r="A18" i="8"/>
  <c r="C17" i="8"/>
  <c r="B17" i="8"/>
  <c r="AM17" i="8" s="1"/>
  <c r="A17" i="8"/>
  <c r="C16" i="8"/>
  <c r="B16" i="8"/>
  <c r="AM16" i="8" s="1"/>
  <c r="A16" i="8"/>
  <c r="C15" i="8"/>
  <c r="B15" i="8"/>
  <c r="AM15" i="8" s="1"/>
  <c r="A15" i="8"/>
  <c r="C14" i="8"/>
  <c r="B14" i="8"/>
  <c r="AM14" i="8" s="1"/>
  <c r="A14" i="8"/>
  <c r="C13" i="8"/>
  <c r="B13" i="8"/>
  <c r="AM13" i="8" s="1"/>
  <c r="A13" i="8"/>
  <c r="C12" i="8"/>
  <c r="B12" i="8"/>
  <c r="AM12" i="8" s="1"/>
  <c r="A12" i="8"/>
  <c r="C11" i="8"/>
  <c r="B11" i="8"/>
  <c r="AM11" i="8" s="1"/>
  <c r="A11" i="8"/>
  <c r="C10" i="8"/>
  <c r="B10" i="8"/>
  <c r="AM10" i="8" s="1"/>
  <c r="A10" i="8"/>
  <c r="C9" i="8"/>
  <c r="B9" i="8"/>
  <c r="AM9" i="8" s="1"/>
  <c r="A9" i="8"/>
  <c r="C8" i="8"/>
  <c r="B8" i="8"/>
  <c r="AM8" i="8" s="1"/>
  <c r="A8" i="8"/>
  <c r="C7" i="8"/>
  <c r="B7" i="8"/>
  <c r="AM7" i="8" s="1"/>
  <c r="A7" i="8"/>
  <c r="C6" i="8"/>
  <c r="B6" i="8"/>
  <c r="AM6" i="8" s="1"/>
  <c r="A6" i="8"/>
  <c r="C5" i="8"/>
  <c r="B5" i="8"/>
  <c r="A5" i="8"/>
  <c r="W1" i="8"/>
  <c r="Q1" i="8"/>
  <c r="J1" i="8"/>
  <c r="C1" i="8"/>
  <c r="B48" i="16" l="1"/>
  <c r="C46" i="16"/>
  <c r="B38" i="16"/>
  <c r="B34" i="16"/>
  <c r="B31" i="16"/>
  <c r="B22" i="16"/>
  <c r="B21" i="16"/>
  <c r="B18" i="16"/>
  <c r="B17" i="16"/>
  <c r="B16" i="16"/>
  <c r="C35" i="9"/>
  <c r="C34" i="9"/>
  <c r="C33" i="9"/>
  <c r="C29" i="9"/>
  <c r="C28" i="9"/>
  <c r="C27" i="9"/>
  <c r="C26" i="9"/>
  <c r="C25" i="9"/>
  <c r="C24" i="9"/>
  <c r="C23" i="9"/>
  <c r="C19" i="9"/>
  <c r="C18" i="9"/>
  <c r="C17" i="9"/>
  <c r="C13" i="9"/>
  <c r="C12" i="9"/>
  <c r="C11" i="9"/>
  <c r="C10" i="9"/>
  <c r="B47" i="16"/>
  <c r="B35" i="16"/>
  <c r="B30" i="16"/>
  <c r="B23" i="16"/>
  <c r="B19" i="16"/>
  <c r="C7" i="9"/>
  <c r="B46" i="16"/>
  <c r="B29" i="16"/>
  <c r="B32" i="16"/>
  <c r="B10" i="16"/>
  <c r="AS8" i="8"/>
  <c r="AS7" i="8"/>
  <c r="W173" i="8"/>
  <c r="Y173" i="8" s="1"/>
  <c r="Q173" i="8"/>
  <c r="I173" i="8"/>
  <c r="D173" i="8"/>
  <c r="W172" i="8"/>
  <c r="Q172" i="8"/>
  <c r="I172" i="8"/>
  <c r="D172" i="8"/>
  <c r="AT7" i="8"/>
  <c r="X173" i="8"/>
  <c r="J173" i="8"/>
  <c r="X172" i="8"/>
  <c r="X174" i="8" s="1"/>
  <c r="J172" i="8"/>
  <c r="J174" i="8" s="1"/>
  <c r="AT8" i="8"/>
  <c r="R173" i="8"/>
  <c r="E173" i="8"/>
  <c r="R172" i="8"/>
  <c r="R174" i="8" s="1"/>
  <c r="E172" i="8"/>
  <c r="E174" i="8" s="1"/>
  <c r="D133" i="8"/>
  <c r="D132" i="8"/>
  <c r="C133" i="8"/>
  <c r="E133" i="8" s="1"/>
  <c r="C132" i="8"/>
  <c r="AM5" i="8"/>
  <c r="AL7" i="8"/>
  <c r="AL9" i="8"/>
  <c r="AL11" i="8"/>
  <c r="AL13" i="8"/>
  <c r="AL15" i="8"/>
  <c r="AL17" i="8"/>
  <c r="AL19" i="8"/>
  <c r="AL21" i="8"/>
  <c r="AL23" i="8"/>
  <c r="AL25" i="8"/>
  <c r="AL27" i="8"/>
  <c r="AL29" i="8"/>
  <c r="AL31" i="8"/>
  <c r="AL33" i="8"/>
  <c r="AL35" i="8"/>
  <c r="AL37" i="8"/>
  <c r="AL39" i="8"/>
  <c r="AL41" i="8"/>
  <c r="AL43" i="8"/>
  <c r="AL6" i="8"/>
  <c r="AL8" i="8"/>
  <c r="AL10" i="8"/>
  <c r="AL12" i="8"/>
  <c r="AL14" i="8"/>
  <c r="AL16" i="8"/>
  <c r="AL18" i="8"/>
  <c r="AL20" i="8"/>
  <c r="AL22" i="8"/>
  <c r="AL24" i="8"/>
  <c r="AL26" i="8"/>
  <c r="AL28" i="8"/>
  <c r="AL30" i="8"/>
  <c r="AL32" i="8"/>
  <c r="AL34" i="8"/>
  <c r="AL36" i="8"/>
  <c r="AL38" i="8"/>
  <c r="AL40" i="8"/>
  <c r="AL42" i="8"/>
  <c r="AL44" i="8"/>
  <c r="H14" i="8"/>
  <c r="H41" i="8"/>
  <c r="H6" i="8"/>
  <c r="H22" i="8"/>
  <c r="H33" i="8"/>
  <c r="H10" i="8"/>
  <c r="H18" i="8"/>
  <c r="H26" i="8"/>
  <c r="H29" i="8"/>
  <c r="H37" i="8"/>
  <c r="X6" i="8"/>
  <c r="Y6" i="8" s="1"/>
  <c r="X10" i="8"/>
  <c r="Y10" i="8" s="1"/>
  <c r="X14" i="8"/>
  <c r="Y14" i="8" s="1"/>
  <c r="X18" i="8"/>
  <c r="Y18" i="8" s="1"/>
  <c r="X22" i="8"/>
  <c r="Y22" i="8" s="1"/>
  <c r="X29" i="8"/>
  <c r="Y29" i="8" s="1"/>
  <c r="X33" i="8"/>
  <c r="Y33" i="8" s="1"/>
  <c r="X37" i="8"/>
  <c r="Y37" i="8" s="1"/>
  <c r="X41" i="8"/>
  <c r="Y41" i="8" s="1"/>
  <c r="AL5" i="8"/>
  <c r="O8" i="8"/>
  <c r="O12" i="8"/>
  <c r="O16" i="8"/>
  <c r="O20" i="8"/>
  <c r="O24" i="8"/>
  <c r="O27" i="8"/>
  <c r="O31" i="8"/>
  <c r="O35" i="8"/>
  <c r="O39" i="8"/>
  <c r="O43" i="8"/>
  <c r="O11" i="9"/>
  <c r="O18" i="9"/>
  <c r="O25" i="9"/>
  <c r="O29" i="9"/>
  <c r="O34" i="9"/>
  <c r="O6" i="8"/>
  <c r="H8" i="8"/>
  <c r="X8" i="8"/>
  <c r="Y8" i="8" s="1"/>
  <c r="O10" i="8"/>
  <c r="H12" i="8"/>
  <c r="X12" i="8"/>
  <c r="Y12" i="8" s="1"/>
  <c r="O14" i="8"/>
  <c r="H16" i="8"/>
  <c r="X16" i="8"/>
  <c r="Y16" i="8" s="1"/>
  <c r="O18" i="8"/>
  <c r="H20" i="8"/>
  <c r="X20" i="8"/>
  <c r="Y20" i="8" s="1"/>
  <c r="O22" i="8"/>
  <c r="H24" i="8"/>
  <c r="X24" i="8"/>
  <c r="Y24" i="8" s="1"/>
  <c r="N26" i="8"/>
  <c r="H27" i="8"/>
  <c r="X27" i="8"/>
  <c r="Y27" i="8" s="1"/>
  <c r="O29" i="8"/>
  <c r="H31" i="8"/>
  <c r="X31" i="8"/>
  <c r="Y31" i="8" s="1"/>
  <c r="O33" i="8"/>
  <c r="H35" i="8"/>
  <c r="X35" i="8"/>
  <c r="Y35" i="8" s="1"/>
  <c r="O37" i="8"/>
  <c r="H39" i="8"/>
  <c r="X39" i="8"/>
  <c r="Y39" i="8" s="1"/>
  <c r="O41" i="8"/>
  <c r="H43" i="8"/>
  <c r="X43" i="8"/>
  <c r="Y43" i="8" s="1"/>
  <c r="M7" i="9"/>
  <c r="O10" i="9"/>
  <c r="O12" i="9"/>
  <c r="O19" i="9"/>
  <c r="O24" i="9"/>
  <c r="O26" i="9"/>
  <c r="O28" i="9"/>
  <c r="O33" i="9"/>
  <c r="Q167" i="8"/>
  <c r="Q126" i="8"/>
  <c r="Q91" i="8"/>
  <c r="Q51" i="8"/>
  <c r="I5" i="8"/>
  <c r="C14" i="9" s="1"/>
  <c r="AD5" i="8"/>
  <c r="AE5" i="8" s="1"/>
  <c r="C36" i="9" s="1"/>
  <c r="N7" i="8"/>
  <c r="AD7" i="8"/>
  <c r="AE7" i="8" s="1"/>
  <c r="N9" i="8"/>
  <c r="AD9" i="8"/>
  <c r="AE9" i="8" s="1"/>
  <c r="I11" i="8"/>
  <c r="N11" i="8"/>
  <c r="AD11" i="8"/>
  <c r="AE11" i="8" s="1"/>
  <c r="I13" i="8"/>
  <c r="N13" i="8"/>
  <c r="AD13" i="8"/>
  <c r="AE13" i="8" s="1"/>
  <c r="I15" i="8"/>
  <c r="N15" i="8"/>
  <c r="AD15" i="8"/>
  <c r="AE15" i="8" s="1"/>
  <c r="I17" i="8"/>
  <c r="N17" i="8"/>
  <c r="AD17" i="8"/>
  <c r="AE17" i="8" s="1"/>
  <c r="I19" i="8"/>
  <c r="N19" i="8"/>
  <c r="AD19" i="8"/>
  <c r="AE19" i="8" s="1"/>
  <c r="I21" i="8"/>
  <c r="N21" i="8"/>
  <c r="AD21" i="8"/>
  <c r="AE21" i="8" s="1"/>
  <c r="I23" i="8"/>
  <c r="N23" i="8"/>
  <c r="AD23" i="8"/>
  <c r="AE23" i="8" s="1"/>
  <c r="I25" i="8"/>
  <c r="N25" i="8"/>
  <c r="AD25" i="8"/>
  <c r="AE25" i="8" s="1"/>
  <c r="X28" i="8"/>
  <c r="O28" i="8"/>
  <c r="H28" i="8"/>
  <c r="N28" i="8"/>
  <c r="Y28" i="8"/>
  <c r="X30" i="8"/>
  <c r="Y30" i="8" s="1"/>
  <c r="O30" i="8"/>
  <c r="H30" i="8"/>
  <c r="N30" i="8"/>
  <c r="X32" i="8"/>
  <c r="O32" i="8"/>
  <c r="H32" i="8"/>
  <c r="N32" i="8"/>
  <c r="Y32" i="8"/>
  <c r="X34" i="8"/>
  <c r="O34" i="8"/>
  <c r="H34" i="8"/>
  <c r="N34" i="8"/>
  <c r="Y34" i="8"/>
  <c r="X36" i="8"/>
  <c r="O36" i="8"/>
  <c r="H36" i="8"/>
  <c r="N36" i="8"/>
  <c r="Y36" i="8"/>
  <c r="C167" i="8"/>
  <c r="C126" i="8"/>
  <c r="C91" i="8"/>
  <c r="C51" i="8"/>
  <c r="N5" i="8"/>
  <c r="I7" i="8"/>
  <c r="I9" i="8"/>
  <c r="J167" i="8"/>
  <c r="J126" i="8"/>
  <c r="J91" i="8"/>
  <c r="J51" i="8"/>
  <c r="W167" i="8"/>
  <c r="W126" i="8"/>
  <c r="W91" i="8"/>
  <c r="W51" i="8"/>
  <c r="H5" i="8"/>
  <c r="O5" i="8"/>
  <c r="C20" i="9" s="1"/>
  <c r="X5" i="8"/>
  <c r="I6" i="8"/>
  <c r="N6" i="8"/>
  <c r="AD6" i="8"/>
  <c r="AE6" i="8" s="1"/>
  <c r="H7" i="8"/>
  <c r="O7" i="8"/>
  <c r="X7" i="8"/>
  <c r="Y7" i="8" s="1"/>
  <c r="I8" i="8"/>
  <c r="N8" i="8"/>
  <c r="AD8" i="8"/>
  <c r="AE8" i="8" s="1"/>
  <c r="H9" i="8"/>
  <c r="O9" i="8"/>
  <c r="X9" i="8"/>
  <c r="Y9" i="8" s="1"/>
  <c r="I10" i="8"/>
  <c r="N10" i="8"/>
  <c r="AD10" i="8"/>
  <c r="AE10" i="8" s="1"/>
  <c r="H11" i="8"/>
  <c r="O11" i="8"/>
  <c r="X11" i="8"/>
  <c r="Y11" i="8" s="1"/>
  <c r="I12" i="8"/>
  <c r="N12" i="8"/>
  <c r="AD12" i="8"/>
  <c r="AE12" i="8" s="1"/>
  <c r="H13" i="8"/>
  <c r="O13" i="8"/>
  <c r="X13" i="8"/>
  <c r="Y13" i="8" s="1"/>
  <c r="I14" i="8"/>
  <c r="N14" i="8"/>
  <c r="AD14" i="8"/>
  <c r="AE14" i="8" s="1"/>
  <c r="H15" i="8"/>
  <c r="O15" i="8"/>
  <c r="X15" i="8"/>
  <c r="Y15" i="8" s="1"/>
  <c r="I16" i="8"/>
  <c r="N16" i="8"/>
  <c r="AD16" i="8"/>
  <c r="AE16" i="8" s="1"/>
  <c r="H17" i="8"/>
  <c r="O17" i="8"/>
  <c r="X17" i="8"/>
  <c r="Y17" i="8" s="1"/>
  <c r="I18" i="8"/>
  <c r="N18" i="8"/>
  <c r="AD18" i="8"/>
  <c r="AE18" i="8" s="1"/>
  <c r="H19" i="8"/>
  <c r="O19" i="8"/>
  <c r="X19" i="8"/>
  <c r="Y19" i="8" s="1"/>
  <c r="I20" i="8"/>
  <c r="N20" i="8"/>
  <c r="AD20" i="8"/>
  <c r="AE20" i="8" s="1"/>
  <c r="H21" i="8"/>
  <c r="O21" i="8"/>
  <c r="X21" i="8"/>
  <c r="Y21" i="8" s="1"/>
  <c r="I22" i="8"/>
  <c r="N22" i="8"/>
  <c r="AD22" i="8"/>
  <c r="AE22" i="8" s="1"/>
  <c r="H23" i="8"/>
  <c r="O23" i="8"/>
  <c r="X23" i="8"/>
  <c r="Y23" i="8" s="1"/>
  <c r="I24" i="8"/>
  <c r="N24" i="8"/>
  <c r="AD24" i="8"/>
  <c r="AE24" i="8" s="1"/>
  <c r="H25" i="8"/>
  <c r="O25" i="8"/>
  <c r="X25" i="8"/>
  <c r="Y25" i="8" s="1"/>
  <c r="X26" i="8"/>
  <c r="Y26" i="8" s="1"/>
  <c r="O26" i="8"/>
  <c r="I26" i="8"/>
  <c r="AD26" i="8"/>
  <c r="AE26" i="8" s="1"/>
  <c r="I28" i="8"/>
  <c r="AD28" i="8"/>
  <c r="AE28" i="8" s="1"/>
  <c r="I30" i="8"/>
  <c r="AD30" i="8"/>
  <c r="AE30" i="8" s="1"/>
  <c r="I32" i="8"/>
  <c r="AD32" i="8"/>
  <c r="AE32" i="8" s="1"/>
  <c r="I34" i="8"/>
  <c r="AD34" i="8"/>
  <c r="AE34" i="8" s="1"/>
  <c r="I36" i="8"/>
  <c r="AD36" i="8"/>
  <c r="AE36" i="8" s="1"/>
  <c r="I38" i="8"/>
  <c r="N38" i="8"/>
  <c r="AD38" i="8"/>
  <c r="AE38" i="8" s="1"/>
  <c r="I40" i="8"/>
  <c r="N40" i="8"/>
  <c r="AD40" i="8"/>
  <c r="AE40" i="8" s="1"/>
  <c r="I42" i="8"/>
  <c r="N42" i="8"/>
  <c r="AD42" i="8"/>
  <c r="AE42" i="8" s="1"/>
  <c r="I44" i="8"/>
  <c r="N44" i="8"/>
  <c r="AD44" i="8"/>
  <c r="AE44" i="8" s="1"/>
  <c r="I27" i="8"/>
  <c r="N27" i="8"/>
  <c r="AD27" i="8"/>
  <c r="AE27" i="8" s="1"/>
  <c r="I29" i="8"/>
  <c r="N29" i="8"/>
  <c r="AD29" i="8"/>
  <c r="AE29" i="8" s="1"/>
  <c r="I31" i="8"/>
  <c r="N31" i="8"/>
  <c r="AD31" i="8"/>
  <c r="AE31" i="8" s="1"/>
  <c r="I33" i="8"/>
  <c r="N33" i="8"/>
  <c r="AD33" i="8"/>
  <c r="AE33" i="8" s="1"/>
  <c r="I35" i="8"/>
  <c r="N35" i="8"/>
  <c r="AD35" i="8"/>
  <c r="AE35" i="8" s="1"/>
  <c r="I37" i="8"/>
  <c r="N37" i="8"/>
  <c r="AD37" i="8"/>
  <c r="AE37" i="8" s="1"/>
  <c r="H38" i="8"/>
  <c r="O38" i="8"/>
  <c r="X38" i="8"/>
  <c r="Y38" i="8" s="1"/>
  <c r="I39" i="8"/>
  <c r="N39" i="8"/>
  <c r="AD39" i="8"/>
  <c r="AE39" i="8" s="1"/>
  <c r="H40" i="8"/>
  <c r="O40" i="8"/>
  <c r="X40" i="8"/>
  <c r="Y40" i="8" s="1"/>
  <c r="I41" i="8"/>
  <c r="N41" i="8"/>
  <c r="AD41" i="8"/>
  <c r="AE41" i="8" s="1"/>
  <c r="H42" i="8"/>
  <c r="O42" i="8"/>
  <c r="X42" i="8"/>
  <c r="Y42" i="8" s="1"/>
  <c r="I43" i="8"/>
  <c r="N43" i="8"/>
  <c r="AD43" i="8"/>
  <c r="AE43" i="8" s="1"/>
  <c r="H44" i="8"/>
  <c r="O44" i="8"/>
  <c r="X44" i="8"/>
  <c r="Y44" i="8" s="1"/>
  <c r="B36" i="7"/>
  <c r="B35" i="7"/>
  <c r="B34" i="7"/>
  <c r="B33" i="7"/>
  <c r="B32" i="7"/>
  <c r="B30" i="7"/>
  <c r="B29" i="7"/>
  <c r="B28" i="7"/>
  <c r="B27" i="7"/>
  <c r="B26" i="7"/>
  <c r="B25" i="7"/>
  <c r="B24" i="7"/>
  <c r="B23" i="7"/>
  <c r="B22" i="7"/>
  <c r="B20" i="7"/>
  <c r="B19" i="7"/>
  <c r="B18" i="7"/>
  <c r="B17" i="7"/>
  <c r="B16" i="7"/>
  <c r="B14" i="7"/>
  <c r="B13" i="7"/>
  <c r="B12" i="7"/>
  <c r="B11" i="7"/>
  <c r="B10" i="7"/>
  <c r="G9" i="7"/>
  <c r="F9" i="7"/>
  <c r="E9" i="7"/>
  <c r="B9" i="7"/>
  <c r="F3" i="7"/>
  <c r="C3" i="7"/>
  <c r="B3" i="7"/>
  <c r="H2" i="7"/>
  <c r="F2" i="7"/>
  <c r="C2" i="7"/>
  <c r="B2" i="7"/>
  <c r="H1" i="7"/>
  <c r="F1" i="7"/>
  <c r="C1" i="7"/>
  <c r="B1" i="7"/>
  <c r="E35" i="7"/>
  <c r="E34" i="7"/>
  <c r="E33" i="7"/>
  <c r="E29" i="7"/>
  <c r="E28" i="7"/>
  <c r="E27" i="7"/>
  <c r="E26" i="7"/>
  <c r="E25" i="7"/>
  <c r="E24" i="7"/>
  <c r="E23" i="7"/>
  <c r="E19" i="7"/>
  <c r="E18" i="7"/>
  <c r="E17" i="7"/>
  <c r="E13" i="7"/>
  <c r="E12" i="7"/>
  <c r="E11" i="7"/>
  <c r="E10" i="7"/>
  <c r="F35" i="7"/>
  <c r="F48" i="15" s="1"/>
  <c r="F34" i="7"/>
  <c r="F47" i="15" s="1"/>
  <c r="F33" i="7"/>
  <c r="F46" i="15" s="1"/>
  <c r="F29" i="7"/>
  <c r="F38" i="15" s="1"/>
  <c r="F28" i="7"/>
  <c r="F35" i="15" s="1"/>
  <c r="F27" i="7"/>
  <c r="F34" i="15" s="1"/>
  <c r="F26" i="7"/>
  <c r="F32" i="15" s="1"/>
  <c r="F25" i="7"/>
  <c r="F31" i="15" s="1"/>
  <c r="F24" i="7"/>
  <c r="F30" i="15" s="1"/>
  <c r="F23" i="7"/>
  <c r="F29" i="15" s="1"/>
  <c r="F19" i="7"/>
  <c r="F23" i="15" s="1"/>
  <c r="F18" i="7"/>
  <c r="F22" i="15" s="1"/>
  <c r="F17" i="7"/>
  <c r="F21" i="15" s="1"/>
  <c r="F13" i="7"/>
  <c r="F19" i="15" s="1"/>
  <c r="F12" i="7"/>
  <c r="F18" i="15" s="1"/>
  <c r="F11" i="7"/>
  <c r="F17" i="15" s="1"/>
  <c r="F10" i="7"/>
  <c r="F16" i="15" s="1"/>
  <c r="G35" i="7"/>
  <c r="E48" i="15" s="1"/>
  <c r="G34" i="7"/>
  <c r="E47" i="15" s="1"/>
  <c r="G33" i="7"/>
  <c r="E46" i="15" s="1"/>
  <c r="G29" i="7"/>
  <c r="E38" i="15" s="1"/>
  <c r="G28" i="7"/>
  <c r="E35" i="15" s="1"/>
  <c r="G27" i="7"/>
  <c r="E34" i="15" s="1"/>
  <c r="G26" i="7"/>
  <c r="E32" i="15" s="1"/>
  <c r="G25" i="7"/>
  <c r="E31" i="15" s="1"/>
  <c r="G24" i="7"/>
  <c r="E30" i="15" s="1"/>
  <c r="G23" i="7"/>
  <c r="E29" i="15" s="1"/>
  <c r="G19" i="7"/>
  <c r="E23" i="15" s="1"/>
  <c r="G18" i="7"/>
  <c r="E22" i="15" s="1"/>
  <c r="G17" i="7"/>
  <c r="E21" i="15" s="1"/>
  <c r="G13" i="7"/>
  <c r="E19" i="15" s="1"/>
  <c r="G12" i="7"/>
  <c r="E18" i="15" s="1"/>
  <c r="G11" i="7"/>
  <c r="E17" i="15" s="1"/>
  <c r="G10" i="7"/>
  <c r="E16" i="15" s="1"/>
  <c r="C44" i="6"/>
  <c r="B44" i="6"/>
  <c r="A44" i="6"/>
  <c r="C43" i="6"/>
  <c r="B43" i="6"/>
  <c r="A43" i="6"/>
  <c r="C42" i="6"/>
  <c r="B42" i="6"/>
  <c r="A42" i="6"/>
  <c r="C41" i="6"/>
  <c r="B41" i="6"/>
  <c r="A41" i="6"/>
  <c r="C40" i="6"/>
  <c r="B40" i="6"/>
  <c r="A40" i="6"/>
  <c r="C39" i="6"/>
  <c r="B39" i="6"/>
  <c r="A39" i="6"/>
  <c r="C38" i="6"/>
  <c r="B38" i="6"/>
  <c r="A38" i="6"/>
  <c r="C37" i="6"/>
  <c r="B37" i="6"/>
  <c r="A37" i="6"/>
  <c r="C36" i="6"/>
  <c r="B36" i="6"/>
  <c r="A36" i="6"/>
  <c r="C35" i="6"/>
  <c r="B35" i="6"/>
  <c r="A35" i="6"/>
  <c r="C34" i="6"/>
  <c r="B34" i="6"/>
  <c r="A34" i="6"/>
  <c r="C33" i="6"/>
  <c r="B33" i="6"/>
  <c r="A33" i="6"/>
  <c r="C32" i="6"/>
  <c r="B32" i="6"/>
  <c r="A32" i="6"/>
  <c r="C31" i="6"/>
  <c r="B31" i="6"/>
  <c r="A31" i="6"/>
  <c r="C30" i="6"/>
  <c r="B30" i="6"/>
  <c r="A30" i="6"/>
  <c r="C29" i="6"/>
  <c r="B29" i="6"/>
  <c r="A29" i="6"/>
  <c r="C28" i="6"/>
  <c r="B28" i="6"/>
  <c r="A28" i="6"/>
  <c r="C27" i="6"/>
  <c r="B27" i="6"/>
  <c r="A27" i="6"/>
  <c r="C26" i="6"/>
  <c r="B26" i="6"/>
  <c r="A26" i="6"/>
  <c r="C25" i="6"/>
  <c r="B25" i="6"/>
  <c r="A25" i="6"/>
  <c r="C24" i="6"/>
  <c r="B24" i="6"/>
  <c r="A24" i="6"/>
  <c r="C23" i="6"/>
  <c r="B23" i="6"/>
  <c r="A23" i="6"/>
  <c r="C22" i="6"/>
  <c r="B22" i="6"/>
  <c r="A22" i="6"/>
  <c r="C21" i="6"/>
  <c r="B21" i="6"/>
  <c r="A21" i="6"/>
  <c r="C20" i="6"/>
  <c r="B20" i="6"/>
  <c r="A20" i="6"/>
  <c r="C19" i="6"/>
  <c r="B19" i="6"/>
  <c r="A19" i="6"/>
  <c r="C18" i="6"/>
  <c r="B18" i="6"/>
  <c r="A18" i="6"/>
  <c r="C17" i="6"/>
  <c r="B17" i="6"/>
  <c r="A17" i="6"/>
  <c r="C16" i="6"/>
  <c r="B16" i="6"/>
  <c r="A16" i="6"/>
  <c r="C15" i="6"/>
  <c r="B15" i="6"/>
  <c r="A15" i="6"/>
  <c r="C14" i="6"/>
  <c r="B14" i="6"/>
  <c r="A14" i="6"/>
  <c r="C13" i="6"/>
  <c r="B13" i="6"/>
  <c r="A13" i="6"/>
  <c r="C12" i="6"/>
  <c r="B12" i="6"/>
  <c r="A12" i="6"/>
  <c r="C11" i="6"/>
  <c r="B11" i="6"/>
  <c r="A11" i="6"/>
  <c r="C10" i="6"/>
  <c r="B10" i="6"/>
  <c r="A10" i="6"/>
  <c r="C9" i="6"/>
  <c r="B9" i="6"/>
  <c r="A9" i="6"/>
  <c r="C8" i="6"/>
  <c r="B8" i="6"/>
  <c r="A8" i="6"/>
  <c r="C7" i="6"/>
  <c r="B7" i="6"/>
  <c r="A7" i="6"/>
  <c r="C6" i="6"/>
  <c r="B6" i="6"/>
  <c r="A6" i="6"/>
  <c r="C5" i="6"/>
  <c r="B5" i="6"/>
  <c r="A5" i="6"/>
  <c r="W1" i="6"/>
  <c r="Q1" i="6"/>
  <c r="J1" i="6"/>
  <c r="J51" i="6" s="1"/>
  <c r="C1" i="6"/>
  <c r="B48" i="15" l="1"/>
  <c r="B38" i="15"/>
  <c r="B34" i="15"/>
  <c r="B31" i="15"/>
  <c r="B22" i="15"/>
  <c r="B21" i="15"/>
  <c r="B18" i="15"/>
  <c r="B17" i="15"/>
  <c r="B16" i="15"/>
  <c r="C35" i="7"/>
  <c r="C34" i="7"/>
  <c r="C33" i="7"/>
  <c r="C29" i="7"/>
  <c r="C28" i="7"/>
  <c r="C27" i="7"/>
  <c r="C26" i="7"/>
  <c r="C25" i="7"/>
  <c r="C24" i="7"/>
  <c r="C23" i="7"/>
  <c r="C19" i="7"/>
  <c r="N35" i="9"/>
  <c r="N34" i="9"/>
  <c r="N33" i="9"/>
  <c r="N29" i="9"/>
  <c r="N28" i="9"/>
  <c r="N27" i="9"/>
  <c r="N26" i="9"/>
  <c r="N25" i="9"/>
  <c r="N24" i="9"/>
  <c r="N23" i="9"/>
  <c r="N19" i="9"/>
  <c r="N18" i="9"/>
  <c r="N17" i="9"/>
  <c r="N13" i="9"/>
  <c r="N12" i="9"/>
  <c r="N11" i="9"/>
  <c r="N10" i="9"/>
  <c r="B46" i="15"/>
  <c r="B32" i="15"/>
  <c r="B29" i="15"/>
  <c r="B10" i="15"/>
  <c r="C7" i="7"/>
  <c r="B47" i="15"/>
  <c r="B30" i="15"/>
  <c r="B19" i="15"/>
  <c r="C17" i="7"/>
  <c r="C13" i="7"/>
  <c r="C11" i="7"/>
  <c r="B35" i="15"/>
  <c r="B23" i="15"/>
  <c r="C18" i="7"/>
  <c r="C14" i="7"/>
  <c r="C12" i="7"/>
  <c r="C10" i="7"/>
  <c r="W173" i="6"/>
  <c r="Q173" i="6"/>
  <c r="S173" i="6" s="1"/>
  <c r="I173" i="6"/>
  <c r="D173" i="6"/>
  <c r="W172" i="6"/>
  <c r="Q172" i="6"/>
  <c r="I172" i="6"/>
  <c r="D172" i="6"/>
  <c r="C132" i="6"/>
  <c r="C131" i="6"/>
  <c r="R173" i="6"/>
  <c r="E173" i="6"/>
  <c r="R172" i="6"/>
  <c r="R174" i="6" s="1"/>
  <c r="E172" i="6"/>
  <c r="E174" i="6" s="1"/>
  <c r="D131" i="6"/>
  <c r="X173" i="6"/>
  <c r="J173" i="6"/>
  <c r="X172" i="6"/>
  <c r="X174" i="6" s="1"/>
  <c r="J172" i="6"/>
  <c r="J174" i="6" s="1"/>
  <c r="D132" i="6"/>
  <c r="K172" i="8"/>
  <c r="I174" i="8"/>
  <c r="Y172" i="8"/>
  <c r="W174" i="8"/>
  <c r="K173" i="8"/>
  <c r="C21" i="16"/>
  <c r="O35" i="9"/>
  <c r="O17" i="9"/>
  <c r="O27" i="9"/>
  <c r="O23" i="9"/>
  <c r="O13" i="9"/>
  <c r="D134" i="8"/>
  <c r="D174" i="8"/>
  <c r="F172" i="8"/>
  <c r="Q174" i="8"/>
  <c r="S172" i="8"/>
  <c r="F173" i="8"/>
  <c r="S173" i="8"/>
  <c r="C16" i="16"/>
  <c r="K116" i="8"/>
  <c r="K117" i="8" s="1"/>
  <c r="AE58" i="8"/>
  <c r="AE57" i="8"/>
  <c r="S70" i="8" s="1"/>
  <c r="AE56" i="8"/>
  <c r="F36" i="9" s="1"/>
  <c r="AE55" i="8"/>
  <c r="AF49" i="8"/>
  <c r="AF45" i="8"/>
  <c r="AF47" i="8"/>
  <c r="AF46" i="8"/>
  <c r="AF48" i="8"/>
  <c r="C134" i="8"/>
  <c r="E132" i="8"/>
  <c r="K102" i="8"/>
  <c r="K103" i="8" s="1"/>
  <c r="O61" i="8"/>
  <c r="O58" i="8"/>
  <c r="O57" i="8"/>
  <c r="S68" i="8" s="1"/>
  <c r="O56" i="8"/>
  <c r="O55" i="8"/>
  <c r="G20" i="9" s="1"/>
  <c r="P47" i="8"/>
  <c r="P49" i="8"/>
  <c r="P45" i="8"/>
  <c r="P46" i="8"/>
  <c r="P48" i="8"/>
  <c r="I61" i="8"/>
  <c r="I58" i="8"/>
  <c r="I57" i="8"/>
  <c r="S67" i="8" s="1"/>
  <c r="K96" i="8"/>
  <c r="I56" i="8"/>
  <c r="F14" i="9" s="1"/>
  <c r="I55" i="8"/>
  <c r="G14" i="9" s="1"/>
  <c r="J45" i="8"/>
  <c r="J47" i="8"/>
  <c r="J49" i="8"/>
  <c r="J48" i="8"/>
  <c r="J46" i="8"/>
  <c r="O29" i="6"/>
  <c r="X31" i="6"/>
  <c r="Y31" i="6" s="1"/>
  <c r="O33" i="6"/>
  <c r="X35" i="6"/>
  <c r="Y35" i="6" s="1"/>
  <c r="O37" i="6"/>
  <c r="X39" i="6"/>
  <c r="O41" i="6"/>
  <c r="X43" i="6"/>
  <c r="Y43" i="6" s="1"/>
  <c r="O6" i="6"/>
  <c r="X8" i="6"/>
  <c r="Y8" i="6" s="1"/>
  <c r="O10" i="6"/>
  <c r="X12" i="6"/>
  <c r="Y12" i="6" s="1"/>
  <c r="O14" i="6"/>
  <c r="X16" i="6"/>
  <c r="Y16" i="6" s="1"/>
  <c r="O18" i="6"/>
  <c r="X20" i="6"/>
  <c r="O22" i="6"/>
  <c r="X24" i="6"/>
  <c r="Y24" i="6" s="1"/>
  <c r="O26" i="6"/>
  <c r="I28" i="6"/>
  <c r="AD30" i="6"/>
  <c r="AE30" i="6" s="1"/>
  <c r="I32" i="6"/>
  <c r="AD34" i="6"/>
  <c r="AE34" i="6" s="1"/>
  <c r="I36" i="6"/>
  <c r="AD38" i="6"/>
  <c r="AE38" i="6" s="1"/>
  <c r="I40" i="6"/>
  <c r="AD42" i="6"/>
  <c r="AE42" i="6" s="1"/>
  <c r="I44" i="6"/>
  <c r="O14" i="9"/>
  <c r="O20" i="9"/>
  <c r="H29" i="6"/>
  <c r="I34" i="6"/>
  <c r="H37" i="6"/>
  <c r="I42" i="6"/>
  <c r="X6" i="6"/>
  <c r="Y6" i="6" s="1"/>
  <c r="X10" i="6"/>
  <c r="Y10" i="6" s="1"/>
  <c r="X14" i="6"/>
  <c r="Y14" i="6" s="1"/>
  <c r="X18" i="6"/>
  <c r="Y18" i="6" s="1"/>
  <c r="X22" i="6"/>
  <c r="X26" i="6"/>
  <c r="Y26" i="6" s="1"/>
  <c r="X33" i="6"/>
  <c r="Y33" i="6" s="1"/>
  <c r="X41" i="6"/>
  <c r="Y41" i="6" s="1"/>
  <c r="H6" i="6"/>
  <c r="H10" i="6"/>
  <c r="H14" i="6"/>
  <c r="H18" i="6"/>
  <c r="H22" i="6"/>
  <c r="H26" i="6"/>
  <c r="X29" i="6"/>
  <c r="Y29" i="6" s="1"/>
  <c r="I30" i="6"/>
  <c r="H33" i="6"/>
  <c r="X37" i="6"/>
  <c r="Y37" i="6" s="1"/>
  <c r="I38" i="6"/>
  <c r="H41" i="6"/>
  <c r="O8" i="6"/>
  <c r="O12" i="6"/>
  <c r="O16" i="6"/>
  <c r="O20" i="6"/>
  <c r="O24" i="6"/>
  <c r="AD28" i="6"/>
  <c r="AE28" i="6" s="1"/>
  <c r="O31" i="6"/>
  <c r="AD32" i="6"/>
  <c r="AE32" i="6" s="1"/>
  <c r="O35" i="6"/>
  <c r="AD36" i="6"/>
  <c r="AE36" i="6" s="1"/>
  <c r="O39" i="6"/>
  <c r="AD40" i="6"/>
  <c r="AE40" i="6" s="1"/>
  <c r="O43" i="6"/>
  <c r="AD44" i="6"/>
  <c r="AE44" i="6" s="1"/>
  <c r="H8" i="6"/>
  <c r="H12" i="6"/>
  <c r="H16" i="6"/>
  <c r="H20" i="6"/>
  <c r="H24" i="6"/>
  <c r="H31" i="6"/>
  <c r="H35" i="6"/>
  <c r="H39" i="6"/>
  <c r="H43" i="6"/>
  <c r="C45" i="9"/>
  <c r="B45" i="9" s="1"/>
  <c r="AH33" i="8"/>
  <c r="AJ33" i="8" s="1"/>
  <c r="AH39" i="8"/>
  <c r="AJ39" i="8" s="1"/>
  <c r="AH6" i="8"/>
  <c r="AJ6" i="8" s="1"/>
  <c r="AF42" i="8"/>
  <c r="AH43" i="8"/>
  <c r="AJ43" i="8" s="1"/>
  <c r="AH36" i="8"/>
  <c r="AJ36" i="8" s="1"/>
  <c r="AH28" i="8"/>
  <c r="AJ28" i="8" s="1"/>
  <c r="P44" i="8"/>
  <c r="P28" i="8"/>
  <c r="P36" i="8"/>
  <c r="P43" i="8"/>
  <c r="P40" i="8"/>
  <c r="AG7" i="8"/>
  <c r="AG23" i="8"/>
  <c r="AG19" i="8"/>
  <c r="AG15" i="8"/>
  <c r="AG11" i="8"/>
  <c r="P41" i="8"/>
  <c r="P37" i="8"/>
  <c r="P29" i="8"/>
  <c r="J44" i="8"/>
  <c r="AF41" i="8"/>
  <c r="AG41" i="8"/>
  <c r="J41" i="8"/>
  <c r="J40" i="8"/>
  <c r="AF38" i="8"/>
  <c r="AF37" i="8"/>
  <c r="AG37" i="8"/>
  <c r="J37" i="8"/>
  <c r="AF31" i="8"/>
  <c r="AH31" i="8"/>
  <c r="AJ31" i="8" s="1"/>
  <c r="AF29" i="8"/>
  <c r="J29" i="8"/>
  <c r="AG29" i="8"/>
  <c r="AH44" i="8"/>
  <c r="AJ44" i="8" s="1"/>
  <c r="AG44" i="8"/>
  <c r="AH40" i="8"/>
  <c r="AJ40" i="8" s="1"/>
  <c r="AG40" i="8"/>
  <c r="J34" i="8"/>
  <c r="AG34" i="8"/>
  <c r="AH34" i="8"/>
  <c r="AJ34" i="8" s="1"/>
  <c r="AF32" i="8"/>
  <c r="J32" i="8"/>
  <c r="AF30" i="8"/>
  <c r="J25" i="8"/>
  <c r="J26" i="8"/>
  <c r="AH26" i="8"/>
  <c r="AJ26" i="8" s="1"/>
  <c r="AG26" i="8"/>
  <c r="AF25" i="8"/>
  <c r="P23" i="8"/>
  <c r="AH23" i="8"/>
  <c r="AJ23" i="8" s="1"/>
  <c r="AF22" i="8"/>
  <c r="AH22" i="8"/>
  <c r="AJ22" i="8" s="1"/>
  <c r="AF21" i="8"/>
  <c r="P19" i="8"/>
  <c r="AH19" i="8"/>
  <c r="AJ19" i="8" s="1"/>
  <c r="AF18" i="8"/>
  <c r="AH18" i="8"/>
  <c r="AJ18" i="8" s="1"/>
  <c r="AF17" i="8"/>
  <c r="P15" i="8"/>
  <c r="AH15" i="8"/>
  <c r="AJ15" i="8" s="1"/>
  <c r="AF14" i="8"/>
  <c r="AH14" i="8"/>
  <c r="AJ14" i="8" s="1"/>
  <c r="AF13" i="8"/>
  <c r="P11" i="8"/>
  <c r="AH11" i="8"/>
  <c r="AJ11" i="8" s="1"/>
  <c r="AF10" i="8"/>
  <c r="AH10" i="8"/>
  <c r="AJ10" i="8" s="1"/>
  <c r="AF9" i="8"/>
  <c r="P7" i="8"/>
  <c r="P6" i="8"/>
  <c r="P8" i="8"/>
  <c r="P10" i="8"/>
  <c r="P12" i="8"/>
  <c r="P14" i="8"/>
  <c r="P16" i="8"/>
  <c r="P18" i="8"/>
  <c r="P20" i="8"/>
  <c r="P22" i="8"/>
  <c r="P24" i="8"/>
  <c r="P30" i="8"/>
  <c r="P34" i="8"/>
  <c r="P27" i="8"/>
  <c r="P31" i="8"/>
  <c r="P35" i="8"/>
  <c r="AF44" i="8"/>
  <c r="AF43" i="8"/>
  <c r="AG43" i="8"/>
  <c r="J43" i="8"/>
  <c r="J42" i="8"/>
  <c r="AH41" i="8"/>
  <c r="AJ41" i="8" s="1"/>
  <c r="AF40" i="8"/>
  <c r="AF39" i="8"/>
  <c r="P39" i="8"/>
  <c r="AG39" i="8"/>
  <c r="J39" i="8"/>
  <c r="J38" i="8"/>
  <c r="AH37" i="8"/>
  <c r="AJ37" i="8" s="1"/>
  <c r="AF35" i="8"/>
  <c r="AH35" i="8"/>
  <c r="AJ35" i="8" s="1"/>
  <c r="AF33" i="8"/>
  <c r="P33" i="8"/>
  <c r="J33" i="8"/>
  <c r="AG33" i="8"/>
  <c r="AH29" i="8"/>
  <c r="AJ29" i="8" s="1"/>
  <c r="AF27" i="8"/>
  <c r="AH27" i="8"/>
  <c r="AJ27" i="8" s="1"/>
  <c r="AH42" i="8"/>
  <c r="AJ42" i="8" s="1"/>
  <c r="P42" i="8"/>
  <c r="AG42" i="8"/>
  <c r="AH38" i="8"/>
  <c r="AJ38" i="8" s="1"/>
  <c r="P38" i="8"/>
  <c r="AG38" i="8"/>
  <c r="AF36" i="8"/>
  <c r="J36" i="8"/>
  <c r="AF34" i="8"/>
  <c r="AH32" i="8"/>
  <c r="AJ32" i="8" s="1"/>
  <c r="P32" i="8"/>
  <c r="J30" i="8"/>
  <c r="AG30" i="8"/>
  <c r="AH30" i="8"/>
  <c r="AJ30" i="8" s="1"/>
  <c r="AF28" i="8"/>
  <c r="J28" i="8"/>
  <c r="AF26" i="8"/>
  <c r="P26" i="8"/>
  <c r="AG25" i="8"/>
  <c r="P25" i="8"/>
  <c r="AH25" i="8"/>
  <c r="AJ25" i="8" s="1"/>
  <c r="AF24" i="8"/>
  <c r="AH24" i="8"/>
  <c r="AJ24" i="8" s="1"/>
  <c r="AF23" i="8"/>
  <c r="AG21" i="8"/>
  <c r="P21" i="8"/>
  <c r="AH21" i="8"/>
  <c r="AJ21" i="8" s="1"/>
  <c r="AF20" i="8"/>
  <c r="AH20" i="8"/>
  <c r="AJ20" i="8" s="1"/>
  <c r="AF19" i="8"/>
  <c r="AG17" i="8"/>
  <c r="P17" i="8"/>
  <c r="AH17" i="8"/>
  <c r="AJ17" i="8" s="1"/>
  <c r="AF16" i="8"/>
  <c r="AH16" i="8"/>
  <c r="AJ16" i="8" s="1"/>
  <c r="AF15" i="8"/>
  <c r="AG13" i="8"/>
  <c r="P13" i="8"/>
  <c r="AH13" i="8"/>
  <c r="AJ13" i="8" s="1"/>
  <c r="AF12" i="8"/>
  <c r="AH12" i="8"/>
  <c r="AJ12" i="8" s="1"/>
  <c r="AF11" i="8"/>
  <c r="AG9" i="8"/>
  <c r="AH9" i="8"/>
  <c r="AJ9" i="8" s="1"/>
  <c r="P9" i="8"/>
  <c r="AF8" i="8"/>
  <c r="AH8" i="8"/>
  <c r="AJ8" i="8" s="1"/>
  <c r="AF7" i="8"/>
  <c r="AF6" i="8"/>
  <c r="AH7" i="8"/>
  <c r="AJ7" i="8" s="1"/>
  <c r="J35" i="8"/>
  <c r="AG35" i="8"/>
  <c r="J31" i="8"/>
  <c r="AG31" i="8"/>
  <c r="J27" i="8"/>
  <c r="AG27" i="8"/>
  <c r="AG24" i="8"/>
  <c r="J24" i="8"/>
  <c r="J23" i="8"/>
  <c r="AG22" i="8"/>
  <c r="J22" i="8"/>
  <c r="J21" i="8"/>
  <c r="AG20" i="8"/>
  <c r="J20" i="8"/>
  <c r="J19" i="8"/>
  <c r="AG18" i="8"/>
  <c r="J18" i="8"/>
  <c r="J17" i="8"/>
  <c r="AG16" i="8"/>
  <c r="J16" i="8"/>
  <c r="J15" i="8"/>
  <c r="AG14" i="8"/>
  <c r="J14" i="8"/>
  <c r="J13" i="8"/>
  <c r="AG12" i="8"/>
  <c r="J12" i="8"/>
  <c r="J11" i="8"/>
  <c r="AG10" i="8"/>
  <c r="J10" i="8"/>
  <c r="J9" i="8"/>
  <c r="J8" i="8"/>
  <c r="AG8" i="8"/>
  <c r="J7" i="8"/>
  <c r="J6" i="8"/>
  <c r="AG6" i="8"/>
  <c r="G36" i="9"/>
  <c r="J5" i="8"/>
  <c r="AF5" i="8"/>
  <c r="AG36" i="8"/>
  <c r="AG32" i="8"/>
  <c r="AG28" i="8"/>
  <c r="F20" i="9"/>
  <c r="Y5" i="8"/>
  <c r="P5" i="8"/>
  <c r="C167" i="6"/>
  <c r="C125" i="6"/>
  <c r="C91" i="6"/>
  <c r="C51" i="6"/>
  <c r="X13" i="6"/>
  <c r="Y13" i="6" s="1"/>
  <c r="O13" i="6"/>
  <c r="H13" i="6"/>
  <c r="X15" i="6"/>
  <c r="O15" i="6"/>
  <c r="H15" i="6"/>
  <c r="N15" i="6"/>
  <c r="Y15" i="6"/>
  <c r="X17" i="6"/>
  <c r="O17" i="6"/>
  <c r="H17" i="6"/>
  <c r="N17" i="6"/>
  <c r="Y17" i="6"/>
  <c r="X19" i="6"/>
  <c r="O19" i="6"/>
  <c r="H19" i="6"/>
  <c r="N19" i="6"/>
  <c r="Y19" i="6"/>
  <c r="X21" i="6"/>
  <c r="O21" i="6"/>
  <c r="H21" i="6"/>
  <c r="N21" i="6"/>
  <c r="Y21" i="6"/>
  <c r="Q167" i="6"/>
  <c r="Q125" i="6"/>
  <c r="Q91" i="6"/>
  <c r="Q51" i="6"/>
  <c r="X5" i="6"/>
  <c r="O5" i="6"/>
  <c r="H5" i="6"/>
  <c r="N5" i="6"/>
  <c r="X7" i="6"/>
  <c r="Y7" i="6" s="1"/>
  <c r="O7" i="6"/>
  <c r="H7" i="6"/>
  <c r="N7" i="6"/>
  <c r="X9" i="6"/>
  <c r="O9" i="6"/>
  <c r="H9" i="6"/>
  <c r="N9" i="6"/>
  <c r="Y9" i="6"/>
  <c r="X11" i="6"/>
  <c r="Y11" i="6" s="1"/>
  <c r="O11" i="6"/>
  <c r="H11" i="6"/>
  <c r="N11" i="6"/>
  <c r="N13" i="6"/>
  <c r="I5" i="6"/>
  <c r="AD5" i="6"/>
  <c r="AE5" i="6" s="1"/>
  <c r="I7" i="6"/>
  <c r="AD7" i="6"/>
  <c r="AE7" i="6" s="1"/>
  <c r="I9" i="6"/>
  <c r="AD9" i="6"/>
  <c r="AE9" i="6" s="1"/>
  <c r="I11" i="6"/>
  <c r="AD11" i="6"/>
  <c r="AE11" i="6" s="1"/>
  <c r="I13" i="6"/>
  <c r="AD13" i="6"/>
  <c r="AE13" i="6" s="1"/>
  <c r="I15" i="6"/>
  <c r="AD15" i="6"/>
  <c r="AE15" i="6" s="1"/>
  <c r="I17" i="6"/>
  <c r="AD17" i="6"/>
  <c r="AE17" i="6" s="1"/>
  <c r="I19" i="6"/>
  <c r="AD19" i="6"/>
  <c r="AE19" i="6" s="1"/>
  <c r="I21" i="6"/>
  <c r="AD21" i="6"/>
  <c r="AE21" i="6" s="1"/>
  <c r="I23" i="6"/>
  <c r="N23" i="6"/>
  <c r="AD23" i="6"/>
  <c r="AE23" i="6" s="1"/>
  <c r="I25" i="6"/>
  <c r="N25" i="6"/>
  <c r="AD25" i="6"/>
  <c r="AE25" i="6" s="1"/>
  <c r="I27" i="6"/>
  <c r="N27" i="6"/>
  <c r="AD27" i="6"/>
  <c r="AE27" i="6" s="1"/>
  <c r="J167" i="6"/>
  <c r="J125" i="6"/>
  <c r="J91" i="6"/>
  <c r="W167" i="6"/>
  <c r="W125" i="6"/>
  <c r="W91" i="6"/>
  <c r="I6" i="6"/>
  <c r="N6" i="6"/>
  <c r="AD6" i="6"/>
  <c r="AE6" i="6" s="1"/>
  <c r="I8" i="6"/>
  <c r="N8" i="6"/>
  <c r="AD8" i="6"/>
  <c r="AE8" i="6" s="1"/>
  <c r="I10" i="6"/>
  <c r="N10" i="6"/>
  <c r="AD10" i="6"/>
  <c r="AE10" i="6" s="1"/>
  <c r="I12" i="6"/>
  <c r="N12" i="6"/>
  <c r="AD12" i="6"/>
  <c r="AE12" i="6" s="1"/>
  <c r="I14" i="6"/>
  <c r="N14" i="6"/>
  <c r="AD14" i="6"/>
  <c r="AE14" i="6" s="1"/>
  <c r="I16" i="6"/>
  <c r="N16" i="6"/>
  <c r="AD16" i="6"/>
  <c r="AE16" i="6" s="1"/>
  <c r="I18" i="6"/>
  <c r="N18" i="6"/>
  <c r="AD18" i="6"/>
  <c r="AE18" i="6" s="1"/>
  <c r="I20" i="6"/>
  <c r="N20" i="6"/>
  <c r="Y20" i="6"/>
  <c r="AD20" i="6"/>
  <c r="AE20" i="6" s="1"/>
  <c r="I22" i="6"/>
  <c r="N22" i="6"/>
  <c r="Y22" i="6"/>
  <c r="AD22" i="6"/>
  <c r="AE22" i="6" s="1"/>
  <c r="H23" i="6"/>
  <c r="O23" i="6"/>
  <c r="X23" i="6"/>
  <c r="Y23" i="6" s="1"/>
  <c r="I24" i="6"/>
  <c r="N24" i="6"/>
  <c r="AD24" i="6"/>
  <c r="AE24" i="6" s="1"/>
  <c r="H25" i="6"/>
  <c r="O25" i="6"/>
  <c r="X25" i="6"/>
  <c r="Y25" i="6" s="1"/>
  <c r="I26" i="6"/>
  <c r="N26" i="6"/>
  <c r="AD26" i="6"/>
  <c r="AE26" i="6" s="1"/>
  <c r="H27" i="6"/>
  <c r="O27" i="6"/>
  <c r="X27" i="6"/>
  <c r="Y27" i="6" s="1"/>
  <c r="X28" i="6"/>
  <c r="Y28" i="6" s="1"/>
  <c r="O28" i="6"/>
  <c r="H28" i="6"/>
  <c r="N28" i="6"/>
  <c r="X30" i="6"/>
  <c r="Y30" i="6" s="1"/>
  <c r="O30" i="6"/>
  <c r="H30" i="6"/>
  <c r="N30" i="6"/>
  <c r="X32" i="6"/>
  <c r="Y32" i="6" s="1"/>
  <c r="O32" i="6"/>
  <c r="H32" i="6"/>
  <c r="N32" i="6"/>
  <c r="X34" i="6"/>
  <c r="Y34" i="6" s="1"/>
  <c r="O34" i="6"/>
  <c r="H34" i="6"/>
  <c r="N34" i="6"/>
  <c r="X36" i="6"/>
  <c r="Y36" i="6" s="1"/>
  <c r="O36" i="6"/>
  <c r="H36" i="6"/>
  <c r="N36" i="6"/>
  <c r="X38" i="6"/>
  <c r="Y38" i="6" s="1"/>
  <c r="O38" i="6"/>
  <c r="H38" i="6"/>
  <c r="N38" i="6"/>
  <c r="X40" i="6"/>
  <c r="Y40" i="6" s="1"/>
  <c r="O40" i="6"/>
  <c r="H40" i="6"/>
  <c r="N40" i="6"/>
  <c r="X42" i="6"/>
  <c r="Y42" i="6" s="1"/>
  <c r="O42" i="6"/>
  <c r="H42" i="6"/>
  <c r="N42" i="6"/>
  <c r="X44" i="6"/>
  <c r="Y44" i="6" s="1"/>
  <c r="O44" i="6"/>
  <c r="H44" i="6"/>
  <c r="N44" i="6"/>
  <c r="W51" i="6"/>
  <c r="I29" i="6"/>
  <c r="N29" i="6"/>
  <c r="AD29" i="6"/>
  <c r="AE29" i="6" s="1"/>
  <c r="I31" i="6"/>
  <c r="N31" i="6"/>
  <c r="AD31" i="6"/>
  <c r="AE31" i="6" s="1"/>
  <c r="I33" i="6"/>
  <c r="N33" i="6"/>
  <c r="AD33" i="6"/>
  <c r="AE33" i="6" s="1"/>
  <c r="I35" i="6"/>
  <c r="N35" i="6"/>
  <c r="AD35" i="6"/>
  <c r="AE35" i="6" s="1"/>
  <c r="I37" i="6"/>
  <c r="N37" i="6"/>
  <c r="AD37" i="6"/>
  <c r="AE37" i="6" s="1"/>
  <c r="I39" i="6"/>
  <c r="N39" i="6"/>
  <c r="Y39" i="6"/>
  <c r="AD39" i="6"/>
  <c r="AE39" i="6" s="1"/>
  <c r="I41" i="6"/>
  <c r="N41" i="6"/>
  <c r="AD41" i="6"/>
  <c r="AE41" i="6" s="1"/>
  <c r="I43" i="6"/>
  <c r="N43" i="6"/>
  <c r="AD43" i="6"/>
  <c r="AE43" i="6" s="1"/>
  <c r="G9" i="5"/>
  <c r="F9" i="5"/>
  <c r="E9" i="5"/>
  <c r="B36" i="5"/>
  <c r="B35" i="5"/>
  <c r="B34" i="5"/>
  <c r="B33" i="5"/>
  <c r="B30" i="5"/>
  <c r="B29" i="5"/>
  <c r="B28" i="5"/>
  <c r="B27" i="5"/>
  <c r="B26" i="5"/>
  <c r="B25" i="5"/>
  <c r="B24" i="5"/>
  <c r="B23" i="5"/>
  <c r="B20" i="5"/>
  <c r="B19" i="5"/>
  <c r="B18" i="5"/>
  <c r="B17" i="5"/>
  <c r="B14" i="5"/>
  <c r="B13" i="5"/>
  <c r="B12" i="5"/>
  <c r="B11" i="5"/>
  <c r="B32" i="5"/>
  <c r="B22" i="5"/>
  <c r="B16" i="5"/>
  <c r="B9" i="5"/>
  <c r="B10" i="5"/>
  <c r="H2" i="5"/>
  <c r="H1" i="5"/>
  <c r="F3" i="5"/>
  <c r="F2" i="5"/>
  <c r="F1" i="5"/>
  <c r="C2" i="5"/>
  <c r="C3" i="5"/>
  <c r="C1" i="5"/>
  <c r="B2" i="5"/>
  <c r="B3" i="5"/>
  <c r="B1" i="5"/>
  <c r="K116" i="6" l="1"/>
  <c r="AE55" i="6"/>
  <c r="G36" i="7" s="1"/>
  <c r="AE58" i="6"/>
  <c r="AE56" i="6"/>
  <c r="AE57" i="6"/>
  <c r="S70" i="6" s="1"/>
  <c r="AF45" i="6"/>
  <c r="AF49" i="6"/>
  <c r="AF46" i="6"/>
  <c r="AF47" i="6"/>
  <c r="AF48" i="6"/>
  <c r="K102" i="6"/>
  <c r="O56" i="6"/>
  <c r="F20" i="7" s="1"/>
  <c r="O55" i="6"/>
  <c r="O58" i="6"/>
  <c r="O61" i="6"/>
  <c r="O57" i="6"/>
  <c r="S68" i="6" s="1"/>
  <c r="P45" i="6"/>
  <c r="P49" i="6"/>
  <c r="P48" i="6"/>
  <c r="P47" i="6"/>
  <c r="P46" i="6"/>
  <c r="C30" i="9"/>
  <c r="C29" i="16"/>
  <c r="C133" i="6"/>
  <c r="E131" i="6"/>
  <c r="D174" i="6"/>
  <c r="F172" i="6"/>
  <c r="Q174" i="6"/>
  <c r="S172" i="6"/>
  <c r="F173" i="6"/>
  <c r="I56" i="6"/>
  <c r="I55" i="6"/>
  <c r="I58" i="6"/>
  <c r="J49" i="6"/>
  <c r="K96" i="6"/>
  <c r="I61" i="6"/>
  <c r="I57" i="6"/>
  <c r="S67" i="6" s="1"/>
  <c r="J45" i="6"/>
  <c r="J47" i="6"/>
  <c r="J48" i="6"/>
  <c r="J46" i="6"/>
  <c r="D133" i="6"/>
  <c r="E132" i="6"/>
  <c r="K172" i="6"/>
  <c r="I174" i="6"/>
  <c r="Y172" i="6"/>
  <c r="W174" i="6"/>
  <c r="K173" i="6"/>
  <c r="Y173" i="6"/>
  <c r="C16" i="15"/>
  <c r="C21" i="15"/>
  <c r="N14" i="9"/>
  <c r="N20" i="9"/>
  <c r="N36" i="9"/>
  <c r="C20" i="7"/>
  <c r="C46" i="15"/>
  <c r="K104" i="8"/>
  <c r="K105" i="8"/>
  <c r="L105" i="8" s="1"/>
  <c r="O62" i="8"/>
  <c r="Q109" i="8"/>
  <c r="Y61" i="8"/>
  <c r="Y58" i="8"/>
  <c r="Y57" i="8"/>
  <c r="S69" i="8" s="1"/>
  <c r="Y56" i="8"/>
  <c r="Y55" i="8"/>
  <c r="G30" i="9" s="1"/>
  <c r="Q110" i="8"/>
  <c r="Z48" i="8"/>
  <c r="Z46" i="8"/>
  <c r="Z49" i="8"/>
  <c r="Z47" i="8"/>
  <c r="Z45" i="8"/>
  <c r="Q111" i="8"/>
  <c r="K97" i="8"/>
  <c r="L103" i="8"/>
  <c r="I62" i="8"/>
  <c r="L102" i="8"/>
  <c r="K118" i="8"/>
  <c r="K119" i="8" s="1"/>
  <c r="L119" i="8" s="1"/>
  <c r="O36" i="9"/>
  <c r="AH5" i="8"/>
  <c r="AJ5" i="8"/>
  <c r="G14" i="7"/>
  <c r="C44" i="7"/>
  <c r="P41" i="6"/>
  <c r="P33" i="6"/>
  <c r="P35" i="6"/>
  <c r="Z13" i="8"/>
  <c r="E11" i="10"/>
  <c r="E14" i="9"/>
  <c r="E14" i="10"/>
  <c r="E36" i="9"/>
  <c r="E12" i="10"/>
  <c r="E20" i="9"/>
  <c r="P43" i="6"/>
  <c r="AH26" i="6"/>
  <c r="AJ26" i="6" s="1"/>
  <c r="AH22" i="6"/>
  <c r="AJ22" i="6" s="1"/>
  <c r="AH14" i="6"/>
  <c r="AJ14" i="6" s="1"/>
  <c r="AH6" i="6"/>
  <c r="AJ6" i="6" s="1"/>
  <c r="AH43" i="6"/>
  <c r="AJ43" i="6" s="1"/>
  <c r="AH39" i="6"/>
  <c r="AJ39" i="6" s="1"/>
  <c r="AH35" i="6"/>
  <c r="AJ35" i="6" s="1"/>
  <c r="AH31" i="6"/>
  <c r="AJ31" i="6" s="1"/>
  <c r="AH13" i="6"/>
  <c r="AJ13" i="6" s="1"/>
  <c r="AH21" i="6"/>
  <c r="AJ21" i="6" s="1"/>
  <c r="P27" i="6"/>
  <c r="P5" i="6"/>
  <c r="P17" i="6"/>
  <c r="P26" i="6"/>
  <c r="P7" i="6"/>
  <c r="P22" i="6"/>
  <c r="P14" i="6"/>
  <c r="P6" i="6"/>
  <c r="P25" i="6"/>
  <c r="P23" i="6"/>
  <c r="P13" i="6"/>
  <c r="P39" i="6"/>
  <c r="P37" i="6"/>
  <c r="P31" i="6"/>
  <c r="P29" i="6"/>
  <c r="P44" i="6"/>
  <c r="P24" i="6"/>
  <c r="P18" i="6"/>
  <c r="P10" i="6"/>
  <c r="P9" i="6"/>
  <c r="J28" i="6"/>
  <c r="J27" i="6"/>
  <c r="Z29" i="8"/>
  <c r="Z37" i="8"/>
  <c r="Z41" i="8"/>
  <c r="Z32" i="8"/>
  <c r="Z8" i="8"/>
  <c r="Z16" i="8"/>
  <c r="Z24" i="8"/>
  <c r="Z27" i="8"/>
  <c r="Z35" i="8"/>
  <c r="Z38" i="8"/>
  <c r="Z42" i="8"/>
  <c r="Z34" i="8"/>
  <c r="Z31" i="8"/>
  <c r="Z40" i="8"/>
  <c r="Z17" i="8"/>
  <c r="F30" i="9"/>
  <c r="Z5" i="8"/>
  <c r="AG5" i="8"/>
  <c r="Z26" i="8"/>
  <c r="Z7" i="8"/>
  <c r="Z11" i="8"/>
  <c r="Z15" i="8"/>
  <c r="Z19" i="8"/>
  <c r="Z23" i="8"/>
  <c r="Z6" i="8"/>
  <c r="Z33" i="8"/>
  <c r="Z39" i="8"/>
  <c r="Z43" i="8"/>
  <c r="Z28" i="8"/>
  <c r="Z36" i="8"/>
  <c r="Z12" i="8"/>
  <c r="Z20" i="8"/>
  <c r="Z30" i="8"/>
  <c r="Z10" i="8"/>
  <c r="Z14" i="8"/>
  <c r="Z18" i="8"/>
  <c r="Z22" i="8"/>
  <c r="Z44" i="8"/>
  <c r="Z9" i="8"/>
  <c r="Z25" i="8"/>
  <c r="Z21" i="8"/>
  <c r="J44" i="6"/>
  <c r="J42" i="6"/>
  <c r="J40" i="6"/>
  <c r="J38" i="6"/>
  <c r="J36" i="6"/>
  <c r="J34" i="6"/>
  <c r="J32" i="6"/>
  <c r="J30" i="6"/>
  <c r="P21" i="6"/>
  <c r="AH41" i="6"/>
  <c r="AJ41" i="6" s="1"/>
  <c r="AH37" i="6"/>
  <c r="AJ37" i="6" s="1"/>
  <c r="AH33" i="6"/>
  <c r="AJ33" i="6" s="1"/>
  <c r="AH29" i="6"/>
  <c r="AJ29" i="6" s="1"/>
  <c r="AG24" i="6"/>
  <c r="J24" i="6"/>
  <c r="J23" i="6"/>
  <c r="AH20" i="6"/>
  <c r="AJ20" i="6" s="1"/>
  <c r="J18" i="6"/>
  <c r="AG18" i="6"/>
  <c r="AH12" i="6"/>
  <c r="AJ12" i="6" s="1"/>
  <c r="J10" i="6"/>
  <c r="AG10" i="6"/>
  <c r="AH27" i="6"/>
  <c r="AJ27" i="6" s="1"/>
  <c r="AG27" i="6"/>
  <c r="AH23" i="6"/>
  <c r="AJ23" i="6" s="1"/>
  <c r="AG23" i="6"/>
  <c r="AH30" i="6"/>
  <c r="AJ30" i="6" s="1"/>
  <c r="AG19" i="6"/>
  <c r="AH19" i="6"/>
  <c r="AJ19" i="6" s="1"/>
  <c r="J19" i="6"/>
  <c r="AG17" i="6"/>
  <c r="AG11" i="6"/>
  <c r="AH11" i="6"/>
  <c r="AJ11" i="6" s="1"/>
  <c r="J11" i="6"/>
  <c r="AG9" i="6"/>
  <c r="AG43" i="6"/>
  <c r="J43" i="6"/>
  <c r="AG39" i="6"/>
  <c r="J39" i="6"/>
  <c r="AG35" i="6"/>
  <c r="J35" i="6"/>
  <c r="AG31" i="6"/>
  <c r="J31" i="6"/>
  <c r="AF44" i="6"/>
  <c r="AH40" i="6"/>
  <c r="AJ40" i="6" s="1"/>
  <c r="AF34" i="6"/>
  <c r="AH32" i="6"/>
  <c r="AJ32" i="6" s="1"/>
  <c r="AF28" i="6"/>
  <c r="AG26" i="6"/>
  <c r="J26" i="6"/>
  <c r="J25" i="6"/>
  <c r="AH24" i="6"/>
  <c r="AJ24" i="6" s="1"/>
  <c r="AG22" i="6"/>
  <c r="J22" i="6"/>
  <c r="AH18" i="6"/>
  <c r="AJ18" i="6" s="1"/>
  <c r="AH16" i="6"/>
  <c r="AJ16" i="6" s="1"/>
  <c r="J14" i="6"/>
  <c r="AG14" i="6"/>
  <c r="AH10" i="6"/>
  <c r="AJ10" i="6" s="1"/>
  <c r="AH8" i="6"/>
  <c r="AJ8" i="6" s="1"/>
  <c r="J6" i="6"/>
  <c r="AG6" i="6"/>
  <c r="AH25" i="6"/>
  <c r="AJ25" i="6" s="1"/>
  <c r="AG25" i="6"/>
  <c r="AH38" i="6"/>
  <c r="AJ38" i="6" s="1"/>
  <c r="AG21" i="6"/>
  <c r="AH17" i="6"/>
  <c r="AJ17" i="6" s="1"/>
  <c r="AG15" i="6"/>
  <c r="AH15" i="6"/>
  <c r="AJ15" i="6" s="1"/>
  <c r="J15" i="6"/>
  <c r="J13" i="6"/>
  <c r="AH9" i="6"/>
  <c r="AJ9" i="6" s="1"/>
  <c r="J7" i="6"/>
  <c r="AH7" i="6"/>
  <c r="AJ7" i="6" s="1"/>
  <c r="AG7" i="6"/>
  <c r="J9" i="6"/>
  <c r="J5" i="6"/>
  <c r="J21" i="6"/>
  <c r="J17" i="6"/>
  <c r="AG13" i="6"/>
  <c r="Y5" i="6"/>
  <c r="AG41" i="6"/>
  <c r="J41" i="6"/>
  <c r="Z39" i="6"/>
  <c r="AG37" i="6"/>
  <c r="J37" i="6"/>
  <c r="AG33" i="6"/>
  <c r="J33" i="6"/>
  <c r="AG29" i="6"/>
  <c r="J29" i="6"/>
  <c r="AG44" i="6"/>
  <c r="P42" i="6"/>
  <c r="AG42" i="6"/>
  <c r="P40" i="6"/>
  <c r="AG40" i="6"/>
  <c r="P38" i="6"/>
  <c r="AG38" i="6"/>
  <c r="P36" i="6"/>
  <c r="AG36" i="6"/>
  <c r="P34" i="6"/>
  <c r="AG34" i="6"/>
  <c r="P32" i="6"/>
  <c r="AG32" i="6"/>
  <c r="P30" i="6"/>
  <c r="AG30" i="6"/>
  <c r="P28" i="6"/>
  <c r="AG28" i="6"/>
  <c r="Z22" i="6"/>
  <c r="P20" i="6"/>
  <c r="J20" i="6"/>
  <c r="AG20" i="6"/>
  <c r="Z18" i="6"/>
  <c r="P16" i="6"/>
  <c r="J16" i="6"/>
  <c r="AG16" i="6"/>
  <c r="Z14" i="6"/>
  <c r="P12" i="6"/>
  <c r="J12" i="6"/>
  <c r="AG12" i="6"/>
  <c r="Z10" i="6"/>
  <c r="P8" i="6"/>
  <c r="J8" i="6"/>
  <c r="AG8" i="6"/>
  <c r="Z6" i="6"/>
  <c r="AH42" i="6"/>
  <c r="AJ42" i="6" s="1"/>
  <c r="AH34" i="6"/>
  <c r="AJ34" i="6" s="1"/>
  <c r="P19" i="6"/>
  <c r="P15" i="6"/>
  <c r="P11" i="6"/>
  <c r="F14" i="7"/>
  <c r="G20" i="7"/>
  <c r="AH44" i="6"/>
  <c r="AJ44" i="6" s="1"/>
  <c r="AH36" i="6"/>
  <c r="AJ36" i="6" s="1"/>
  <c r="AH28" i="6"/>
  <c r="AJ28" i="6" s="1"/>
  <c r="E35" i="5"/>
  <c r="E34" i="5"/>
  <c r="E33" i="5"/>
  <c r="E29" i="5"/>
  <c r="E28" i="5"/>
  <c r="E27" i="5"/>
  <c r="E26" i="5"/>
  <c r="E25" i="5"/>
  <c r="E24" i="5"/>
  <c r="E23" i="5"/>
  <c r="E19" i="5"/>
  <c r="E18" i="5"/>
  <c r="E17" i="5"/>
  <c r="E13" i="5"/>
  <c r="E12" i="5"/>
  <c r="F35" i="5"/>
  <c r="F48" i="14" s="1"/>
  <c r="F34" i="5"/>
  <c r="F47" i="14" s="1"/>
  <c r="F33" i="5"/>
  <c r="F46" i="14" s="1"/>
  <c r="F29" i="5"/>
  <c r="F38" i="14" s="1"/>
  <c r="F28" i="5"/>
  <c r="F35" i="14" s="1"/>
  <c r="F27" i="5"/>
  <c r="F34" i="14" s="1"/>
  <c r="F26" i="5"/>
  <c r="F32" i="14" s="1"/>
  <c r="F25" i="5"/>
  <c r="F31" i="14" s="1"/>
  <c r="F24" i="5"/>
  <c r="F30" i="14" s="1"/>
  <c r="F23" i="5"/>
  <c r="F29" i="14" s="1"/>
  <c r="F19" i="5"/>
  <c r="F23" i="14" s="1"/>
  <c r="F18" i="5"/>
  <c r="F22" i="14" s="1"/>
  <c r="F17" i="5"/>
  <c r="F21" i="14" s="1"/>
  <c r="F13" i="5"/>
  <c r="F19" i="14" s="1"/>
  <c r="F12" i="5"/>
  <c r="F18" i="14" s="1"/>
  <c r="G17" i="5"/>
  <c r="E21" i="14" s="1"/>
  <c r="G18" i="5"/>
  <c r="E22" i="14" s="1"/>
  <c r="G19" i="5"/>
  <c r="E23" i="14" s="1"/>
  <c r="G23" i="5"/>
  <c r="E29" i="14" s="1"/>
  <c r="G24" i="5"/>
  <c r="E30" i="14" s="1"/>
  <c r="G25" i="5"/>
  <c r="E31" i="14" s="1"/>
  <c r="G26" i="5"/>
  <c r="E32" i="14" s="1"/>
  <c r="G27" i="5"/>
  <c r="E34" i="14" s="1"/>
  <c r="G28" i="5"/>
  <c r="E35" i="14" s="1"/>
  <c r="G29" i="5"/>
  <c r="E38" i="14" s="1"/>
  <c r="G33" i="5"/>
  <c r="E46" i="14" s="1"/>
  <c r="G34" i="5"/>
  <c r="E47" i="14" s="1"/>
  <c r="G35" i="5"/>
  <c r="E48" i="14" s="1"/>
  <c r="E11" i="5"/>
  <c r="E10" i="5"/>
  <c r="F10" i="5"/>
  <c r="F16" i="14" s="1"/>
  <c r="F11" i="5"/>
  <c r="F17" i="14" s="1"/>
  <c r="G11" i="5"/>
  <c r="E17" i="14" s="1"/>
  <c r="G10" i="5"/>
  <c r="E16" i="14" s="1"/>
  <c r="A44" i="3"/>
  <c r="B44" i="3"/>
  <c r="C44" i="3"/>
  <c r="B40" i="3"/>
  <c r="C40" i="3"/>
  <c r="B41" i="3"/>
  <c r="C41" i="3"/>
  <c r="B42" i="3"/>
  <c r="C42" i="3"/>
  <c r="B43" i="3"/>
  <c r="C43" i="3"/>
  <c r="A40" i="3"/>
  <c r="A41" i="3"/>
  <c r="A42" i="3"/>
  <c r="A43" i="3"/>
  <c r="Q1" i="3"/>
  <c r="Q51" i="3" s="1"/>
  <c r="J1" i="3"/>
  <c r="J91" i="3" s="1"/>
  <c r="C1" i="3"/>
  <c r="C91" i="3" s="1"/>
  <c r="W1" i="3"/>
  <c r="W91" i="3" s="1"/>
  <c r="C39" i="3"/>
  <c r="B39" i="3"/>
  <c r="A39" i="3"/>
  <c r="C38" i="3"/>
  <c r="B38" i="3"/>
  <c r="A38" i="3"/>
  <c r="C37" i="3"/>
  <c r="B37" i="3"/>
  <c r="A37" i="3"/>
  <c r="C36" i="3"/>
  <c r="B36" i="3"/>
  <c r="A36" i="3"/>
  <c r="C35" i="3"/>
  <c r="B35" i="3"/>
  <c r="A35" i="3"/>
  <c r="C34" i="3"/>
  <c r="B34" i="3"/>
  <c r="A34" i="3"/>
  <c r="C33" i="3"/>
  <c r="B33" i="3"/>
  <c r="A33" i="3"/>
  <c r="C32" i="3"/>
  <c r="B32" i="3"/>
  <c r="A32" i="3"/>
  <c r="C31" i="3"/>
  <c r="B31" i="3"/>
  <c r="A31" i="3"/>
  <c r="C30" i="3"/>
  <c r="B30" i="3"/>
  <c r="A30" i="3"/>
  <c r="C29" i="3"/>
  <c r="B29" i="3"/>
  <c r="A29" i="3"/>
  <c r="C28" i="3"/>
  <c r="B28" i="3"/>
  <c r="A28" i="3"/>
  <c r="C27" i="3"/>
  <c r="B27" i="3"/>
  <c r="A27" i="3"/>
  <c r="C26" i="3"/>
  <c r="B26" i="3"/>
  <c r="A26" i="3"/>
  <c r="C25" i="3"/>
  <c r="B25" i="3"/>
  <c r="A25" i="3"/>
  <c r="C24" i="3"/>
  <c r="B24" i="3"/>
  <c r="A24" i="3"/>
  <c r="C23" i="3"/>
  <c r="B23" i="3"/>
  <c r="A23" i="3"/>
  <c r="C22" i="3"/>
  <c r="B22" i="3"/>
  <c r="A22" i="3"/>
  <c r="C21" i="3"/>
  <c r="B21" i="3"/>
  <c r="A21" i="3"/>
  <c r="C20" i="3"/>
  <c r="B20" i="3"/>
  <c r="A20" i="3"/>
  <c r="C19" i="3"/>
  <c r="B19" i="3"/>
  <c r="A19" i="3"/>
  <c r="C18" i="3"/>
  <c r="B18" i="3"/>
  <c r="A18" i="3"/>
  <c r="C17" i="3"/>
  <c r="B17" i="3"/>
  <c r="A17" i="3"/>
  <c r="C16" i="3"/>
  <c r="B16" i="3"/>
  <c r="A16" i="3"/>
  <c r="C15" i="3"/>
  <c r="B15" i="3"/>
  <c r="A15" i="3"/>
  <c r="C14" i="3"/>
  <c r="B14" i="3"/>
  <c r="A14" i="3"/>
  <c r="C13" i="3"/>
  <c r="B13" i="3"/>
  <c r="A13" i="3"/>
  <c r="C12" i="3"/>
  <c r="B12" i="3"/>
  <c r="A12" i="3"/>
  <c r="C11" i="3"/>
  <c r="B11" i="3"/>
  <c r="A11" i="3"/>
  <c r="C10" i="3"/>
  <c r="B10" i="3"/>
  <c r="A10" i="3"/>
  <c r="C9" i="3"/>
  <c r="B9" i="3"/>
  <c r="A9" i="3"/>
  <c r="C8" i="3"/>
  <c r="B8" i="3"/>
  <c r="A8" i="3"/>
  <c r="C7" i="3"/>
  <c r="B7" i="3"/>
  <c r="A7" i="3"/>
  <c r="C6" i="3"/>
  <c r="B6" i="3"/>
  <c r="A6" i="3"/>
  <c r="C5" i="3"/>
  <c r="B5" i="3"/>
  <c r="A5" i="3"/>
  <c r="AC54" i="3"/>
  <c r="AB54" i="3"/>
  <c r="AA54" i="3"/>
  <c r="G13" i="5"/>
  <c r="E19" i="14" s="1"/>
  <c r="G12" i="5"/>
  <c r="E18" i="14" s="1"/>
  <c r="M36" i="9" l="1"/>
  <c r="M35" i="9"/>
  <c r="M34" i="9"/>
  <c r="M33" i="9"/>
  <c r="M29" i="9"/>
  <c r="M28" i="9"/>
  <c r="M27" i="9"/>
  <c r="M26" i="9"/>
  <c r="M25" i="9"/>
  <c r="M24" i="9"/>
  <c r="M23" i="9"/>
  <c r="M19" i="9"/>
  <c r="M18" i="9"/>
  <c r="M17" i="9"/>
  <c r="M14" i="9"/>
  <c r="M13" i="9"/>
  <c r="M12" i="9"/>
  <c r="M11" i="9"/>
  <c r="M10" i="9"/>
  <c r="B47" i="14"/>
  <c r="B46" i="14"/>
  <c r="B35" i="14"/>
  <c r="B32" i="14"/>
  <c r="B30" i="14"/>
  <c r="B29" i="14"/>
  <c r="B23" i="14"/>
  <c r="B19" i="14"/>
  <c r="C16" i="14"/>
  <c r="B10" i="14"/>
  <c r="C35" i="5"/>
  <c r="C33" i="5"/>
  <c r="C29" i="5"/>
  <c r="C27" i="5"/>
  <c r="C25" i="5"/>
  <c r="C23" i="5"/>
  <c r="C19" i="5"/>
  <c r="C17" i="5"/>
  <c r="C13" i="5"/>
  <c r="C11" i="5"/>
  <c r="C7" i="5"/>
  <c r="B48" i="14"/>
  <c r="B38" i="14"/>
  <c r="B31" i="14"/>
  <c r="B21" i="14"/>
  <c r="B17" i="14"/>
  <c r="C26" i="5"/>
  <c r="C10" i="5"/>
  <c r="B34" i="14"/>
  <c r="B22" i="14"/>
  <c r="B18" i="14"/>
  <c r="B16" i="14"/>
  <c r="C34" i="5"/>
  <c r="C28" i="5"/>
  <c r="C24" i="5"/>
  <c r="C18" i="5"/>
  <c r="C12" i="5"/>
  <c r="I14" i="9"/>
  <c r="I11" i="9"/>
  <c r="I17" i="9"/>
  <c r="I23" i="9"/>
  <c r="I27" i="9"/>
  <c r="I33" i="9"/>
  <c r="I12" i="9"/>
  <c r="I24" i="9"/>
  <c r="I28" i="9"/>
  <c r="I13" i="9"/>
  <c r="I19" i="9"/>
  <c r="I25" i="9"/>
  <c r="I29" i="9"/>
  <c r="I35" i="9"/>
  <c r="I10" i="9"/>
  <c r="I18" i="9"/>
  <c r="I26" i="9"/>
  <c r="I34" i="9"/>
  <c r="X173" i="3"/>
  <c r="R173" i="3"/>
  <c r="J173" i="3"/>
  <c r="E173" i="3"/>
  <c r="X172" i="3"/>
  <c r="R172" i="3"/>
  <c r="J172" i="3"/>
  <c r="E172" i="3"/>
  <c r="D132" i="3"/>
  <c r="D131" i="3"/>
  <c r="W173" i="3"/>
  <c r="I173" i="3"/>
  <c r="W172" i="3"/>
  <c r="I172" i="3"/>
  <c r="C132" i="3"/>
  <c r="Q173" i="3"/>
  <c r="D173" i="3"/>
  <c r="Q172" i="3"/>
  <c r="D172" i="3"/>
  <c r="C131" i="3"/>
  <c r="G23" i="16"/>
  <c r="C42" i="9"/>
  <c r="Q112" i="8"/>
  <c r="R112" i="8" s="1"/>
  <c r="I28" i="7"/>
  <c r="I24" i="7"/>
  <c r="I13" i="7"/>
  <c r="I18" i="7"/>
  <c r="K97" i="6"/>
  <c r="I33" i="7"/>
  <c r="I27" i="7"/>
  <c r="I23" i="7"/>
  <c r="I17" i="7"/>
  <c r="I14" i="7"/>
  <c r="Q109" i="6"/>
  <c r="Y55" i="6"/>
  <c r="Y58" i="6"/>
  <c r="Y56" i="6"/>
  <c r="Y61" i="6"/>
  <c r="Y62" i="6" s="1"/>
  <c r="Y57" i="6"/>
  <c r="S69" i="6" s="1"/>
  <c r="Z47" i="6"/>
  <c r="Z49" i="6"/>
  <c r="Z45" i="6"/>
  <c r="Z48" i="6"/>
  <c r="Z46" i="6"/>
  <c r="C29" i="15"/>
  <c r="C30" i="7"/>
  <c r="N30" i="9"/>
  <c r="O30" i="9"/>
  <c r="C40" i="9"/>
  <c r="G17" i="16"/>
  <c r="I34" i="7"/>
  <c r="I26" i="7"/>
  <c r="I12" i="7"/>
  <c r="I62" i="6"/>
  <c r="I35" i="7"/>
  <c r="I29" i="7"/>
  <c r="I25" i="7"/>
  <c r="I19" i="7"/>
  <c r="I11" i="7"/>
  <c r="I10" i="7"/>
  <c r="O62" i="6"/>
  <c r="K103" i="6"/>
  <c r="K117" i="6"/>
  <c r="L116" i="8"/>
  <c r="L104" i="8"/>
  <c r="Y62" i="8"/>
  <c r="W70" i="8"/>
  <c r="W67" i="8"/>
  <c r="W69" i="8"/>
  <c r="W68" i="8"/>
  <c r="G69" i="8"/>
  <c r="S66" i="8"/>
  <c r="E10" i="10" s="1"/>
  <c r="AH55" i="8"/>
  <c r="G40" i="9" s="1"/>
  <c r="H17" i="16" s="1"/>
  <c r="G68" i="8"/>
  <c r="AH58" i="8"/>
  <c r="AH57" i="8"/>
  <c r="E40" i="9" s="1"/>
  <c r="AH56" i="8"/>
  <c r="AI47" i="8"/>
  <c r="AI46" i="8"/>
  <c r="AI45" i="8"/>
  <c r="AI49" i="8"/>
  <c r="AI48" i="8"/>
  <c r="K98" i="8"/>
  <c r="K99" i="8" s="1"/>
  <c r="L99" i="8" s="1"/>
  <c r="AI23" i="8"/>
  <c r="AI19" i="8"/>
  <c r="AI15" i="8"/>
  <c r="AI11" i="8"/>
  <c r="AI43" i="8"/>
  <c r="AI39" i="8"/>
  <c r="AI44" i="8"/>
  <c r="L118" i="8"/>
  <c r="L117" i="8"/>
  <c r="R111" i="8"/>
  <c r="R110" i="8"/>
  <c r="R109" i="8"/>
  <c r="AI36" i="8"/>
  <c r="AI32" i="8"/>
  <c r="AI14" i="8"/>
  <c r="F40" i="9"/>
  <c r="I17" i="16" s="1"/>
  <c r="AI33" i="8"/>
  <c r="AI28" i="8"/>
  <c r="AI27" i="8"/>
  <c r="AI24" i="8"/>
  <c r="AI13" i="8"/>
  <c r="AI9" i="8"/>
  <c r="AI22" i="8"/>
  <c r="AI25" i="8"/>
  <c r="AI20" i="8"/>
  <c r="AI31" i="8"/>
  <c r="AI34" i="8"/>
  <c r="AI26" i="8"/>
  <c r="AI35" i="8"/>
  <c r="AI42" i="8"/>
  <c r="AI30" i="8"/>
  <c r="AI21" i="8"/>
  <c r="AI16" i="8"/>
  <c r="AI8" i="8"/>
  <c r="AI40" i="8"/>
  <c r="AI18" i="8"/>
  <c r="AI10" i="8"/>
  <c r="AI41" i="8"/>
  <c r="AI37" i="8"/>
  <c r="AI29" i="8"/>
  <c r="AI38" i="8"/>
  <c r="AI17" i="8"/>
  <c r="AI12" i="8"/>
  <c r="AI6" i="8"/>
  <c r="AI5" i="8"/>
  <c r="C41" i="9" s="1"/>
  <c r="M40" i="9"/>
  <c r="AI7" i="8"/>
  <c r="H43" i="3"/>
  <c r="H41" i="3"/>
  <c r="H44" i="3"/>
  <c r="H42" i="3"/>
  <c r="H40" i="3"/>
  <c r="L59" i="3"/>
  <c r="AB59" i="3"/>
  <c r="Z31" i="6"/>
  <c r="AF19" i="6"/>
  <c r="AF21" i="6"/>
  <c r="AF6" i="6"/>
  <c r="AF8" i="6"/>
  <c r="AF14" i="6"/>
  <c r="AF16" i="6"/>
  <c r="AF22" i="6"/>
  <c r="AF43" i="6"/>
  <c r="AF10" i="6"/>
  <c r="AF12" i="6"/>
  <c r="AF29" i="6"/>
  <c r="F59" i="3"/>
  <c r="R59" i="3"/>
  <c r="T59" i="3"/>
  <c r="V59" i="3"/>
  <c r="H3" i="9"/>
  <c r="Q3" i="9" s="1"/>
  <c r="H3" i="7"/>
  <c r="H3" i="5"/>
  <c r="D14" i="10"/>
  <c r="AF26" i="6"/>
  <c r="AF38" i="6"/>
  <c r="AF40" i="6"/>
  <c r="AF35" i="6"/>
  <c r="AF33" i="6"/>
  <c r="AF5" i="6"/>
  <c r="C36" i="7" s="1"/>
  <c r="F36" i="7"/>
  <c r="AF11" i="6"/>
  <c r="AF13" i="6"/>
  <c r="AF23" i="6"/>
  <c r="AF27" i="6"/>
  <c r="AF30" i="6"/>
  <c r="AF32" i="6"/>
  <c r="AF36" i="6"/>
  <c r="AF42" i="6"/>
  <c r="AF31" i="6"/>
  <c r="AF39" i="6"/>
  <c r="AF7" i="6"/>
  <c r="AF9" i="6"/>
  <c r="AF15" i="6"/>
  <c r="AF17" i="6"/>
  <c r="AF18" i="6"/>
  <c r="AF20" i="6"/>
  <c r="AF24" i="6"/>
  <c r="AF25" i="6"/>
  <c r="AF37" i="6"/>
  <c r="AF41" i="6"/>
  <c r="Z26" i="6"/>
  <c r="E13" i="10"/>
  <c r="E30" i="9"/>
  <c r="C46" i="9"/>
  <c r="B46" i="9" s="1"/>
  <c r="D11" i="10"/>
  <c r="E14" i="7"/>
  <c r="D12" i="10"/>
  <c r="E20" i="7"/>
  <c r="Z41" i="6"/>
  <c r="AG5" i="6"/>
  <c r="Z24" i="6"/>
  <c r="Z35" i="6"/>
  <c r="Z43" i="6"/>
  <c r="Z19" i="6"/>
  <c r="Z9" i="6"/>
  <c r="Z16" i="6"/>
  <c r="Z17" i="6"/>
  <c r="Z11" i="6"/>
  <c r="Z12" i="6"/>
  <c r="Z20" i="6"/>
  <c r="Z28" i="6"/>
  <c r="Z32" i="6"/>
  <c r="Z36" i="6"/>
  <c r="Z40" i="6"/>
  <c r="Z44" i="6"/>
  <c r="Z29" i="6"/>
  <c r="Z33" i="6"/>
  <c r="Z37" i="6"/>
  <c r="F30" i="7"/>
  <c r="G30" i="7"/>
  <c r="Z5" i="6"/>
  <c r="AH5" i="6"/>
  <c r="Z15" i="6"/>
  <c r="Z7" i="6"/>
  <c r="Z8" i="6"/>
  <c r="AI10" i="6"/>
  <c r="Z25" i="6"/>
  <c r="Z13" i="6"/>
  <c r="Z21" i="6"/>
  <c r="Z23" i="6"/>
  <c r="Z27" i="6"/>
  <c r="Z30" i="6"/>
  <c r="Z34" i="6"/>
  <c r="Z38" i="6"/>
  <c r="Z42" i="6"/>
  <c r="K62" i="3"/>
  <c r="AC62" i="3"/>
  <c r="M62" i="3"/>
  <c r="AA62" i="3"/>
  <c r="C167" i="3"/>
  <c r="Q167" i="3"/>
  <c r="J167" i="3"/>
  <c r="W167" i="3"/>
  <c r="D105" i="3"/>
  <c r="H105" i="3"/>
  <c r="F105" i="3"/>
  <c r="F99" i="3"/>
  <c r="J99" i="3"/>
  <c r="D62" i="3"/>
  <c r="C125" i="3"/>
  <c r="Q125" i="3"/>
  <c r="J125" i="3"/>
  <c r="W125" i="3"/>
  <c r="Q91" i="3"/>
  <c r="O5" i="3"/>
  <c r="O7" i="3"/>
  <c r="O9" i="3"/>
  <c r="O11" i="3"/>
  <c r="O13" i="3"/>
  <c r="O15" i="3"/>
  <c r="O17" i="3"/>
  <c r="O19" i="3"/>
  <c r="O23" i="3"/>
  <c r="O25" i="3"/>
  <c r="O27" i="3"/>
  <c r="O29" i="3"/>
  <c r="O31" i="3"/>
  <c r="O33" i="3"/>
  <c r="O35" i="3"/>
  <c r="O37" i="3"/>
  <c r="X39" i="3"/>
  <c r="Y39" i="3" s="1"/>
  <c r="C51" i="3"/>
  <c r="J51" i="3"/>
  <c r="W51" i="3"/>
  <c r="O44" i="3"/>
  <c r="AD44" i="3"/>
  <c r="AE44" i="3" s="1"/>
  <c r="I44" i="3"/>
  <c r="X44" i="3"/>
  <c r="Y44" i="3" s="1"/>
  <c r="N44" i="3"/>
  <c r="AD43" i="3"/>
  <c r="AE43" i="3" s="1"/>
  <c r="X43" i="3"/>
  <c r="Y43" i="3" s="1"/>
  <c r="O43" i="3"/>
  <c r="I43" i="3"/>
  <c r="AD42" i="3"/>
  <c r="AE42" i="3" s="1"/>
  <c r="X42" i="3"/>
  <c r="Y42" i="3" s="1"/>
  <c r="O42" i="3"/>
  <c r="I42" i="3"/>
  <c r="AD41" i="3"/>
  <c r="AE41" i="3" s="1"/>
  <c r="X41" i="3"/>
  <c r="Y41" i="3" s="1"/>
  <c r="O41" i="3"/>
  <c r="I41" i="3"/>
  <c r="AD40" i="3"/>
  <c r="AE40" i="3" s="1"/>
  <c r="X40" i="3"/>
  <c r="Y40" i="3" s="1"/>
  <c r="O40" i="3"/>
  <c r="I40" i="3"/>
  <c r="N43" i="3"/>
  <c r="N42" i="3"/>
  <c r="N41" i="3"/>
  <c r="N40" i="3"/>
  <c r="F62" i="3"/>
  <c r="R62" i="3"/>
  <c r="T62" i="3"/>
  <c r="V62" i="3"/>
  <c r="H7" i="3"/>
  <c r="L62" i="3"/>
  <c r="AB62" i="3"/>
  <c r="H25" i="3"/>
  <c r="H15" i="3"/>
  <c r="H33" i="3"/>
  <c r="H11" i="3"/>
  <c r="H19" i="3"/>
  <c r="H29" i="3"/>
  <c r="H37" i="3"/>
  <c r="H5" i="3"/>
  <c r="H9" i="3"/>
  <c r="H13" i="3"/>
  <c r="H17" i="3"/>
  <c r="H23" i="3"/>
  <c r="H27" i="3"/>
  <c r="H31" i="3"/>
  <c r="H35" i="3"/>
  <c r="H39" i="3"/>
  <c r="X5" i="3"/>
  <c r="O39" i="3"/>
  <c r="X7" i="3"/>
  <c r="Y7" i="3" s="1"/>
  <c r="X9" i="3"/>
  <c r="Y9" i="3" s="1"/>
  <c r="X11" i="3"/>
  <c r="Y11" i="3" s="1"/>
  <c r="X13" i="3"/>
  <c r="Y13" i="3" s="1"/>
  <c r="X15" i="3"/>
  <c r="Y15" i="3" s="1"/>
  <c r="X17" i="3"/>
  <c r="Y17" i="3" s="1"/>
  <c r="X19" i="3"/>
  <c r="Y19" i="3" s="1"/>
  <c r="H21" i="3"/>
  <c r="O21" i="3"/>
  <c r="X23" i="3"/>
  <c r="Y23" i="3" s="1"/>
  <c r="X25" i="3"/>
  <c r="Y25" i="3" s="1"/>
  <c r="X27" i="3"/>
  <c r="Y27" i="3" s="1"/>
  <c r="X29" i="3"/>
  <c r="Y29" i="3" s="1"/>
  <c r="X31" i="3"/>
  <c r="Y31" i="3" s="1"/>
  <c r="X33" i="3"/>
  <c r="Y33" i="3" s="1"/>
  <c r="X35" i="3"/>
  <c r="Y35" i="3" s="1"/>
  <c r="X37" i="3"/>
  <c r="Y37" i="3" s="1"/>
  <c r="I5" i="3"/>
  <c r="N5" i="3"/>
  <c r="AD5" i="3"/>
  <c r="AE5" i="3" s="1"/>
  <c r="H6" i="3"/>
  <c r="O6" i="3"/>
  <c r="X6" i="3"/>
  <c r="Y6" i="3" s="1"/>
  <c r="I7" i="3"/>
  <c r="N7" i="3"/>
  <c r="AD7" i="3"/>
  <c r="AE7" i="3" s="1"/>
  <c r="H8" i="3"/>
  <c r="O8" i="3"/>
  <c r="X8" i="3"/>
  <c r="Y8" i="3" s="1"/>
  <c r="I9" i="3"/>
  <c r="N9" i="3"/>
  <c r="AD9" i="3"/>
  <c r="AE9" i="3" s="1"/>
  <c r="H10" i="3"/>
  <c r="O10" i="3"/>
  <c r="X10" i="3"/>
  <c r="Y10" i="3" s="1"/>
  <c r="I11" i="3"/>
  <c r="N11" i="3"/>
  <c r="AD11" i="3"/>
  <c r="AE11" i="3" s="1"/>
  <c r="H12" i="3"/>
  <c r="O12" i="3"/>
  <c r="X12" i="3"/>
  <c r="Y12" i="3" s="1"/>
  <c r="I13" i="3"/>
  <c r="N13" i="3"/>
  <c r="AD13" i="3"/>
  <c r="AE13" i="3" s="1"/>
  <c r="H14" i="3"/>
  <c r="O14" i="3"/>
  <c r="X14" i="3"/>
  <c r="Y14" i="3" s="1"/>
  <c r="I15" i="3"/>
  <c r="N15" i="3"/>
  <c r="AD15" i="3"/>
  <c r="AE15" i="3" s="1"/>
  <c r="H16" i="3"/>
  <c r="O16" i="3"/>
  <c r="X16" i="3"/>
  <c r="Y16" i="3" s="1"/>
  <c r="I17" i="3"/>
  <c r="N17" i="3"/>
  <c r="AD17" i="3"/>
  <c r="AE17" i="3" s="1"/>
  <c r="H18" i="3"/>
  <c r="O18" i="3"/>
  <c r="X18" i="3"/>
  <c r="I19" i="3"/>
  <c r="N19" i="3"/>
  <c r="AD19" i="3"/>
  <c r="AE19" i="3" s="1"/>
  <c r="H20" i="3"/>
  <c r="O20" i="3"/>
  <c r="X20" i="3"/>
  <c r="Y20" i="3" s="1"/>
  <c r="AD21" i="3"/>
  <c r="AE21" i="3" s="1"/>
  <c r="I21" i="3"/>
  <c r="N21" i="3"/>
  <c r="X21" i="3"/>
  <c r="Y21" i="3" s="1"/>
  <c r="I22" i="3"/>
  <c r="AD22" i="3"/>
  <c r="AE22" i="3" s="1"/>
  <c r="I24" i="3"/>
  <c r="AD24" i="3"/>
  <c r="AE24" i="3" s="1"/>
  <c r="I26" i="3"/>
  <c r="AD26" i="3"/>
  <c r="AE26" i="3" s="1"/>
  <c r="I28" i="3"/>
  <c r="AD28" i="3"/>
  <c r="AE28" i="3" s="1"/>
  <c r="I6" i="3"/>
  <c r="N6" i="3"/>
  <c r="AD6" i="3"/>
  <c r="AE6" i="3" s="1"/>
  <c r="I8" i="3"/>
  <c r="N8" i="3"/>
  <c r="AD8" i="3"/>
  <c r="AE8" i="3" s="1"/>
  <c r="I10" i="3"/>
  <c r="N10" i="3"/>
  <c r="AD10" i="3"/>
  <c r="AE10" i="3" s="1"/>
  <c r="I12" i="3"/>
  <c r="N12" i="3"/>
  <c r="AD12" i="3"/>
  <c r="AE12" i="3" s="1"/>
  <c r="I14" i="3"/>
  <c r="N14" i="3"/>
  <c r="AD14" i="3"/>
  <c r="AE14" i="3" s="1"/>
  <c r="I16" i="3"/>
  <c r="N16" i="3"/>
  <c r="AD16" i="3"/>
  <c r="AE16" i="3" s="1"/>
  <c r="I18" i="3"/>
  <c r="N18" i="3"/>
  <c r="AD18" i="3"/>
  <c r="AE18" i="3" s="1"/>
  <c r="I20" i="3"/>
  <c r="N20" i="3"/>
  <c r="AD20" i="3"/>
  <c r="AE20" i="3" s="1"/>
  <c r="X22" i="3"/>
  <c r="Y22" i="3" s="1"/>
  <c r="O22" i="3"/>
  <c r="H22" i="3"/>
  <c r="N22" i="3"/>
  <c r="X24" i="3"/>
  <c r="Y24" i="3" s="1"/>
  <c r="O24" i="3"/>
  <c r="H24" i="3"/>
  <c r="N24" i="3"/>
  <c r="X26" i="3"/>
  <c r="O26" i="3"/>
  <c r="H26" i="3"/>
  <c r="N26" i="3"/>
  <c r="X28" i="3"/>
  <c r="Y28" i="3" s="1"/>
  <c r="O28" i="3"/>
  <c r="H28" i="3"/>
  <c r="N28" i="3"/>
  <c r="I30" i="3"/>
  <c r="N30" i="3"/>
  <c r="AD30" i="3"/>
  <c r="AE30" i="3" s="1"/>
  <c r="I32" i="3"/>
  <c r="N32" i="3"/>
  <c r="AD32" i="3"/>
  <c r="AE32" i="3" s="1"/>
  <c r="I34" i="3"/>
  <c r="N34" i="3"/>
  <c r="AD34" i="3"/>
  <c r="AE34" i="3" s="1"/>
  <c r="I36" i="3"/>
  <c r="N36" i="3"/>
  <c r="AD36" i="3"/>
  <c r="AE36" i="3" s="1"/>
  <c r="I38" i="3"/>
  <c r="N38" i="3"/>
  <c r="AD38" i="3"/>
  <c r="AE38" i="3" s="1"/>
  <c r="M59" i="3"/>
  <c r="AA59" i="3"/>
  <c r="I23" i="3"/>
  <c r="N23" i="3"/>
  <c r="AD23" i="3"/>
  <c r="AE23" i="3" s="1"/>
  <c r="I25" i="3"/>
  <c r="N25" i="3"/>
  <c r="AD25" i="3"/>
  <c r="AE25" i="3" s="1"/>
  <c r="I27" i="3"/>
  <c r="N27" i="3"/>
  <c r="AD27" i="3"/>
  <c r="AE27" i="3" s="1"/>
  <c r="I29" i="3"/>
  <c r="N29" i="3"/>
  <c r="AD29" i="3"/>
  <c r="AE29" i="3" s="1"/>
  <c r="H30" i="3"/>
  <c r="O30" i="3"/>
  <c r="X30" i="3"/>
  <c r="Y30" i="3" s="1"/>
  <c r="I31" i="3"/>
  <c r="N31" i="3"/>
  <c r="AD31" i="3"/>
  <c r="AE31" i="3" s="1"/>
  <c r="H32" i="3"/>
  <c r="O32" i="3"/>
  <c r="X32" i="3"/>
  <c r="Y32" i="3" s="1"/>
  <c r="I33" i="3"/>
  <c r="N33" i="3"/>
  <c r="AD33" i="3"/>
  <c r="AE33" i="3" s="1"/>
  <c r="H34" i="3"/>
  <c r="O34" i="3"/>
  <c r="X34" i="3"/>
  <c r="Y34" i="3" s="1"/>
  <c r="I35" i="3"/>
  <c r="N35" i="3"/>
  <c r="AD35" i="3"/>
  <c r="AE35" i="3" s="1"/>
  <c r="H36" i="3"/>
  <c r="O36" i="3"/>
  <c r="X36" i="3"/>
  <c r="Y36" i="3" s="1"/>
  <c r="I37" i="3"/>
  <c r="N37" i="3"/>
  <c r="AD37" i="3"/>
  <c r="AE37" i="3" s="1"/>
  <c r="H38" i="3"/>
  <c r="O38" i="3"/>
  <c r="X38" i="3"/>
  <c r="Y38" i="3" s="1"/>
  <c r="I39" i="3"/>
  <c r="N39" i="3"/>
  <c r="AD39" i="3"/>
  <c r="AE39" i="3" s="1"/>
  <c r="E59" i="3"/>
  <c r="E62" i="3"/>
  <c r="G59" i="3"/>
  <c r="G62" i="3"/>
  <c r="Q59" i="3"/>
  <c r="Q62" i="3"/>
  <c r="S59" i="3"/>
  <c r="S62" i="3"/>
  <c r="U59" i="3"/>
  <c r="U62" i="3"/>
  <c r="W59" i="3"/>
  <c r="W62" i="3"/>
  <c r="D59" i="3"/>
  <c r="K59" i="3"/>
  <c r="AC59" i="3"/>
  <c r="K102" i="3" l="1"/>
  <c r="K103" i="3" s="1"/>
  <c r="O56" i="3"/>
  <c r="F20" i="5" s="1"/>
  <c r="O55" i="3"/>
  <c r="O58" i="3"/>
  <c r="O61" i="3"/>
  <c r="O57" i="3"/>
  <c r="P47" i="3"/>
  <c r="P49" i="3"/>
  <c r="P45" i="3"/>
  <c r="P48" i="3"/>
  <c r="P46" i="3"/>
  <c r="Q110" i="6"/>
  <c r="K98" i="6"/>
  <c r="C20" i="5"/>
  <c r="M20" i="9"/>
  <c r="K116" i="3"/>
  <c r="K117" i="3" s="1"/>
  <c r="AE55" i="3"/>
  <c r="AE58" i="3"/>
  <c r="AE56" i="3"/>
  <c r="AE57" i="3"/>
  <c r="AF47" i="3"/>
  <c r="AF46" i="3"/>
  <c r="AF48" i="3"/>
  <c r="AF45" i="3"/>
  <c r="AF49" i="3"/>
  <c r="K96" i="3"/>
  <c r="K97" i="3" s="1"/>
  <c r="I56" i="3"/>
  <c r="I55" i="3"/>
  <c r="I58" i="3"/>
  <c r="I61" i="3"/>
  <c r="I57" i="3"/>
  <c r="J47" i="3"/>
  <c r="J49" i="3"/>
  <c r="J48" i="3"/>
  <c r="J46" i="3"/>
  <c r="J45" i="3"/>
  <c r="AI16" i="6"/>
  <c r="G68" i="6"/>
  <c r="AH58" i="6"/>
  <c r="AH57" i="6"/>
  <c r="AH56" i="6"/>
  <c r="G69" i="6"/>
  <c r="H69" i="6" s="1"/>
  <c r="S66" i="6"/>
  <c r="D10" i="10" s="1"/>
  <c r="AH55" i="6"/>
  <c r="AI45" i="6"/>
  <c r="AI49" i="6"/>
  <c r="AI47" i="6"/>
  <c r="AI46" i="6"/>
  <c r="AI48" i="6"/>
  <c r="G17" i="15"/>
  <c r="C39" i="9"/>
  <c r="C39" i="7"/>
  <c r="K118" i="6"/>
  <c r="K119" i="6"/>
  <c r="L119" i="6" s="1"/>
  <c r="K104" i="6"/>
  <c r="L103" i="6"/>
  <c r="K105" i="6"/>
  <c r="L105" i="6" s="1"/>
  <c r="I20" i="7"/>
  <c r="I20" i="9"/>
  <c r="C46" i="14"/>
  <c r="C14" i="5"/>
  <c r="C36" i="5"/>
  <c r="C21" i="14"/>
  <c r="H68" i="8"/>
  <c r="L96" i="8"/>
  <c r="L98" i="8"/>
  <c r="L97" i="8"/>
  <c r="H69" i="8"/>
  <c r="AI40" i="6"/>
  <c r="AI24" i="6"/>
  <c r="AJ5" i="6"/>
  <c r="C45" i="7"/>
  <c r="B45" i="7" s="1"/>
  <c r="C43" i="5"/>
  <c r="B43" i="5" s="1"/>
  <c r="E36" i="7"/>
  <c r="AI41" i="6"/>
  <c r="AI37" i="6"/>
  <c r="AI33" i="6"/>
  <c r="AI29" i="6"/>
  <c r="AI20" i="6"/>
  <c r="AI12" i="6"/>
  <c r="AI27" i="6"/>
  <c r="AI23" i="6"/>
  <c r="AI30" i="6"/>
  <c r="AI19" i="6"/>
  <c r="AI11" i="6"/>
  <c r="AI9" i="6"/>
  <c r="AI7" i="6"/>
  <c r="D13" i="10"/>
  <c r="E30" i="7"/>
  <c r="AI5" i="6"/>
  <c r="C40" i="7" s="1"/>
  <c r="AI22" i="6"/>
  <c r="AI14" i="6"/>
  <c r="AI6" i="6"/>
  <c r="AI21" i="6"/>
  <c r="AI43" i="6"/>
  <c r="AI39" i="6"/>
  <c r="AI35" i="6"/>
  <c r="AI31" i="6"/>
  <c r="AI26" i="6"/>
  <c r="AI13" i="6"/>
  <c r="AI44" i="6"/>
  <c r="AI28" i="6"/>
  <c r="AI18" i="6"/>
  <c r="AI25" i="6"/>
  <c r="AI36" i="6"/>
  <c r="AI34" i="6"/>
  <c r="AI32" i="6"/>
  <c r="AI8" i="6"/>
  <c r="AI38" i="6"/>
  <c r="AI17" i="6"/>
  <c r="AI15" i="6"/>
  <c r="AI42" i="6"/>
  <c r="Y5" i="3"/>
  <c r="F14" i="5"/>
  <c r="G20" i="5"/>
  <c r="P21" i="3"/>
  <c r="P41" i="3"/>
  <c r="P42" i="3"/>
  <c r="P37" i="3"/>
  <c r="P33" i="3"/>
  <c r="P29" i="3"/>
  <c r="P25" i="3"/>
  <c r="J97" i="3"/>
  <c r="P38" i="3"/>
  <c r="P39" i="3"/>
  <c r="AH44" i="3"/>
  <c r="AN44" i="8" s="1"/>
  <c r="P35" i="3"/>
  <c r="P31" i="3"/>
  <c r="P27" i="3"/>
  <c r="P23" i="3"/>
  <c r="P36" i="3"/>
  <c r="P34" i="3"/>
  <c r="P32" i="3"/>
  <c r="P30" i="3"/>
  <c r="P28" i="3"/>
  <c r="P26" i="3"/>
  <c r="P24" i="3"/>
  <c r="P22" i="3"/>
  <c r="P8" i="3"/>
  <c r="P6" i="3"/>
  <c r="P44" i="3"/>
  <c r="P43" i="3"/>
  <c r="P19" i="3"/>
  <c r="P17" i="3"/>
  <c r="P15" i="3"/>
  <c r="P13" i="3"/>
  <c r="P11" i="3"/>
  <c r="P9" i="3"/>
  <c r="P7" i="3"/>
  <c r="P5" i="3"/>
  <c r="P20" i="3"/>
  <c r="P18" i="3"/>
  <c r="P16" i="3"/>
  <c r="P14" i="3"/>
  <c r="P12" i="3"/>
  <c r="P10" i="3"/>
  <c r="P40" i="3"/>
  <c r="J7" i="3"/>
  <c r="J9" i="3"/>
  <c r="J11" i="3"/>
  <c r="J13" i="3"/>
  <c r="J15" i="3"/>
  <c r="J17" i="3"/>
  <c r="J19" i="3"/>
  <c r="J21" i="3"/>
  <c r="J23" i="3"/>
  <c r="J25" i="3"/>
  <c r="J27" i="3"/>
  <c r="J29" i="3"/>
  <c r="J31" i="3"/>
  <c r="J33" i="3"/>
  <c r="J35" i="3"/>
  <c r="J37" i="3"/>
  <c r="J39" i="3"/>
  <c r="J41" i="3"/>
  <c r="J43" i="3"/>
  <c r="J5" i="3"/>
  <c r="J6" i="3"/>
  <c r="J8" i="3"/>
  <c r="J10" i="3"/>
  <c r="J12" i="3"/>
  <c r="J14" i="3"/>
  <c r="J16" i="3"/>
  <c r="J18" i="3"/>
  <c r="J20" i="3"/>
  <c r="J22" i="3"/>
  <c r="J24" i="3"/>
  <c r="J26" i="3"/>
  <c r="J28" i="3"/>
  <c r="J30" i="3"/>
  <c r="J32" i="3"/>
  <c r="J34" i="3"/>
  <c r="J36" i="3"/>
  <c r="J38" i="3"/>
  <c r="J40" i="3"/>
  <c r="J42" i="3"/>
  <c r="J44" i="3"/>
  <c r="AG44" i="3"/>
  <c r="AH41" i="3"/>
  <c r="AN41" i="8" s="1"/>
  <c r="AH43" i="3"/>
  <c r="AN43" i="8" s="1"/>
  <c r="AH40" i="3"/>
  <c r="AN40" i="8" s="1"/>
  <c r="AG40" i="3"/>
  <c r="AH42" i="3"/>
  <c r="AN42" i="8" s="1"/>
  <c r="AG42" i="3"/>
  <c r="AG41" i="3"/>
  <c r="AG43" i="3"/>
  <c r="AH23" i="3"/>
  <c r="AN23" i="8" s="1"/>
  <c r="AH9" i="3"/>
  <c r="AN9" i="8" s="1"/>
  <c r="AH17" i="3"/>
  <c r="AN17" i="8" s="1"/>
  <c r="AH13" i="3"/>
  <c r="AN13" i="8" s="1"/>
  <c r="AH39" i="3"/>
  <c r="AN39" i="8" s="1"/>
  <c r="AH10" i="3"/>
  <c r="AN10" i="8" s="1"/>
  <c r="AH14" i="3"/>
  <c r="AN14" i="8" s="1"/>
  <c r="AH37" i="3"/>
  <c r="AN37" i="8" s="1"/>
  <c r="AH35" i="3"/>
  <c r="AN35" i="8" s="1"/>
  <c r="AH33" i="3"/>
  <c r="AN33" i="8" s="1"/>
  <c r="AH31" i="3"/>
  <c r="AN31" i="8" s="1"/>
  <c r="AH29" i="3"/>
  <c r="AN29" i="8" s="1"/>
  <c r="AG27" i="3"/>
  <c r="AG39" i="3"/>
  <c r="AH38" i="3"/>
  <c r="AN38" i="8" s="1"/>
  <c r="AH34" i="3"/>
  <c r="AN34" i="8" s="1"/>
  <c r="AH30" i="3"/>
  <c r="AN30" i="8" s="1"/>
  <c r="Y26" i="3"/>
  <c r="AG14" i="3"/>
  <c r="AG10" i="3"/>
  <c r="AH28" i="3"/>
  <c r="AN28" i="8" s="1"/>
  <c r="AG28" i="3"/>
  <c r="AG20" i="3"/>
  <c r="Y18" i="3"/>
  <c r="AG16" i="3"/>
  <c r="AG12" i="3"/>
  <c r="AG8" i="3"/>
  <c r="AG38" i="3"/>
  <c r="AG36" i="3"/>
  <c r="AG34" i="3"/>
  <c r="AG32" i="3"/>
  <c r="AG30" i="3"/>
  <c r="AH27" i="3"/>
  <c r="AN27" i="8" s="1"/>
  <c r="AH25" i="3"/>
  <c r="AN25" i="8" s="1"/>
  <c r="AG23" i="3"/>
  <c r="AH36" i="3"/>
  <c r="AN36" i="8" s="1"/>
  <c r="AH32" i="3"/>
  <c r="AN32" i="8" s="1"/>
  <c r="AH24" i="3"/>
  <c r="AN24" i="8" s="1"/>
  <c r="AG24" i="3"/>
  <c r="AH21" i="3"/>
  <c r="AN21" i="8" s="1"/>
  <c r="AG21" i="3"/>
  <c r="AH20" i="3"/>
  <c r="AN20" i="8" s="1"/>
  <c r="AH19" i="3"/>
  <c r="AN19" i="8" s="1"/>
  <c r="AG17" i="3"/>
  <c r="AH16" i="3"/>
  <c r="AN16" i="8" s="1"/>
  <c r="AH15" i="3"/>
  <c r="AN15" i="8" s="1"/>
  <c r="AG13" i="3"/>
  <c r="AH12" i="3"/>
  <c r="AN12" i="8" s="1"/>
  <c r="AH11" i="3"/>
  <c r="AN11" i="8" s="1"/>
  <c r="AG9" i="3"/>
  <c r="AH8" i="3"/>
  <c r="AN8" i="8" s="1"/>
  <c r="AH7" i="3"/>
  <c r="AN7" i="8" s="1"/>
  <c r="AG37" i="3"/>
  <c r="AG35" i="3"/>
  <c r="AG33" i="3"/>
  <c r="AG31" i="3"/>
  <c r="AG29" i="3"/>
  <c r="AG25" i="3"/>
  <c r="AG22" i="3"/>
  <c r="AH22" i="3"/>
  <c r="AN22" i="8" s="1"/>
  <c r="AG19" i="3"/>
  <c r="AG15" i="3"/>
  <c r="AG11" i="3"/>
  <c r="AG7" i="3"/>
  <c r="D99" i="3"/>
  <c r="D96" i="3"/>
  <c r="H99" i="3"/>
  <c r="H96" i="3"/>
  <c r="D112" i="3"/>
  <c r="D104" i="3"/>
  <c r="D102" i="3"/>
  <c r="D103" i="3"/>
  <c r="F103" i="3"/>
  <c r="F97" i="3"/>
  <c r="D119" i="3"/>
  <c r="N112" i="3"/>
  <c r="F112" i="3"/>
  <c r="H112" i="3"/>
  <c r="H104" i="3"/>
  <c r="H102" i="3"/>
  <c r="H103" i="3"/>
  <c r="F102" i="3"/>
  <c r="J96" i="3"/>
  <c r="J98" i="3"/>
  <c r="F96" i="3"/>
  <c r="F98" i="3"/>
  <c r="H97" i="3"/>
  <c r="D97" i="3"/>
  <c r="AH6" i="3"/>
  <c r="AN6" i="8" s="1"/>
  <c r="AG6" i="3"/>
  <c r="J112" i="3"/>
  <c r="L112" i="3"/>
  <c r="F104" i="3"/>
  <c r="H98" i="3"/>
  <c r="D98" i="3"/>
  <c r="G14" i="5"/>
  <c r="W69" i="6" l="1"/>
  <c r="W68" i="6"/>
  <c r="W67" i="6"/>
  <c r="W70" i="6"/>
  <c r="G23" i="15"/>
  <c r="C41" i="7"/>
  <c r="L118" i="6"/>
  <c r="L116" i="6"/>
  <c r="Q111" i="6"/>
  <c r="Q112" i="6"/>
  <c r="R112" i="6" s="1"/>
  <c r="Q109" i="3"/>
  <c r="Q110" i="3" s="1"/>
  <c r="Y55" i="3"/>
  <c r="G30" i="5" s="1"/>
  <c r="Y58" i="3"/>
  <c r="Y56" i="3"/>
  <c r="Y61" i="3"/>
  <c r="Y57" i="3"/>
  <c r="E30" i="5" s="1"/>
  <c r="Z47" i="3"/>
  <c r="Z49" i="3"/>
  <c r="Z45" i="3"/>
  <c r="Z46" i="3"/>
  <c r="Z48" i="3"/>
  <c r="C29" i="14"/>
  <c r="I30" i="9"/>
  <c r="M30" i="9"/>
  <c r="C30" i="5"/>
  <c r="L96" i="6"/>
  <c r="L104" i="6"/>
  <c r="L102" i="6"/>
  <c r="L117" i="6"/>
  <c r="H68" i="6"/>
  <c r="K98" i="3"/>
  <c r="K99" i="3" s="1"/>
  <c r="K118" i="3"/>
  <c r="K119" i="3"/>
  <c r="K99" i="6"/>
  <c r="R109" i="6"/>
  <c r="I30" i="7"/>
  <c r="K105" i="3"/>
  <c r="L105" i="3" s="1"/>
  <c r="K104" i="3"/>
  <c r="AJ6" i="3"/>
  <c r="AP6" i="8"/>
  <c r="AJ8" i="3"/>
  <c r="AP8" i="8"/>
  <c r="AJ11" i="3"/>
  <c r="AP11" i="8"/>
  <c r="AJ16" i="3"/>
  <c r="AP16" i="8"/>
  <c r="AJ19" i="3"/>
  <c r="AP19" i="8"/>
  <c r="AJ32" i="3"/>
  <c r="AP32" i="8"/>
  <c r="AJ27" i="3"/>
  <c r="AP27" i="8"/>
  <c r="AJ28" i="3"/>
  <c r="AP28" i="8"/>
  <c r="AJ30" i="3"/>
  <c r="AP30" i="8"/>
  <c r="AJ38" i="3"/>
  <c r="AP38" i="8"/>
  <c r="AJ31" i="3"/>
  <c r="AP31" i="8"/>
  <c r="AJ35" i="3"/>
  <c r="AP35" i="8"/>
  <c r="AJ14" i="3"/>
  <c r="AP14" i="8"/>
  <c r="AJ39" i="3"/>
  <c r="AP39" i="8"/>
  <c r="AJ17" i="3"/>
  <c r="AP17" i="8"/>
  <c r="AJ23" i="3"/>
  <c r="AP23" i="8"/>
  <c r="AJ42" i="3"/>
  <c r="AP42" i="8"/>
  <c r="AJ40" i="3"/>
  <c r="AP40" i="8"/>
  <c r="AJ41" i="3"/>
  <c r="AP41" i="8"/>
  <c r="AJ22" i="3"/>
  <c r="AP22" i="8"/>
  <c r="AJ7" i="3"/>
  <c r="AP7" i="8"/>
  <c r="AJ12" i="3"/>
  <c r="AP12" i="8"/>
  <c r="AJ15" i="3"/>
  <c r="AP15" i="8"/>
  <c r="AJ20" i="3"/>
  <c r="AP20" i="8"/>
  <c r="AJ21" i="3"/>
  <c r="AP21" i="8"/>
  <c r="AJ24" i="3"/>
  <c r="AP24" i="8"/>
  <c r="AJ36" i="3"/>
  <c r="AP36" i="8"/>
  <c r="AJ25" i="3"/>
  <c r="AP25" i="8"/>
  <c r="AJ34" i="3"/>
  <c r="AP34" i="8"/>
  <c r="AJ29" i="3"/>
  <c r="AP29" i="8"/>
  <c r="AJ33" i="3"/>
  <c r="AP33" i="8"/>
  <c r="AJ37" i="3"/>
  <c r="AP37" i="8"/>
  <c r="AJ10" i="3"/>
  <c r="AP10" i="8"/>
  <c r="AJ13" i="3"/>
  <c r="AP13" i="8"/>
  <c r="AJ9" i="3"/>
  <c r="AP9" i="8"/>
  <c r="AJ43" i="3"/>
  <c r="AP43" i="8"/>
  <c r="AJ44" i="3"/>
  <c r="AP44" i="8"/>
  <c r="M39" i="9"/>
  <c r="F39" i="7"/>
  <c r="I17" i="15" s="1"/>
  <c r="F39" i="9"/>
  <c r="G39" i="7"/>
  <c r="H17" i="15" s="1"/>
  <c r="G39" i="9"/>
  <c r="E39" i="7"/>
  <c r="E39" i="9"/>
  <c r="S68" i="3"/>
  <c r="C12" i="10" s="1"/>
  <c r="E20" i="5"/>
  <c r="S67" i="3"/>
  <c r="C11" i="10" s="1"/>
  <c r="E14" i="5"/>
  <c r="F36" i="5"/>
  <c r="G36" i="5"/>
  <c r="X174" i="3"/>
  <c r="W174" i="3"/>
  <c r="F30" i="5"/>
  <c r="Q174" i="3"/>
  <c r="R174" i="3"/>
  <c r="Z18" i="3"/>
  <c r="AF5" i="3"/>
  <c r="AF9" i="3"/>
  <c r="AF11" i="3"/>
  <c r="AF13" i="3"/>
  <c r="AF15" i="3"/>
  <c r="AF17" i="3"/>
  <c r="AF19" i="3"/>
  <c r="AF43" i="3"/>
  <c r="Z44" i="3"/>
  <c r="Z8" i="3"/>
  <c r="AF10" i="3"/>
  <c r="AF18" i="3"/>
  <c r="Z24" i="3"/>
  <c r="AF30" i="3"/>
  <c r="AF38" i="3"/>
  <c r="Z32" i="3"/>
  <c r="Z36" i="3"/>
  <c r="Z25" i="3"/>
  <c r="Z33" i="3"/>
  <c r="Z40" i="3"/>
  <c r="Z12" i="3"/>
  <c r="Z16" i="3"/>
  <c r="AF22" i="3"/>
  <c r="AF26" i="3"/>
  <c r="AF8" i="3"/>
  <c r="AF16" i="3"/>
  <c r="AF32" i="3"/>
  <c r="Z43" i="3"/>
  <c r="Z41" i="3"/>
  <c r="Z17" i="3"/>
  <c r="Z31" i="3"/>
  <c r="AF7" i="3"/>
  <c r="Z21" i="3"/>
  <c r="AF25" i="3"/>
  <c r="AF31" i="3"/>
  <c r="AF35" i="3"/>
  <c r="Z39" i="3"/>
  <c r="AF41" i="3"/>
  <c r="Z7" i="3"/>
  <c r="Z15" i="3"/>
  <c r="AF21" i="3"/>
  <c r="AF27" i="3"/>
  <c r="Z26" i="3"/>
  <c r="AF44" i="3"/>
  <c r="AF40" i="3"/>
  <c r="Z6" i="3"/>
  <c r="AF6" i="3"/>
  <c r="AF14" i="3"/>
  <c r="Z22" i="3"/>
  <c r="Z28" i="3"/>
  <c r="AF34" i="3"/>
  <c r="Z30" i="3"/>
  <c r="Z34" i="3"/>
  <c r="Z38" i="3"/>
  <c r="Z29" i="3"/>
  <c r="Z37" i="3"/>
  <c r="Z10" i="3"/>
  <c r="Z14" i="3"/>
  <c r="Z20" i="3"/>
  <c r="AF24" i="3"/>
  <c r="AF28" i="3"/>
  <c r="AF12" i="3"/>
  <c r="AF20" i="3"/>
  <c r="AF36" i="3"/>
  <c r="Z42" i="3"/>
  <c r="Z13" i="3"/>
  <c r="Z27" i="3"/>
  <c r="Z35" i="3"/>
  <c r="Z9" i="3"/>
  <c r="Z23" i="3"/>
  <c r="AF29" i="3"/>
  <c r="AF33" i="3"/>
  <c r="AF37" i="3"/>
  <c r="AF42" i="3"/>
  <c r="Z5" i="3"/>
  <c r="Z11" i="3"/>
  <c r="Z19" i="3"/>
  <c r="AF23" i="3"/>
  <c r="AF39" i="3"/>
  <c r="D109" i="3"/>
  <c r="I174" i="3"/>
  <c r="O62" i="3"/>
  <c r="K173" i="3"/>
  <c r="E174" i="3"/>
  <c r="F173" i="3"/>
  <c r="AG5" i="3"/>
  <c r="I62" i="3"/>
  <c r="K172" i="3"/>
  <c r="AG18" i="3"/>
  <c r="J174" i="3"/>
  <c r="AH26" i="3"/>
  <c r="AN26" i="8" s="1"/>
  <c r="AG26" i="3"/>
  <c r="AH18" i="3"/>
  <c r="AN18" i="8" s="1"/>
  <c r="H119" i="3"/>
  <c r="H116" i="3"/>
  <c r="P112" i="3"/>
  <c r="P109" i="3"/>
  <c r="AH5" i="3"/>
  <c r="J111" i="3"/>
  <c r="J110" i="3"/>
  <c r="S172" i="3"/>
  <c r="F172" i="3"/>
  <c r="D174" i="3"/>
  <c r="H109" i="3"/>
  <c r="H111" i="3"/>
  <c r="H110" i="3"/>
  <c r="F111" i="3"/>
  <c r="F109" i="3"/>
  <c r="F110" i="3"/>
  <c r="D118" i="3"/>
  <c r="D116" i="3"/>
  <c r="D117" i="3"/>
  <c r="D111" i="3"/>
  <c r="D110" i="3"/>
  <c r="Y172" i="3"/>
  <c r="L111" i="3"/>
  <c r="L110" i="3"/>
  <c r="P111" i="3"/>
  <c r="P110" i="3"/>
  <c r="F119" i="3"/>
  <c r="F117" i="3"/>
  <c r="F116" i="3"/>
  <c r="N111" i="3"/>
  <c r="N109" i="3"/>
  <c r="N110" i="3"/>
  <c r="F118" i="3"/>
  <c r="H118" i="3"/>
  <c r="H117" i="3"/>
  <c r="L109" i="3"/>
  <c r="J109" i="3"/>
  <c r="AN5" i="8" l="1"/>
  <c r="AH58" i="3"/>
  <c r="AH57" i="3"/>
  <c r="AH56" i="3"/>
  <c r="G68" i="3"/>
  <c r="G69" i="3"/>
  <c r="S66" i="3"/>
  <c r="AH55" i="3"/>
  <c r="AI45" i="3"/>
  <c r="AI49" i="3"/>
  <c r="AI47" i="3"/>
  <c r="AI46" i="3"/>
  <c r="AI48" i="3"/>
  <c r="C38" i="9"/>
  <c r="C38" i="7"/>
  <c r="G17" i="14"/>
  <c r="C38" i="5"/>
  <c r="R111" i="6"/>
  <c r="I36" i="9"/>
  <c r="I36" i="7"/>
  <c r="L99" i="6"/>
  <c r="L97" i="6"/>
  <c r="Q111" i="3"/>
  <c r="Q112" i="3"/>
  <c r="R110" i="6"/>
  <c r="L98" i="6"/>
  <c r="AJ18" i="3"/>
  <c r="AP18" i="8"/>
  <c r="AJ26" i="3"/>
  <c r="AP26" i="8"/>
  <c r="AP5" i="8"/>
  <c r="AJ5" i="3"/>
  <c r="H13" i="9"/>
  <c r="C46" i="7"/>
  <c r="B46" i="7" s="1"/>
  <c r="C44" i="5"/>
  <c r="S69" i="3"/>
  <c r="C13" i="10" s="1"/>
  <c r="H27" i="7"/>
  <c r="C47" i="9"/>
  <c r="B47" i="9" s="1"/>
  <c r="D35" i="10"/>
  <c r="C35" i="10"/>
  <c r="H34" i="7"/>
  <c r="H13" i="7"/>
  <c r="H25" i="7"/>
  <c r="H17" i="7"/>
  <c r="H19" i="7"/>
  <c r="H12" i="7"/>
  <c r="H29" i="7"/>
  <c r="H23" i="7"/>
  <c r="H18" i="7"/>
  <c r="H14" i="7"/>
  <c r="H28" i="7"/>
  <c r="H36" i="7"/>
  <c r="H26" i="7"/>
  <c r="H11" i="7"/>
  <c r="H30" i="7"/>
  <c r="H33" i="7"/>
  <c r="H35" i="7"/>
  <c r="H24" i="7"/>
  <c r="H20" i="7"/>
  <c r="H10" i="7"/>
  <c r="H30" i="9"/>
  <c r="H14" i="9"/>
  <c r="H23" i="9"/>
  <c r="H35" i="9"/>
  <c r="H29" i="9"/>
  <c r="H18" i="9"/>
  <c r="H10" i="9"/>
  <c r="H25" i="9"/>
  <c r="H33" i="9"/>
  <c r="H12" i="9"/>
  <c r="H36" i="9"/>
  <c r="H20" i="9"/>
  <c r="H19" i="9"/>
  <c r="H27" i="9"/>
  <c r="H34" i="9"/>
  <c r="H11" i="9"/>
  <c r="H26" i="9"/>
  <c r="H24" i="9"/>
  <c r="H17" i="9"/>
  <c r="H28" i="9"/>
  <c r="S70" i="3"/>
  <c r="C14" i="10" s="1"/>
  <c r="E36" i="5"/>
  <c r="D133" i="3"/>
  <c r="AI18" i="3"/>
  <c r="C10" i="10"/>
  <c r="AI43" i="3"/>
  <c r="AI39" i="3"/>
  <c r="AI35" i="3"/>
  <c r="AI31" i="3"/>
  <c r="AI27" i="3"/>
  <c r="AI23" i="3"/>
  <c r="AI19" i="3"/>
  <c r="AI15" i="3"/>
  <c r="AI11" i="3"/>
  <c r="AI7" i="3"/>
  <c r="AI42" i="3"/>
  <c r="AI38" i="3"/>
  <c r="AI34" i="3"/>
  <c r="AI30" i="3"/>
  <c r="AI26" i="3"/>
  <c r="AI22" i="3"/>
  <c r="AI14" i="3"/>
  <c r="AI10" i="3"/>
  <c r="AI6" i="3"/>
  <c r="AI5" i="3"/>
  <c r="C39" i="5" s="1"/>
  <c r="AI41" i="3"/>
  <c r="AI37" i="3"/>
  <c r="AI33" i="3"/>
  <c r="AI29" i="3"/>
  <c r="AI25" i="3"/>
  <c r="AI21" i="3"/>
  <c r="AI17" i="3"/>
  <c r="AI13" i="3"/>
  <c r="AI9" i="3"/>
  <c r="AI44" i="3"/>
  <c r="AI40" i="3"/>
  <c r="AI36" i="3"/>
  <c r="AI32" i="3"/>
  <c r="AI28" i="3"/>
  <c r="AI24" i="3"/>
  <c r="AI20" i="3"/>
  <c r="AI16" i="3"/>
  <c r="AI12" i="3"/>
  <c r="AI8" i="3"/>
  <c r="Y62" i="3"/>
  <c r="S173" i="3"/>
  <c r="L99" i="3"/>
  <c r="L104" i="3"/>
  <c r="L103" i="3"/>
  <c r="E131" i="3"/>
  <c r="Y173" i="3"/>
  <c r="L102" i="3"/>
  <c r="W69" i="3" l="1"/>
  <c r="W68" i="3"/>
  <c r="W67" i="3"/>
  <c r="W70" i="3"/>
  <c r="C40" i="5"/>
  <c r="G23" i="14"/>
  <c r="F38" i="5"/>
  <c r="I17" i="14" s="1"/>
  <c r="F38" i="9"/>
  <c r="F38" i="7"/>
  <c r="E38" i="5"/>
  <c r="E38" i="7"/>
  <c r="E38" i="9"/>
  <c r="M38" i="9"/>
  <c r="G38" i="5"/>
  <c r="H25" i="5" s="1"/>
  <c r="G38" i="7"/>
  <c r="G38" i="9"/>
  <c r="AU7" i="8"/>
  <c r="E35" i="10" s="1"/>
  <c r="C36" i="10"/>
  <c r="C37" i="10" s="1"/>
  <c r="L97" i="3"/>
  <c r="L96" i="3"/>
  <c r="E132" i="3"/>
  <c r="H68" i="3"/>
  <c r="H69" i="3"/>
  <c r="C133" i="3"/>
  <c r="L98" i="3"/>
  <c r="R111" i="3"/>
  <c r="H30" i="5" l="1"/>
  <c r="H36" i="5"/>
  <c r="H18" i="5"/>
  <c r="H17" i="5"/>
  <c r="H10" i="5"/>
  <c r="H17" i="14"/>
  <c r="H14" i="5"/>
  <c r="H27" i="5"/>
  <c r="H28" i="5"/>
  <c r="H35" i="5"/>
  <c r="H13" i="5"/>
  <c r="H20" i="5"/>
  <c r="H11" i="5"/>
  <c r="H33" i="5"/>
  <c r="H23" i="5"/>
  <c r="H34" i="5"/>
  <c r="H24" i="5"/>
  <c r="H12" i="5"/>
  <c r="H29" i="5"/>
  <c r="H19" i="5"/>
  <c r="H26" i="5"/>
  <c r="AT9" i="8"/>
  <c r="D36" i="10"/>
  <c r="D37" i="10" s="1"/>
  <c r="AS9" i="8"/>
  <c r="AU8" i="8"/>
  <c r="E36" i="10" s="1"/>
  <c r="R112" i="3"/>
  <c r="R109" i="3"/>
  <c r="L119" i="3"/>
  <c r="R110" i="3"/>
  <c r="L117" i="3" l="1"/>
  <c r="L116" i="3"/>
  <c r="L118" i="3"/>
</calcChain>
</file>

<file path=xl/sharedStrings.xml><?xml version="1.0" encoding="utf-8"?>
<sst xmlns="http://schemas.openxmlformats.org/spreadsheetml/2006/main" count="796" uniqueCount="169">
  <si>
    <t>العدد الرتبي</t>
  </si>
  <si>
    <t>قائمة التلاميذ</t>
  </si>
  <si>
    <t>ذكر / أنثى</t>
  </si>
  <si>
    <t>ذكر</t>
  </si>
  <si>
    <t>أنثى</t>
  </si>
  <si>
    <t>المندوبية الجهوية للتربية</t>
  </si>
  <si>
    <t>المدرسة الإبتدائية</t>
  </si>
  <si>
    <t>المعلم (ة)</t>
  </si>
  <si>
    <t>القسم</t>
  </si>
  <si>
    <t>السنة الدراسية</t>
  </si>
  <si>
    <t>عدد التلاميذ</t>
  </si>
  <si>
    <t>أصغر عدد</t>
  </si>
  <si>
    <t>أكبر عدد</t>
  </si>
  <si>
    <t>معفى تربية بدنية</t>
  </si>
  <si>
    <t>الهاتف : 99915508</t>
  </si>
  <si>
    <t>www.facebook.com/bououni.ahmed</t>
  </si>
  <si>
    <t>مجال اللغة العربية</t>
  </si>
  <si>
    <t>مجال العلوم و التكنولوجيا</t>
  </si>
  <si>
    <t>مجال التنشئة</t>
  </si>
  <si>
    <t>النتيجة النهائية</t>
  </si>
  <si>
    <t>الجنس</t>
  </si>
  <si>
    <t>تواصل شفوي</t>
  </si>
  <si>
    <t>قراءة</t>
  </si>
  <si>
    <t>قواعد اللغة</t>
  </si>
  <si>
    <t>إنتاج كتابي</t>
  </si>
  <si>
    <t>مجموع المجال</t>
  </si>
  <si>
    <t>معدل المجال</t>
  </si>
  <si>
    <t>الرتبة في المجال</t>
  </si>
  <si>
    <t>رياضيات</t>
  </si>
  <si>
    <t>الإيقاظ العلمي</t>
  </si>
  <si>
    <t>تربية تكنولوجية</t>
  </si>
  <si>
    <t>تربية إسلامية</t>
  </si>
  <si>
    <t>تاريخ</t>
  </si>
  <si>
    <t>جغرافيا</t>
  </si>
  <si>
    <t>تربية مدنية</t>
  </si>
  <si>
    <t>تربية تشكيلية</t>
  </si>
  <si>
    <t>تربية موسيقية</t>
  </si>
  <si>
    <t>تربية بدنية</t>
  </si>
  <si>
    <t>Expression orale</t>
  </si>
  <si>
    <t>Lecture</t>
  </si>
  <si>
    <t>Production écrite</t>
  </si>
  <si>
    <t>المجموع العام</t>
  </si>
  <si>
    <t>المعدل الثلاثي</t>
  </si>
  <si>
    <t>الرتبة في الثلاثي</t>
  </si>
  <si>
    <t>الشهادة</t>
  </si>
  <si>
    <t>أعلى عدد</t>
  </si>
  <si>
    <t>أدنى عدد</t>
  </si>
  <si>
    <t>إحصائيات القسم الثلاثي الأول</t>
  </si>
  <si>
    <t>المواد و المجالات</t>
  </si>
  <si>
    <t>معدل القسم</t>
  </si>
  <si>
    <t>عدد التلاميذ لهم معدل</t>
  </si>
  <si>
    <t>النسبة</t>
  </si>
  <si>
    <t>عدد التلاميذ الذين لهم معدل أقل من 10</t>
  </si>
  <si>
    <t>عدد الشهائد</t>
  </si>
  <si>
    <t>رضا</t>
  </si>
  <si>
    <t>تشجيع</t>
  </si>
  <si>
    <t>شرف</t>
  </si>
  <si>
    <t>شكر</t>
  </si>
  <si>
    <t>من 0 إلى أقل من 5</t>
  </si>
  <si>
    <t>من 5 إلى أقل من 10</t>
  </si>
  <si>
    <t>من 10 إلى أقل من 15</t>
  </si>
  <si>
    <t>من 15 إلى 20</t>
  </si>
  <si>
    <t>معدل الثلاثي : إناث و ذكور</t>
  </si>
  <si>
    <t>أقل من 10</t>
  </si>
  <si>
    <t>&gt;=10</t>
  </si>
  <si>
    <t>مجموع</t>
  </si>
  <si>
    <t>إناث</t>
  </si>
  <si>
    <t>ذكور</t>
  </si>
  <si>
    <t>المعدل في المجالات : إناث و ذكور</t>
  </si>
  <si>
    <t>مجال العلوم والتكنولوجيا</t>
  </si>
  <si>
    <t>العدد</t>
  </si>
  <si>
    <t>التلاميذ الذين لهم معدل أقل من 10</t>
  </si>
  <si>
    <t>التلاميذ الذين لهم معدل يساوي أو يفوق 10</t>
  </si>
  <si>
    <t>معدل الثلاثي</t>
  </si>
  <si>
    <t>Expr orale</t>
  </si>
  <si>
    <t>Prod écrite</t>
  </si>
  <si>
    <t>احتساب معدلات التلاميذ في مختلف المجالات</t>
  </si>
  <si>
    <t>تحديد العدد الأصغر والعدد الأكبر في مختلف المواد</t>
  </si>
  <si>
    <t>احتساب المعدل الثلاثي والرتبة والشهادة لكل تلميذ</t>
  </si>
  <si>
    <t xml:space="preserve">هذا الملف موجه لــ </t>
  </si>
  <si>
    <t>مدرسي التعليم الإبتدائي لمساعدتهم آليا على:</t>
  </si>
  <si>
    <t>الحصول على رسوم بيانية إحصائية في مختلف المواد حسب الجنس</t>
  </si>
  <si>
    <t>الحصول على رسوم بيانية إحصائية في مختلف المجالات</t>
  </si>
  <si>
    <t>مديري المؤسسات التربوية لمساعدتهم آليا على:</t>
  </si>
  <si>
    <t>متفقدي التعليم الإبتدائي لمساعدتهم آليا على:</t>
  </si>
  <si>
    <t>التعرف على مستوى القسم حسب المواد، المجالات والجنس</t>
  </si>
  <si>
    <t>تقديم</t>
  </si>
  <si>
    <t>أدخل أسماء التلاميذ، العدد الرتبي والجنس</t>
  </si>
  <si>
    <t>في ورقة المدخلات القارة</t>
  </si>
  <si>
    <t>أدخل اسم المندوبية الجهوية للتربية، اسم المدرسة، اسم المعلم، القسم والسنة الدراسية</t>
  </si>
  <si>
    <t>في ورقة الثلاثي</t>
  </si>
  <si>
    <t>بطاقة أعداد الثلاثي الأول</t>
  </si>
  <si>
    <t>اسم التلميذ و لقبه</t>
  </si>
  <si>
    <t>معدل الثلاثي الأول</t>
  </si>
  <si>
    <t>الرتبة</t>
  </si>
  <si>
    <t>رقم التلميذ</t>
  </si>
  <si>
    <t xml:space="preserve">  تكتب عبارة للتثبت أمام المادة أو المجال المعني</t>
  </si>
  <si>
    <t>تلميذ صاحب أعلى معدل في أحد المجالات وفي نفس الوقت صاحب أدنى معدل في مجال آخر</t>
  </si>
  <si>
    <t>فارق بين أعلى أعداده وأدنى أعداده يساوي أو يفوق 15 من 20</t>
  </si>
  <si>
    <t>بطاقة أعداد الثلاثي الثاني</t>
  </si>
  <si>
    <t>الفارق</t>
  </si>
  <si>
    <t>معدل الثلاثي الثاني</t>
  </si>
  <si>
    <t>تراجع في أحد المواد أو المجالات بأكثر من 10</t>
  </si>
  <si>
    <t>معدل الثلاثي الثالث</t>
  </si>
  <si>
    <t>ملاحظات</t>
  </si>
  <si>
    <t>المعدل السنوي</t>
  </si>
  <si>
    <t>القرار</t>
  </si>
  <si>
    <t>النتائج السنوية</t>
  </si>
  <si>
    <t>الإسم واللقب</t>
  </si>
  <si>
    <t>تمكين المندوبيات الجهوية للتربية بإحصائيات دقيقة حسب المواد والمجالات</t>
  </si>
  <si>
    <r>
      <rPr>
        <b/>
        <sz val="11"/>
        <color theme="1"/>
        <rFont val="Calibri"/>
        <family val="2"/>
        <scheme val="minor"/>
      </rPr>
      <t>مثال 1:</t>
    </r>
    <r>
      <rPr>
        <sz val="11"/>
        <color theme="1"/>
        <rFont val="Calibri"/>
        <family val="2"/>
        <scheme val="minor"/>
      </rPr>
      <t xml:space="preserve"> اذا كان صاحب أكبر معدل في الثلاثي تحصل على أدنى معدل في إحدى المواد أو في معدل أحد المجالات</t>
    </r>
  </si>
  <si>
    <r>
      <rPr>
        <b/>
        <sz val="11"/>
        <color theme="1"/>
        <rFont val="Calibri"/>
        <family val="2"/>
        <scheme val="minor"/>
      </rPr>
      <t>مثال 2:</t>
    </r>
    <r>
      <rPr>
        <sz val="11"/>
        <color theme="1"/>
        <rFont val="Calibri"/>
        <family val="2"/>
        <scheme val="minor"/>
      </rPr>
      <t xml:space="preserve"> تكتب تحت الدفتر باللون الأحمر هذه العبارة في الحالة التالية</t>
    </r>
  </si>
  <si>
    <r>
      <rPr>
        <b/>
        <sz val="11"/>
        <color theme="1"/>
        <rFont val="Calibri"/>
        <family val="2"/>
        <scheme val="minor"/>
      </rPr>
      <t>مثال 3</t>
    </r>
    <r>
      <rPr>
        <sz val="11"/>
        <color theme="1"/>
        <rFont val="Calibri"/>
        <family val="2"/>
        <scheme val="minor"/>
      </rPr>
      <t>: تلميذ له أعلى عدد في مجال وفي نفس الوقت له أدنى معدل في مجال آخر</t>
    </r>
  </si>
  <si>
    <r>
      <rPr>
        <b/>
        <sz val="11"/>
        <color theme="1"/>
        <rFont val="Calibri"/>
        <family val="2"/>
        <scheme val="minor"/>
      </rPr>
      <t>مثال 4</t>
    </r>
    <r>
      <rPr>
        <sz val="11"/>
        <color theme="1"/>
        <rFont val="Calibri"/>
        <family val="2"/>
        <scheme val="minor"/>
      </rPr>
      <t>: تراجع في أحد المواد أو المجالات بأكثر من 10</t>
    </r>
  </si>
  <si>
    <t>حالات للتثبت والملاحظات الهامة</t>
  </si>
  <si>
    <t>إحصائيات القسم الثلاثي الثاني</t>
  </si>
  <si>
    <t>إحصائيات القسم الثلاثي الثالث</t>
  </si>
  <si>
    <t>بطاقة أعداد الثلاثي الثالث</t>
  </si>
  <si>
    <t>متابعة التلميذ طيلة السنة</t>
  </si>
  <si>
    <t>ثلاثي 1</t>
  </si>
  <si>
    <t>ثلاثي 2</t>
  </si>
  <si>
    <t>ثلاثي 3</t>
  </si>
  <si>
    <t>متابعة القسم طيلة السنة</t>
  </si>
  <si>
    <t>مجال اللغة الفرنسية</t>
  </si>
  <si>
    <t>المعدل الحسابي</t>
  </si>
  <si>
    <t>مفتاح الألوان</t>
  </si>
  <si>
    <t>مراحل العمل قبل البدء (هام جدا)</t>
  </si>
  <si>
    <t>الحجز: والمعفى من التربية البدنية</t>
  </si>
  <si>
    <t>يكفي إدخال أعداد التلاميذ في أعمدة المواد دون حذف المعدلات والرتب والملاحظات</t>
  </si>
  <si>
    <t xml:space="preserve">أثناء ادخال أعداد التلاميذ يمكن أن نخطئ في اسناد عدد تلميذ للتلميذ الذي يليه أو يسبقه لذلك ينبهك البرنامج في ورقة الدفتر </t>
  </si>
  <si>
    <t>لحالات التثبت أمام كل مادة وفي أسفل الصفحة في ركن ملاحظات هامة</t>
  </si>
  <si>
    <t>إذا ظهرت الأعداد على شكل رموز مثلما هو مبين في الصورة يمكن تغيير Zoom الصفحة من 85 ألى 100 مثلا</t>
  </si>
  <si>
    <t>قبل الطباعة يمكن تغيير Zoom</t>
  </si>
  <si>
    <t xml:space="preserve">imprimer - apercu- mise en page- </t>
  </si>
  <si>
    <t>échelle</t>
  </si>
  <si>
    <t>(reduire la zoom jusqu'a ce que toute la feuille apparait )</t>
  </si>
  <si>
    <t>أدخل رقم التلميذ</t>
  </si>
  <si>
    <t>الثلاثي الأوّل</t>
  </si>
  <si>
    <t>القسم :</t>
  </si>
  <si>
    <t>عدد التلاميذ المرسّمين</t>
  </si>
  <si>
    <t>* التنشئة الاجتماعية</t>
  </si>
  <si>
    <t>d</t>
  </si>
  <si>
    <t>التنشئة الفنّيّة</t>
  </si>
  <si>
    <t xml:space="preserve">سيدي علوان في </t>
  </si>
  <si>
    <t>التنشئة البدنية</t>
  </si>
  <si>
    <t xml:space="preserve">مدير المدرسة : </t>
  </si>
  <si>
    <t>الثلاثي الثاني</t>
  </si>
  <si>
    <t>الاسم واللقب :</t>
  </si>
  <si>
    <t xml:space="preserve">يمكن متابعة طريقة الحذف </t>
  </si>
  <si>
    <t>عن طريق الرابط التالي</t>
  </si>
  <si>
    <t>انقر هنا</t>
  </si>
  <si>
    <t xml:space="preserve">يمكن متابعة طريقة ترتيب التلاميذ </t>
  </si>
  <si>
    <t>حسب الرتبة عن طريق الرابط التالي</t>
  </si>
  <si>
    <t>العرض والطباعة</t>
  </si>
  <si>
    <t>تعريف</t>
  </si>
  <si>
    <t xml:space="preserve">هذا البرنامج مفتوح ومجاني وغير محمي بأي كلمة عبور في أي ورقة أو خانة ويمكن إستغلاله ونشره مجانا وهو إجتهاد شخصي من صاحبه </t>
  </si>
  <si>
    <t>إعداد أحمد بوعوني (المدرسة الإعدادية الرياض الخامس سوسة)</t>
  </si>
  <si>
    <t>صفحة التواصل الرسمية</t>
  </si>
  <si>
    <t>البريد الإلكتروني</t>
  </si>
  <si>
    <t>bououniahmed2@gmail.com</t>
  </si>
  <si>
    <t>ولتحميل البرنامج من المدونة الرسمية (01 دفتر الأعداد الآلي للمعلمين)</t>
  </si>
  <si>
    <t>bououniahmed2.blogspot.com/</t>
  </si>
  <si>
    <t>احذف الأسطر الإضافية اذا كان عدد التلاميذ في القسم أقل من 45</t>
  </si>
  <si>
    <t>أدخل أعداد التلاميذ في مختلف المواد (لا غير)</t>
  </si>
  <si>
    <t>إذا كان أحد التلاميذ معفى من التربية البدنية (فقط) يسند له العدد 7.77. البرنامج يكتب له آليا معفى</t>
  </si>
  <si>
    <t>الثلاثي الثالث</t>
  </si>
  <si>
    <t>من الأفضل طباعة ورقة الثلاثي على ورقة من حجم A3 مع تغيير خاصية الصفحة في Mise en page/marge</t>
  </si>
  <si>
    <t>المعدل الحسابي = (المعدل السنوي في القراءة عربية + المعدل السنوي في القراءة فرنسية + المعدل السنوي في الرياضيات)/3</t>
  </si>
  <si>
    <t>2019-2018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</si>
</sst>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Calibri"/>
      <family val="2"/>
      <scheme val="minor"/>
    </font>
    <font>
      <b/>
      <sz val="12"/>
      <name val="Arial"/>
      <family val="2"/>
    </font>
    <font>
      <b/>
      <sz val="10"/>
      <name val="Arial"/>
      <family val="2"/>
    </font>
    <font>
      <b/>
      <sz val="9"/>
      <name val="Arial"/>
      <family val="2"/>
    </font>
    <font>
      <b/>
      <sz val="14"/>
      <name val="Arial"/>
      <family val="2"/>
    </font>
    <font>
      <sz val="9"/>
      <name val="Arial"/>
      <family val="2"/>
    </font>
    <font>
      <b/>
      <sz val="11"/>
      <name val="Arial"/>
      <family val="2"/>
    </font>
    <font>
      <sz val="11"/>
      <name val="Arial"/>
      <family val="2"/>
    </font>
    <font>
      <sz val="10"/>
      <name val="Arial"/>
      <family val="2"/>
    </font>
    <font>
      <b/>
      <sz val="20"/>
      <name val="Arial"/>
      <family val="2"/>
    </font>
    <font>
      <sz val="10"/>
      <color rgb="FF444444"/>
      <name val="Arial"/>
      <family val="2"/>
    </font>
    <font>
      <b/>
      <sz val="16"/>
      <name val="Arial"/>
      <family val="2"/>
    </font>
    <font>
      <b/>
      <sz val="18"/>
      <name val="Arial"/>
      <family val="2"/>
    </font>
    <font>
      <b/>
      <sz val="9"/>
      <name val="Times New Roman"/>
      <family val="1"/>
    </font>
    <font>
      <b/>
      <sz val="11"/>
      <color theme="1"/>
      <name val="Calibri"/>
      <family val="2"/>
      <scheme val="minor"/>
    </font>
    <font>
      <b/>
      <sz val="14"/>
      <color theme="1"/>
      <name val="Calibri"/>
      <family val="2"/>
      <scheme val="minor"/>
    </font>
    <font>
      <b/>
      <sz val="11"/>
      <color rgb="FFFF0000"/>
      <name val="Calibri"/>
      <family val="2"/>
      <scheme val="minor"/>
    </font>
    <font>
      <sz val="10"/>
      <name val="Arial"/>
      <family val="2"/>
    </font>
    <font>
      <b/>
      <sz val="11"/>
      <color rgb="FFFF0000"/>
      <name val="Arial"/>
      <family val="2"/>
    </font>
    <font>
      <b/>
      <sz val="22"/>
      <name val="Arial"/>
      <family val="2"/>
    </font>
    <font>
      <b/>
      <sz val="20"/>
      <color theme="1"/>
      <name val="Calibri"/>
      <family val="2"/>
      <scheme val="minor"/>
    </font>
    <font>
      <sz val="20"/>
      <color theme="1"/>
      <name val="Calibri"/>
      <family val="2"/>
      <scheme val="minor"/>
    </font>
    <font>
      <sz val="10"/>
      <color theme="1"/>
      <name val="Calibri"/>
      <family val="2"/>
      <scheme val="minor"/>
    </font>
    <font>
      <sz val="10"/>
      <name val="Arial"/>
      <family val="2"/>
    </font>
    <font>
      <sz val="18"/>
      <name val="Arial"/>
      <family val="2"/>
    </font>
    <font>
      <b/>
      <sz val="10"/>
      <color rgb="FFFF0000"/>
      <name val="Arial"/>
      <family val="2"/>
    </font>
    <font>
      <b/>
      <sz val="18"/>
      <color rgb="FFFF0000"/>
      <name val="Arial"/>
      <family val="2"/>
    </font>
    <font>
      <sz val="14"/>
      <name val="Arial"/>
      <family val="2"/>
    </font>
    <font>
      <sz val="16"/>
      <name val="Arial"/>
      <family val="2"/>
    </font>
    <font>
      <b/>
      <sz val="14"/>
      <color rgb="FFFF0000"/>
      <name val="Arial"/>
      <family val="2"/>
    </font>
    <font>
      <b/>
      <sz val="12"/>
      <color rgb="FFFF0000"/>
      <name val="Arial"/>
      <family val="2"/>
    </font>
    <font>
      <u/>
      <sz val="11"/>
      <color theme="10"/>
      <name val="Calibri"/>
      <family val="2"/>
      <scheme val="minor"/>
    </font>
    <font>
      <b/>
      <sz val="12"/>
      <color theme="1"/>
      <name val="Calibri"/>
      <family val="2"/>
      <scheme val="minor"/>
    </font>
    <font>
      <b/>
      <sz val="10"/>
      <color theme="1"/>
      <name val="Calibri"/>
      <family val="2"/>
      <scheme val="minor"/>
    </font>
    <font>
      <u/>
      <sz val="10"/>
      <color theme="10"/>
      <name val="Calibri"/>
      <family val="2"/>
      <scheme val="minor"/>
    </font>
    <font>
      <b/>
      <u/>
      <sz val="12"/>
      <color theme="10"/>
      <name val="Calibri"/>
      <family val="2"/>
      <scheme val="minor"/>
    </font>
  </fonts>
  <fills count="16">
    <fill>
      <patternFill patternType="none"/>
    </fill>
    <fill>
      <patternFill patternType="gray125"/>
    </fill>
    <fill>
      <patternFill patternType="solid">
        <fgColor theme="5"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000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5" tint="0.3999450666829432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
    <xf numFmtId="0" fontId="0" fillId="0" borderId="0"/>
    <xf numFmtId="0" fontId="8" fillId="0" borderId="0"/>
    <xf numFmtId="0" fontId="17" fillId="0" borderId="0"/>
    <xf numFmtId="0" fontId="23" fillId="0" borderId="0"/>
    <xf numFmtId="0" fontId="31" fillId="0" borderId="0" applyNumberFormat="0" applyFill="0" applyBorder="0" applyAlignment="0" applyProtection="0"/>
  </cellStyleXfs>
  <cellXfs count="475">
    <xf numFmtId="0" fontId="0" fillId="0" borderId="0" xfId="0"/>
    <xf numFmtId="0" fontId="1"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xf>
    <xf numFmtId="0" fontId="0" fillId="0" borderId="0" xfId="0" applyProtection="1"/>
    <xf numFmtId="0" fontId="1" fillId="3" borderId="1" xfId="0" applyFont="1" applyFill="1" applyBorder="1" applyAlignment="1" applyProtection="1">
      <alignment horizontal="center"/>
    </xf>
    <xf numFmtId="0" fontId="1" fillId="4" borderId="1" xfId="0" applyFont="1" applyFill="1" applyBorder="1" applyAlignment="1" applyProtection="1">
      <alignment horizontal="center"/>
    </xf>
    <xf numFmtId="0" fontId="1" fillId="0" borderId="1" xfId="0" applyFont="1" applyBorder="1" applyAlignment="1" applyProtection="1">
      <alignment horizontal="center"/>
    </xf>
    <xf numFmtId="0" fontId="2" fillId="0" borderId="0" xfId="0" applyFont="1" applyFill="1" applyBorder="1" applyAlignment="1" applyProtection="1">
      <alignment horizontal="center"/>
    </xf>
    <xf numFmtId="0" fontId="0" fillId="0" borderId="0" xfId="0" applyFill="1" applyProtection="1"/>
    <xf numFmtId="0" fontId="5" fillId="0" borderId="0" xfId="0" applyFont="1" applyAlignment="1" applyProtection="1">
      <alignment horizontal="center" vertical="center" wrapText="1"/>
    </xf>
    <xf numFmtId="14" fontId="0" fillId="0" borderId="0" xfId="0" applyNumberFormat="1" applyProtection="1"/>
    <xf numFmtId="0" fontId="5" fillId="0" borderId="0" xfId="0" applyFont="1" applyProtection="1"/>
    <xf numFmtId="0" fontId="2" fillId="0" borderId="0" xfId="0" applyFont="1" applyAlignment="1" applyProtection="1">
      <alignment horizontal="center"/>
    </xf>
    <xf numFmtId="0" fontId="7" fillId="0" borderId="1" xfId="0" applyFont="1" applyFill="1" applyBorder="1" applyProtection="1">
      <protection locked="0"/>
    </xf>
    <xf numFmtId="0" fontId="6" fillId="0" borderId="1" xfId="0" applyFont="1" applyBorder="1" applyAlignment="1" applyProtection="1">
      <alignment horizontal="center"/>
      <protection locked="0"/>
    </xf>
    <xf numFmtId="0" fontId="6" fillId="2" borderId="1" xfId="0" applyFont="1" applyFill="1" applyBorder="1" applyAlignment="1" applyProtection="1">
      <alignment horizontal="center"/>
      <protection locked="0"/>
    </xf>
    <xf numFmtId="0" fontId="8" fillId="0" borderId="0" xfId="1" applyProtection="1">
      <protection locked="0"/>
    </xf>
    <xf numFmtId="0" fontId="5" fillId="0" borderId="0" xfId="1" applyFont="1" applyProtection="1">
      <protection locked="0"/>
    </xf>
    <xf numFmtId="0" fontId="3" fillId="9" borderId="8" xfId="1" applyFont="1" applyFill="1" applyBorder="1" applyAlignment="1" applyProtection="1">
      <alignment horizontal="center" vertical="center" textRotation="180" wrapText="1"/>
      <protection locked="0"/>
    </xf>
    <xf numFmtId="0" fontId="3" fillId="9" borderId="1" xfId="1" applyFont="1" applyFill="1" applyBorder="1" applyAlignment="1" applyProtection="1">
      <alignment horizontal="center" vertical="center" textRotation="180" wrapText="1"/>
      <protection locked="0"/>
    </xf>
    <xf numFmtId="0" fontId="3" fillId="2" borderId="1" xfId="1" applyFont="1" applyFill="1" applyBorder="1" applyAlignment="1" applyProtection="1">
      <alignment horizontal="center" vertical="center" textRotation="180" wrapText="1"/>
      <protection locked="0"/>
    </xf>
    <xf numFmtId="0" fontId="3" fillId="10" borderId="8" xfId="1" applyFont="1" applyFill="1" applyBorder="1" applyAlignment="1" applyProtection="1">
      <alignment horizontal="center" vertical="center" textRotation="180" wrapText="1"/>
      <protection locked="0"/>
    </xf>
    <xf numFmtId="0" fontId="3" fillId="10" borderId="3" xfId="1" applyFont="1" applyFill="1" applyBorder="1" applyAlignment="1" applyProtection="1">
      <alignment horizontal="center" vertical="center" textRotation="180" wrapText="1"/>
      <protection locked="0"/>
    </xf>
    <xf numFmtId="0" fontId="3" fillId="10" borderId="1" xfId="1" applyFont="1" applyFill="1" applyBorder="1" applyAlignment="1" applyProtection="1">
      <alignment horizontal="center" vertical="center" textRotation="180" wrapText="1"/>
      <protection locked="0"/>
    </xf>
    <xf numFmtId="0" fontId="5" fillId="11" borderId="8" xfId="1" applyFont="1" applyFill="1" applyBorder="1" applyAlignment="1" applyProtection="1">
      <alignment horizontal="center" vertical="center" textRotation="180" wrapText="1"/>
      <protection locked="0"/>
    </xf>
    <xf numFmtId="0" fontId="5" fillId="11" borderId="1" xfId="1" applyFont="1" applyFill="1" applyBorder="1" applyAlignment="1" applyProtection="1">
      <alignment horizontal="center" vertical="center" textRotation="180" wrapText="1"/>
      <protection locked="0"/>
    </xf>
    <xf numFmtId="0" fontId="3" fillId="0" borderId="1" xfId="1" applyFont="1" applyBorder="1" applyAlignment="1" applyProtection="1">
      <alignment horizontal="center"/>
      <protection locked="0"/>
    </xf>
    <xf numFmtId="0" fontId="8" fillId="0" borderId="2" xfId="1" applyFont="1" applyFill="1" applyBorder="1" applyProtection="1">
      <protection locked="0"/>
    </xf>
    <xf numFmtId="0" fontId="8" fillId="0" borderId="2" xfId="1" applyFont="1" applyFill="1" applyBorder="1" applyAlignment="1" applyProtection="1">
      <alignment horizontal="center"/>
      <protection locked="0"/>
    </xf>
    <xf numFmtId="2" fontId="5" fillId="0" borderId="9" xfId="1" applyNumberFormat="1" applyFont="1" applyFill="1" applyBorder="1" applyAlignment="1" applyProtection="1">
      <alignment horizontal="center"/>
      <protection locked="0"/>
    </xf>
    <xf numFmtId="2" fontId="5" fillId="2" borderId="5" xfId="1" applyNumberFormat="1" applyFont="1" applyFill="1" applyBorder="1" applyAlignment="1" applyProtection="1">
      <alignment horizontal="center"/>
    </xf>
    <xf numFmtId="2" fontId="5" fillId="2" borderId="6" xfId="1" applyNumberFormat="1" applyFont="1" applyFill="1" applyBorder="1" applyAlignment="1" applyProtection="1">
      <alignment horizontal="center"/>
    </xf>
    <xf numFmtId="0" fontId="5" fillId="2" borderId="7" xfId="1" applyNumberFormat="1" applyFont="1" applyFill="1" applyBorder="1" applyAlignment="1" applyProtection="1">
      <alignment horizontal="center"/>
    </xf>
    <xf numFmtId="0" fontId="5" fillId="2" borderId="10" xfId="1" applyNumberFormat="1" applyFont="1" applyFill="1" applyBorder="1" applyAlignment="1" applyProtection="1">
      <alignment horizontal="center"/>
    </xf>
    <xf numFmtId="2" fontId="5" fillId="0" borderId="1" xfId="1" applyNumberFormat="1" applyFont="1" applyFill="1" applyBorder="1" applyAlignment="1" applyProtection="1">
      <alignment horizontal="center"/>
      <protection locked="0"/>
    </xf>
    <xf numFmtId="2" fontId="5" fillId="2" borderId="1" xfId="1" applyNumberFormat="1" applyFont="1" applyFill="1" applyBorder="1" applyAlignment="1" applyProtection="1">
      <alignment horizontal="center"/>
    </xf>
    <xf numFmtId="0" fontId="5" fillId="2" borderId="1" xfId="1" applyNumberFormat="1" applyFont="1" applyFill="1" applyBorder="1" applyAlignment="1" applyProtection="1">
      <alignment horizontal="center"/>
    </xf>
    <xf numFmtId="0" fontId="5" fillId="2" borderId="6" xfId="1" applyNumberFormat="1" applyFont="1" applyFill="1" applyBorder="1" applyAlignment="1" applyProtection="1">
      <alignment horizontal="center"/>
    </xf>
    <xf numFmtId="0" fontId="3" fillId="11" borderId="1" xfId="1" applyFont="1" applyFill="1" applyBorder="1" applyAlignment="1" applyProtection="1">
      <alignment horizontal="center"/>
    </xf>
    <xf numFmtId="2" fontId="5" fillId="9" borderId="1" xfId="1" applyNumberFormat="1" applyFont="1" applyFill="1" applyBorder="1" applyAlignment="1" applyProtection="1">
      <alignment horizontal="center"/>
      <protection locked="0"/>
    </xf>
    <xf numFmtId="2" fontId="5" fillId="0" borderId="0" xfId="1" applyNumberFormat="1" applyFont="1" applyBorder="1" applyAlignment="1" applyProtection="1">
      <alignment horizontal="center"/>
      <protection locked="0"/>
    </xf>
    <xf numFmtId="2" fontId="5" fillId="9" borderId="11" xfId="1" applyNumberFormat="1" applyFont="1" applyFill="1" applyBorder="1" applyAlignment="1" applyProtection="1">
      <alignment horizontal="center"/>
      <protection locked="0"/>
    </xf>
    <xf numFmtId="0" fontId="2" fillId="3" borderId="2" xfId="1" applyFont="1" applyFill="1" applyBorder="1" applyAlignment="1" applyProtection="1">
      <protection locked="0"/>
    </xf>
    <xf numFmtId="0" fontId="2" fillId="3" borderId="4" xfId="1" applyFont="1" applyFill="1" applyBorder="1" applyAlignment="1" applyProtection="1">
      <protection locked="0"/>
    </xf>
    <xf numFmtId="0" fontId="2" fillId="0" borderId="0" xfId="1" applyFont="1" applyFill="1" applyBorder="1" applyProtection="1">
      <protection locked="0"/>
    </xf>
    <xf numFmtId="0" fontId="8" fillId="0" borderId="0" xfId="1" applyFill="1" applyProtection="1">
      <protection locked="0"/>
    </xf>
    <xf numFmtId="0" fontId="2" fillId="0" borderId="0" xfId="1" applyFont="1" applyFill="1" applyProtection="1">
      <protection locked="0"/>
    </xf>
    <xf numFmtId="2" fontId="5" fillId="0" borderId="0" xfId="1" applyNumberFormat="1" applyFont="1" applyFill="1" applyBorder="1" applyAlignment="1" applyProtection="1">
      <alignment horizontal="center"/>
      <protection locked="0"/>
    </xf>
    <xf numFmtId="0" fontId="5" fillId="9" borderId="1" xfId="1" applyNumberFormat="1" applyFont="1" applyFill="1" applyBorder="1" applyAlignment="1" applyProtection="1">
      <alignment horizontal="center"/>
      <protection locked="0"/>
    </xf>
    <xf numFmtId="0" fontId="5" fillId="0" borderId="0" xfId="1" applyNumberFormat="1" applyFont="1" applyBorder="1" applyAlignment="1" applyProtection="1">
      <alignment horizontal="center"/>
      <protection locked="0"/>
    </xf>
    <xf numFmtId="0" fontId="5" fillId="0" borderId="0" xfId="1" applyNumberFormat="1" applyFont="1" applyFill="1" applyBorder="1" applyAlignment="1" applyProtection="1">
      <alignment horizontal="center"/>
      <protection locked="0"/>
    </xf>
    <xf numFmtId="1" fontId="5" fillId="9" borderId="1" xfId="1" applyNumberFormat="1" applyFont="1" applyFill="1" applyBorder="1" applyAlignment="1" applyProtection="1">
      <alignment horizontal="center"/>
      <protection locked="0"/>
    </xf>
    <xf numFmtId="0" fontId="8" fillId="0" borderId="0" xfId="1" applyFill="1" applyBorder="1" applyProtection="1">
      <protection locked="0"/>
    </xf>
    <xf numFmtId="0" fontId="5" fillId="9" borderId="1" xfId="1" applyFont="1" applyFill="1" applyBorder="1" applyAlignment="1" applyProtection="1">
      <alignment horizontal="center" vertical="center"/>
      <protection locked="0"/>
    </xf>
    <xf numFmtId="0" fontId="5" fillId="0" borderId="0" xfId="1" applyFont="1" applyFill="1" applyBorder="1" applyProtection="1">
      <protection locked="0"/>
    </xf>
    <xf numFmtId="0" fontId="2" fillId="0" borderId="0" xfId="1" applyFont="1" applyFill="1" applyAlignment="1" applyProtection="1">
      <alignment vertical="center" textRotation="180"/>
      <protection locked="0"/>
    </xf>
    <xf numFmtId="0" fontId="2" fillId="0" borderId="0" xfId="1" applyFont="1" applyFill="1" applyBorder="1" applyAlignment="1" applyProtection="1">
      <alignment horizontal="right" vertical="center" wrapText="1"/>
      <protection locked="0"/>
    </xf>
    <xf numFmtId="0" fontId="3" fillId="0" borderId="0" xfId="1" applyFont="1" applyFill="1" applyBorder="1" applyAlignment="1" applyProtection="1">
      <alignment horizontal="center" vertical="center"/>
      <protection locked="0"/>
    </xf>
    <xf numFmtId="0" fontId="8" fillId="0" borderId="0" xfId="1" applyBorder="1" applyAlignment="1" applyProtection="1">
      <protection locked="0"/>
    </xf>
    <xf numFmtId="0" fontId="2" fillId="5" borderId="1" xfId="1" applyFont="1" applyFill="1" applyBorder="1" applyProtection="1">
      <protection locked="0"/>
    </xf>
    <xf numFmtId="0" fontId="8" fillId="0" borderId="0" xfId="1" applyBorder="1" applyProtection="1">
      <protection locked="0"/>
    </xf>
    <xf numFmtId="0" fontId="2" fillId="5" borderId="1" xfId="1" applyFont="1" applyFill="1" applyBorder="1" applyAlignment="1" applyProtection="1">
      <protection locked="0"/>
    </xf>
    <xf numFmtId="0" fontId="9" fillId="0" borderId="0" xfId="1" applyFont="1" applyBorder="1" applyAlignment="1" applyProtection="1">
      <protection locked="0"/>
    </xf>
    <xf numFmtId="0" fontId="3" fillId="8" borderId="1" xfId="1" applyFont="1" applyFill="1" applyBorder="1" applyAlignment="1" applyProtection="1">
      <alignment horizontal="center" vertical="center" textRotation="180" wrapText="1"/>
      <protection locked="0"/>
    </xf>
    <xf numFmtId="0" fontId="3" fillId="13" borderId="1" xfId="1" applyFont="1" applyFill="1" applyBorder="1" applyAlignment="1" applyProtection="1">
      <alignment horizontal="center" vertical="center" textRotation="180" wrapText="1"/>
      <protection locked="0"/>
    </xf>
    <xf numFmtId="0" fontId="2" fillId="0" borderId="2" xfId="1" applyFont="1" applyBorder="1" applyAlignment="1" applyProtection="1">
      <alignment vertical="center"/>
      <protection locked="0"/>
    </xf>
    <xf numFmtId="0" fontId="2" fillId="0" borderId="3" xfId="1" applyFont="1" applyBorder="1" applyAlignment="1" applyProtection="1">
      <alignment vertical="center"/>
      <protection locked="0"/>
    </xf>
    <xf numFmtId="0" fontId="2" fillId="0" borderId="2" xfId="1" applyFont="1" applyBorder="1" applyAlignment="1" applyProtection="1">
      <protection locked="0"/>
    </xf>
    <xf numFmtId="0" fontId="2" fillId="0" borderId="3" xfId="1" applyFont="1" applyBorder="1" applyAlignment="1" applyProtection="1">
      <protection locked="0"/>
    </xf>
    <xf numFmtId="1" fontId="5" fillId="0" borderId="1" xfId="1" applyNumberFormat="1" applyFont="1" applyBorder="1" applyAlignment="1" applyProtection="1">
      <alignment horizontal="center"/>
      <protection locked="0"/>
    </xf>
    <xf numFmtId="0" fontId="5" fillId="0" borderId="1" xfId="1" applyFont="1" applyBorder="1" applyAlignment="1" applyProtection="1">
      <alignment horizontal="center"/>
      <protection locked="0"/>
    </xf>
    <xf numFmtId="0" fontId="4" fillId="0" borderId="0" xfId="1" applyFont="1" applyProtection="1">
      <protection locked="0"/>
    </xf>
    <xf numFmtId="0" fontId="3" fillId="0" borderId="1" xfId="1" applyFont="1" applyBorder="1" applyProtection="1">
      <protection locked="0"/>
    </xf>
    <xf numFmtId="0" fontId="3" fillId="0" borderId="1" xfId="1" applyFont="1" applyBorder="1" applyAlignment="1" applyProtection="1">
      <alignment horizontal="center" wrapText="1"/>
      <protection locked="0"/>
    </xf>
    <xf numFmtId="0" fontId="3" fillId="0" borderId="0" xfId="1" applyFont="1" applyBorder="1" applyAlignment="1" applyProtection="1">
      <alignment horizontal="center"/>
      <protection locked="0"/>
    </xf>
    <xf numFmtId="0" fontId="3" fillId="0" borderId="0" xfId="1" applyFont="1" applyBorder="1" applyProtection="1">
      <protection locked="0"/>
    </xf>
    <xf numFmtId="0" fontId="5" fillId="0" borderId="0" xfId="1" applyFont="1" applyBorder="1" applyProtection="1">
      <protection locked="0"/>
    </xf>
    <xf numFmtId="0" fontId="3" fillId="0" borderId="0" xfId="1" applyFont="1" applyFill="1" applyBorder="1" applyProtection="1">
      <protection locked="0"/>
    </xf>
    <xf numFmtId="0" fontId="3" fillId="0" borderId="0" xfId="1" applyFont="1" applyFill="1" applyBorder="1" applyAlignment="1" applyProtection="1">
      <alignment horizontal="center"/>
      <protection locked="0"/>
    </xf>
    <xf numFmtId="0" fontId="3" fillId="0" borderId="16" xfId="1" applyFont="1" applyFill="1" applyBorder="1" applyAlignment="1" applyProtection="1">
      <alignment horizontal="center"/>
      <protection locked="0"/>
    </xf>
    <xf numFmtId="0" fontId="5" fillId="0" borderId="0" xfId="1" applyFont="1" applyFill="1" applyProtection="1">
      <protection locked="0"/>
    </xf>
    <xf numFmtId="0" fontId="8" fillId="0" borderId="0" xfId="1" applyFont="1" applyBorder="1" applyProtection="1">
      <protection locked="0"/>
    </xf>
    <xf numFmtId="0" fontId="8" fillId="0" borderId="0" xfId="1" applyFont="1" applyProtection="1">
      <protection locked="0"/>
    </xf>
    <xf numFmtId="0" fontId="2" fillId="0" borderId="1" xfId="1" applyFont="1" applyBorder="1" applyAlignment="1" applyProtection="1">
      <alignment horizontal="center"/>
      <protection locked="0"/>
    </xf>
    <xf numFmtId="14" fontId="8" fillId="0" borderId="0" xfId="1" applyNumberFormat="1" applyFont="1" applyProtection="1">
      <protection locked="0"/>
    </xf>
    <xf numFmtId="0" fontId="10" fillId="0" borderId="0" xfId="1" applyFont="1" applyProtection="1">
      <protection locked="0"/>
    </xf>
    <xf numFmtId="0" fontId="2" fillId="3" borderId="3" xfId="1" applyFont="1" applyFill="1" applyBorder="1" applyAlignment="1" applyProtection="1">
      <protection locked="0"/>
    </xf>
    <xf numFmtId="0" fontId="5" fillId="0" borderId="1" xfId="1" applyNumberFormat="1" applyFont="1" applyBorder="1" applyAlignment="1" applyProtection="1">
      <alignment horizontal="center"/>
      <protection locked="0"/>
    </xf>
    <xf numFmtId="2" fontId="5" fillId="0" borderId="1" xfId="1" applyNumberFormat="1" applyFont="1" applyBorder="1" applyAlignment="1" applyProtection="1">
      <alignment horizontal="center"/>
      <protection locked="0"/>
    </xf>
    <xf numFmtId="0" fontId="2" fillId="5" borderId="2" xfId="1" applyFont="1" applyFill="1" applyBorder="1" applyAlignment="1" applyProtection="1">
      <protection locked="0"/>
    </xf>
    <xf numFmtId="0" fontId="2" fillId="5" borderId="4" xfId="1" applyFont="1" applyFill="1" applyBorder="1" applyAlignment="1" applyProtection="1">
      <protection locked="0"/>
    </xf>
    <xf numFmtId="0" fontId="5" fillId="9" borderId="2" xfId="1" applyNumberFormat="1" applyFont="1" applyFill="1" applyBorder="1" applyAlignment="1" applyProtection="1">
      <alignment horizontal="center"/>
      <protection locked="0"/>
    </xf>
    <xf numFmtId="2" fontId="5" fillId="9" borderId="13" xfId="1" applyNumberFormat="1" applyFont="1" applyFill="1" applyBorder="1" applyAlignment="1" applyProtection="1">
      <alignment horizontal="center"/>
      <protection locked="0"/>
    </xf>
    <xf numFmtId="0" fontId="2" fillId="8" borderId="2" xfId="1" applyFont="1" applyFill="1" applyBorder="1" applyAlignment="1" applyProtection="1">
      <protection locked="0"/>
    </xf>
    <xf numFmtId="0" fontId="2" fillId="8" borderId="4" xfId="1" applyFont="1" applyFill="1" applyBorder="1" applyAlignment="1" applyProtection="1">
      <protection locked="0"/>
    </xf>
    <xf numFmtId="0" fontId="2" fillId="8" borderId="3" xfId="1" applyFont="1" applyFill="1" applyBorder="1" applyAlignment="1" applyProtection="1">
      <protection locked="0"/>
    </xf>
    <xf numFmtId="0" fontId="2" fillId="9" borderId="2" xfId="1" applyFont="1" applyFill="1" applyBorder="1" applyAlignment="1" applyProtection="1">
      <protection locked="0"/>
    </xf>
    <xf numFmtId="0" fontId="2" fillId="9" borderId="4" xfId="1" applyFont="1" applyFill="1" applyBorder="1" applyAlignment="1" applyProtection="1">
      <protection locked="0"/>
    </xf>
    <xf numFmtId="0" fontId="2" fillId="9" borderId="3" xfId="1" applyFont="1" applyFill="1" applyBorder="1" applyAlignment="1" applyProtection="1">
      <protection locked="0"/>
    </xf>
    <xf numFmtId="0" fontId="2" fillId="10" borderId="2" xfId="1" applyFont="1" applyFill="1" applyBorder="1" applyAlignment="1" applyProtection="1">
      <protection locked="0"/>
    </xf>
    <xf numFmtId="0" fontId="2" fillId="10" borderId="4" xfId="1" applyFont="1" applyFill="1" applyBorder="1" applyAlignment="1" applyProtection="1">
      <protection locked="0"/>
    </xf>
    <xf numFmtId="0" fontId="2" fillId="10" borderId="3" xfId="1" applyFont="1" applyFill="1" applyBorder="1" applyAlignment="1" applyProtection="1">
      <protection locked="0"/>
    </xf>
    <xf numFmtId="0" fontId="12" fillId="0" borderId="0" xfId="1" applyFont="1" applyBorder="1" applyAlignment="1" applyProtection="1">
      <protection locked="0"/>
    </xf>
    <xf numFmtId="0" fontId="13" fillId="0" borderId="1" xfId="1" applyFont="1" applyBorder="1" applyAlignment="1" applyProtection="1">
      <alignment horizontal="center" vertical="center" textRotation="180" wrapText="1"/>
      <protection locked="0"/>
    </xf>
    <xf numFmtId="0" fontId="13" fillId="0" borderId="2" xfId="1" applyFont="1" applyBorder="1" applyAlignment="1" applyProtection="1">
      <alignment horizontal="center" vertical="center" textRotation="180" wrapText="1"/>
      <protection locked="0"/>
    </xf>
    <xf numFmtId="0" fontId="13" fillId="8" borderId="5" xfId="1" applyFont="1" applyFill="1" applyBorder="1" applyAlignment="1" applyProtection="1">
      <alignment horizontal="center" vertical="center" textRotation="180" wrapText="1"/>
      <protection locked="0"/>
    </xf>
    <xf numFmtId="0" fontId="13" fillId="8" borderId="6" xfId="1" applyFont="1" applyFill="1" applyBorder="1" applyAlignment="1" applyProtection="1">
      <alignment horizontal="center" vertical="center" textRotation="180" wrapText="1"/>
      <protection locked="0"/>
    </xf>
    <xf numFmtId="0" fontId="13" fillId="2" borderId="6" xfId="1" applyFont="1" applyFill="1" applyBorder="1" applyAlignment="1" applyProtection="1">
      <alignment horizontal="center" vertical="center" textRotation="180" wrapText="1"/>
      <protection locked="0"/>
    </xf>
    <xf numFmtId="0" fontId="13" fillId="2" borderId="7" xfId="1" applyFont="1" applyFill="1" applyBorder="1" applyAlignment="1" applyProtection="1">
      <alignment horizontal="center" vertical="center" textRotation="180" wrapText="1"/>
      <protection locked="0"/>
    </xf>
    <xf numFmtId="0" fontId="13" fillId="9" borderId="9" xfId="1" applyFont="1" applyFill="1" applyBorder="1" applyAlignment="1" applyProtection="1">
      <alignment horizontal="center" vertical="center" textRotation="180" wrapText="1"/>
      <protection locked="0"/>
    </xf>
    <xf numFmtId="0" fontId="13" fillId="9" borderId="6" xfId="1" applyFont="1" applyFill="1" applyBorder="1" applyAlignment="1" applyProtection="1">
      <alignment horizontal="center" vertical="center" textRotation="180" wrapText="1"/>
      <protection locked="0"/>
    </xf>
    <xf numFmtId="0" fontId="13" fillId="10" borderId="9" xfId="1" applyFont="1" applyFill="1" applyBorder="1" applyAlignment="1" applyProtection="1">
      <alignment horizontal="center" vertical="center" textRotation="180" wrapText="1"/>
      <protection locked="0"/>
    </xf>
    <xf numFmtId="0" fontId="13" fillId="10" borderId="5" xfId="1" applyFont="1" applyFill="1" applyBorder="1" applyAlignment="1" applyProtection="1">
      <alignment horizontal="center" vertical="center" textRotation="180" wrapText="1"/>
      <protection locked="0"/>
    </xf>
    <xf numFmtId="0" fontId="13" fillId="10" borderId="6" xfId="1" applyFont="1" applyFill="1" applyBorder="1" applyAlignment="1" applyProtection="1">
      <alignment horizontal="center" vertical="center" textRotation="180" wrapText="1"/>
      <protection locked="0"/>
    </xf>
    <xf numFmtId="0" fontId="13" fillId="2" borderId="10" xfId="1" applyFont="1" applyFill="1" applyBorder="1" applyAlignment="1" applyProtection="1">
      <alignment horizontal="center" vertical="center" textRotation="180" wrapText="1"/>
      <protection locked="0"/>
    </xf>
    <xf numFmtId="0" fontId="13" fillId="12" borderId="6" xfId="1" applyFont="1" applyFill="1" applyBorder="1" applyAlignment="1" applyProtection="1">
      <alignment horizontal="center" vertical="center" textRotation="180" wrapText="1"/>
      <protection locked="0"/>
    </xf>
    <xf numFmtId="0" fontId="13" fillId="11" borderId="9" xfId="1" applyFont="1" applyFill="1" applyBorder="1" applyAlignment="1" applyProtection="1">
      <alignment horizontal="center" vertical="center" textRotation="180" wrapText="1"/>
      <protection locked="0"/>
    </xf>
    <xf numFmtId="0" fontId="13" fillId="11" borderId="6" xfId="1" applyFont="1" applyFill="1" applyBorder="1" applyAlignment="1" applyProtection="1">
      <alignment horizontal="center" vertical="center" textRotation="180" wrapText="1"/>
      <protection locked="0"/>
    </xf>
    <xf numFmtId="0" fontId="13" fillId="0" borderId="0" xfId="1" applyFont="1" applyAlignment="1" applyProtection="1">
      <alignment horizontal="center" vertical="center" wrapText="1"/>
      <protection locked="0"/>
    </xf>
    <xf numFmtId="0" fontId="5" fillId="9" borderId="6" xfId="1" applyFont="1" applyFill="1" applyBorder="1" applyAlignment="1" applyProtection="1">
      <alignment horizontal="center" vertical="center"/>
      <protection locked="0"/>
    </xf>
    <xf numFmtId="0" fontId="5" fillId="9" borderId="1" xfId="1" applyFont="1" applyFill="1" applyBorder="1" applyAlignment="1" applyProtection="1">
      <alignment horizontal="center"/>
      <protection locked="0"/>
    </xf>
    <xf numFmtId="0" fontId="1" fillId="2" borderId="1" xfId="1" applyFont="1" applyFill="1" applyBorder="1" applyAlignment="1" applyProtection="1">
      <protection locked="0"/>
    </xf>
    <xf numFmtId="0" fontId="1" fillId="5" borderId="2" xfId="0" applyFont="1" applyFill="1" applyBorder="1" applyAlignment="1" applyProtection="1">
      <alignment vertical="center"/>
    </xf>
    <xf numFmtId="0" fontId="1" fillId="5" borderId="3" xfId="0" applyFont="1" applyFill="1" applyBorder="1" applyAlignment="1" applyProtection="1">
      <alignment vertical="center"/>
    </xf>
    <xf numFmtId="0" fontId="1" fillId="5" borderId="4" xfId="0" applyFont="1" applyFill="1" applyBorder="1" applyAlignment="1" applyProtection="1">
      <alignment vertical="center"/>
    </xf>
    <xf numFmtId="0" fontId="15" fillId="0" borderId="0" xfId="0" applyFont="1"/>
    <xf numFmtId="0" fontId="16" fillId="0" borderId="0" xfId="0" applyFont="1"/>
    <xf numFmtId="0" fontId="6" fillId="5" borderId="11" xfId="2" applyFont="1" applyFill="1" applyBorder="1" applyAlignment="1"/>
    <xf numFmtId="0" fontId="6" fillId="0" borderId="12" xfId="2" applyFont="1" applyBorder="1" applyAlignment="1">
      <alignment horizontal="right"/>
    </xf>
    <xf numFmtId="0" fontId="6" fillId="0" borderId="12" xfId="2" applyFont="1" applyBorder="1"/>
    <xf numFmtId="0" fontId="6" fillId="5" borderId="13" xfId="2" applyFont="1" applyFill="1" applyBorder="1" applyAlignment="1"/>
    <xf numFmtId="0" fontId="6" fillId="5" borderId="14" xfId="2" applyFont="1" applyFill="1" applyBorder="1"/>
    <xf numFmtId="0" fontId="6" fillId="0" borderId="0" xfId="2" applyFont="1"/>
    <xf numFmtId="0" fontId="6" fillId="5" borderId="1" xfId="2" applyFont="1" applyFill="1" applyBorder="1" applyAlignment="1"/>
    <xf numFmtId="0" fontId="6" fillId="0" borderId="4" xfId="2" applyFont="1" applyBorder="1"/>
    <xf numFmtId="0" fontId="6" fillId="5" borderId="2" xfId="2" applyFont="1" applyFill="1" applyBorder="1" applyAlignment="1"/>
    <xf numFmtId="0" fontId="6" fillId="5" borderId="3" xfId="2" applyFont="1" applyFill="1" applyBorder="1"/>
    <xf numFmtId="0" fontId="6" fillId="0" borderId="15" xfId="2" applyFont="1" applyBorder="1"/>
    <xf numFmtId="0" fontId="6" fillId="5" borderId="5" xfId="2" applyFont="1" applyFill="1" applyBorder="1"/>
    <xf numFmtId="0" fontId="6" fillId="0" borderId="0" xfId="2" applyFont="1" applyBorder="1"/>
    <xf numFmtId="0" fontId="6" fillId="5" borderId="1" xfId="2" applyFont="1" applyFill="1" applyBorder="1"/>
    <xf numFmtId="0" fontId="18" fillId="0" borderId="0" xfId="2" applyFont="1"/>
    <xf numFmtId="0" fontId="6" fillId="5" borderId="1" xfId="2" applyFont="1" applyFill="1" applyBorder="1" applyAlignment="1">
      <alignment horizontal="right"/>
    </xf>
    <xf numFmtId="0" fontId="6" fillId="0" borderId="0" xfId="2" applyFont="1" applyFill="1" applyAlignment="1">
      <alignment vertical="center"/>
    </xf>
    <xf numFmtId="0" fontId="6" fillId="0" borderId="1" xfId="2" applyFont="1" applyBorder="1"/>
    <xf numFmtId="2" fontId="18" fillId="0" borderId="1" xfId="2" applyNumberFormat="1" applyFont="1" applyBorder="1" applyAlignment="1">
      <alignment horizontal="center" vertical="center"/>
    </xf>
    <xf numFmtId="2" fontId="6" fillId="0" borderId="1" xfId="2" applyNumberFormat="1" applyFont="1" applyBorder="1" applyAlignment="1">
      <alignment horizontal="center"/>
    </xf>
    <xf numFmtId="2" fontId="6" fillId="0" borderId="1" xfId="2" applyNumberFormat="1" applyFont="1" applyBorder="1" applyAlignment="1">
      <alignment horizontal="center" vertical="center"/>
    </xf>
    <xf numFmtId="2" fontId="6" fillId="0" borderId="1" xfId="2" applyNumberFormat="1" applyFont="1" applyBorder="1"/>
    <xf numFmtId="2" fontId="6" fillId="0" borderId="0" xfId="2" applyNumberFormat="1" applyFont="1"/>
    <xf numFmtId="2" fontId="18" fillId="0" borderId="0" xfId="2" applyNumberFormat="1" applyFont="1"/>
    <xf numFmtId="2" fontId="6" fillId="0" borderId="0" xfId="2" applyNumberFormat="1" applyFont="1" applyAlignment="1">
      <alignment horizontal="center" vertical="center"/>
    </xf>
    <xf numFmtId="2" fontId="6" fillId="0" borderId="0" xfId="2" applyNumberFormat="1" applyFont="1" applyAlignment="1">
      <alignment horizontal="center"/>
    </xf>
    <xf numFmtId="0" fontId="6" fillId="0" borderId="0" xfId="2" applyFont="1" applyAlignment="1">
      <alignment horizontal="center"/>
    </xf>
    <xf numFmtId="2" fontId="18" fillId="0" borderId="1" xfId="2" applyNumberFormat="1" applyFont="1" applyBorder="1" applyAlignment="1">
      <alignment horizontal="center"/>
    </xf>
    <xf numFmtId="2" fontId="18" fillId="0" borderId="0" xfId="2" applyNumberFormat="1" applyFont="1" applyAlignment="1">
      <alignment vertical="center"/>
    </xf>
    <xf numFmtId="2" fontId="6" fillId="0" borderId="0" xfId="2" applyNumberFormat="1" applyFont="1" applyAlignment="1">
      <alignment vertical="center"/>
    </xf>
    <xf numFmtId="2" fontId="18" fillId="0" borderId="1" xfId="2" applyNumberFormat="1" applyFont="1" applyBorder="1" applyAlignment="1">
      <alignment horizontal="center" vertical="top"/>
    </xf>
    <xf numFmtId="2" fontId="4" fillId="5" borderId="1" xfId="2" applyNumberFormat="1" applyFont="1" applyFill="1" applyBorder="1"/>
    <xf numFmtId="1" fontId="18" fillId="0" borderId="1" xfId="2" applyNumberFormat="1" applyFont="1" applyBorder="1" applyAlignment="1">
      <alignment horizontal="center" vertical="center"/>
    </xf>
    <xf numFmtId="2" fontId="6" fillId="0" borderId="0" xfId="2" applyNumberFormat="1" applyFont="1" applyAlignment="1"/>
    <xf numFmtId="2" fontId="6" fillId="0" borderId="0" xfId="2" applyNumberFormat="1" applyFont="1" applyAlignment="1">
      <alignment vertical="top"/>
    </xf>
    <xf numFmtId="0" fontId="6" fillId="0" borderId="2" xfId="2" applyFont="1" applyBorder="1" applyAlignment="1">
      <alignment horizontal="right"/>
    </xf>
    <xf numFmtId="0" fontId="6" fillId="8" borderId="1" xfId="2" applyFont="1" applyFill="1" applyBorder="1" applyAlignment="1">
      <alignment horizontal="center" vertical="center"/>
    </xf>
    <xf numFmtId="2" fontId="6" fillId="9" borderId="1" xfId="2" applyNumberFormat="1" applyFont="1" applyFill="1" applyBorder="1" applyAlignment="1">
      <alignment horizontal="center" vertical="center"/>
    </xf>
    <xf numFmtId="2" fontId="6" fillId="9" borderId="1" xfId="2" applyNumberFormat="1" applyFont="1" applyFill="1" applyBorder="1" applyAlignment="1">
      <alignment horizontal="center"/>
    </xf>
    <xf numFmtId="0" fontId="6" fillId="5" borderId="1" xfId="0" applyFont="1" applyFill="1" applyBorder="1" applyAlignment="1">
      <alignment horizontal="center" vertical="center"/>
    </xf>
    <xf numFmtId="2" fontId="6" fillId="0" borderId="1" xfId="0" applyNumberFormat="1" applyFont="1" applyBorder="1" applyAlignment="1">
      <alignment horizontal="right" vertical="center"/>
    </xf>
    <xf numFmtId="2" fontId="6" fillId="0" borderId="0" xfId="0" applyNumberFormat="1" applyFont="1" applyAlignment="1">
      <alignment horizontal="right" vertical="center"/>
    </xf>
    <xf numFmtId="2" fontId="18" fillId="0" borderId="0" xfId="0" applyNumberFormat="1" applyFont="1" applyAlignment="1">
      <alignment horizontal="center" vertical="center"/>
    </xf>
    <xf numFmtId="2" fontId="6" fillId="0" borderId="0" xfId="0" applyNumberFormat="1" applyFont="1"/>
    <xf numFmtId="2" fontId="4" fillId="5" borderId="1" xfId="0" applyNumberFormat="1" applyFont="1" applyFill="1" applyBorder="1"/>
    <xf numFmtId="2" fontId="18" fillId="0" borderId="1" xfId="0" applyNumberFormat="1" applyFont="1" applyBorder="1" applyAlignment="1">
      <alignment horizontal="center" vertical="center"/>
    </xf>
    <xf numFmtId="2" fontId="6" fillId="0" borderId="1" xfId="0" applyNumberFormat="1" applyFont="1" applyBorder="1" applyAlignment="1">
      <alignment horizontal="center"/>
    </xf>
    <xf numFmtId="2" fontId="6" fillId="0" borderId="1" xfId="0" applyNumberFormat="1" applyFont="1" applyBorder="1" applyAlignment="1">
      <alignment horizontal="center" vertical="center"/>
    </xf>
    <xf numFmtId="0" fontId="6" fillId="0" borderId="0" xfId="0" applyFont="1"/>
    <xf numFmtId="0" fontId="1" fillId="0" borderId="13" xfId="2" applyFont="1" applyBorder="1"/>
    <xf numFmtId="0" fontId="18" fillId="0" borderId="12" xfId="2" applyFont="1" applyBorder="1"/>
    <xf numFmtId="2" fontId="6" fillId="0" borderId="12" xfId="2" applyNumberFormat="1" applyFont="1" applyBorder="1"/>
    <xf numFmtId="2" fontId="6" fillId="0" borderId="12" xfId="2" applyNumberFormat="1" applyFont="1" applyBorder="1" applyAlignment="1">
      <alignment horizontal="center"/>
    </xf>
    <xf numFmtId="2" fontId="6" fillId="0" borderId="14" xfId="2" applyNumberFormat="1" applyFont="1" applyBorder="1"/>
    <xf numFmtId="0" fontId="18" fillId="0" borderId="15" xfId="2" applyFont="1" applyBorder="1"/>
    <xf numFmtId="2" fontId="6" fillId="0" borderId="15" xfId="2" applyNumberFormat="1" applyFont="1" applyBorder="1"/>
    <xf numFmtId="2" fontId="6" fillId="0" borderId="5" xfId="2" applyNumberFormat="1" applyFont="1" applyBorder="1"/>
    <xf numFmtId="0" fontId="6" fillId="0" borderId="11" xfId="2" applyFont="1" applyBorder="1"/>
    <xf numFmtId="0" fontId="18" fillId="0" borderId="0" xfId="2" applyFont="1" applyBorder="1"/>
    <xf numFmtId="2" fontId="6" fillId="0" borderId="0" xfId="2" applyNumberFormat="1" applyFont="1" applyBorder="1"/>
    <xf numFmtId="2" fontId="6" fillId="0" borderId="0" xfId="2" applyNumberFormat="1" applyFont="1" applyBorder="1" applyAlignment="1">
      <alignment horizontal="center"/>
    </xf>
    <xf numFmtId="2" fontId="6" fillId="0" borderId="0" xfId="2" applyNumberFormat="1" applyFont="1" applyBorder="1" applyAlignment="1">
      <alignment horizontal="center" vertical="center"/>
    </xf>
    <xf numFmtId="0" fontId="1" fillId="0" borderId="16" xfId="2" applyFont="1" applyBorder="1"/>
    <xf numFmtId="2" fontId="6" fillId="0" borderId="17" xfId="2" applyNumberFormat="1" applyFont="1" applyBorder="1"/>
    <xf numFmtId="0" fontId="6" fillId="0" borderId="10" xfId="2" applyFont="1" applyBorder="1"/>
    <xf numFmtId="0" fontId="1" fillId="0" borderId="11" xfId="2" applyFont="1" applyBorder="1"/>
    <xf numFmtId="0" fontId="1" fillId="0" borderId="18" xfId="2" applyFont="1" applyBorder="1"/>
    <xf numFmtId="0" fontId="6" fillId="0" borderId="6" xfId="2" applyFont="1" applyBorder="1"/>
    <xf numFmtId="0" fontId="19" fillId="0" borderId="0" xfId="2" applyFont="1" applyAlignment="1">
      <alignment horizontal="center"/>
    </xf>
    <xf numFmtId="0" fontId="0" fillId="0" borderId="0" xfId="0" applyProtection="1">
      <protection locked="0"/>
    </xf>
    <xf numFmtId="0" fontId="3" fillId="5" borderId="1" xfId="0" applyFont="1" applyFill="1" applyBorder="1" applyAlignment="1" applyProtection="1">
      <alignment horizontal="center" vertical="center" textRotation="180" wrapText="1"/>
      <protection locked="0"/>
    </xf>
    <xf numFmtId="0" fontId="3" fillId="5" borderId="2" xfId="0" applyFont="1" applyFill="1" applyBorder="1" applyAlignment="1" applyProtection="1">
      <alignment horizontal="center" vertical="center" textRotation="180" wrapText="1"/>
      <protection locked="0"/>
    </xf>
    <xf numFmtId="0" fontId="5" fillId="0" borderId="0" xfId="0" applyFont="1" applyAlignment="1" applyProtection="1">
      <alignment horizontal="center" vertical="center" wrapText="1"/>
      <protection locked="0"/>
    </xf>
    <xf numFmtId="0" fontId="3" fillId="0" borderId="1" xfId="0" applyFont="1" applyBorder="1" applyAlignment="1" applyProtection="1">
      <alignment horizontal="center"/>
      <protection locked="0"/>
    </xf>
    <xf numFmtId="2" fontId="5" fillId="0" borderId="1" xfId="0" applyNumberFormat="1" applyFont="1" applyFill="1" applyBorder="1" applyAlignment="1" applyProtection="1">
      <alignment horizontal="center"/>
      <protection locked="0"/>
    </xf>
    <xf numFmtId="0" fontId="2" fillId="0" borderId="1" xfId="0" applyFont="1" applyFill="1" applyBorder="1" applyAlignment="1" applyProtection="1">
      <alignment horizontal="center"/>
      <protection locked="0"/>
    </xf>
    <xf numFmtId="0" fontId="0" fillId="0" borderId="0" xfId="0" applyFill="1" applyProtection="1">
      <protection locked="0"/>
    </xf>
    <xf numFmtId="0" fontId="2" fillId="0" borderId="0" xfId="0" applyFont="1" applyFill="1" applyProtection="1">
      <protection locked="0"/>
    </xf>
    <xf numFmtId="0" fontId="6" fillId="0" borderId="0" xfId="2" applyFont="1" applyBorder="1" applyAlignment="1">
      <alignment horizontal="center"/>
    </xf>
    <xf numFmtId="0" fontId="6" fillId="0" borderId="0" xfId="2" applyFont="1" applyBorder="1" applyAlignment="1">
      <alignment horizontal="center" readingOrder="2"/>
    </xf>
    <xf numFmtId="2" fontId="6" fillId="0" borderId="0" xfId="0" applyNumberFormat="1" applyFont="1" applyBorder="1" applyAlignment="1">
      <alignment horizontal="right" vertical="center"/>
    </xf>
    <xf numFmtId="0" fontId="3" fillId="0" borderId="1" xfId="0" applyFont="1" applyBorder="1" applyAlignment="1" applyProtection="1">
      <alignment horizontal="right"/>
      <protection locked="0"/>
    </xf>
    <xf numFmtId="2" fontId="5" fillId="9" borderId="1" xfId="1" applyNumberFormat="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14" fillId="6" borderId="0" xfId="0" applyFont="1" applyFill="1" applyAlignment="1">
      <alignment horizontal="center" vertical="center"/>
    </xf>
    <xf numFmtId="0" fontId="0" fillId="6" borderId="0" xfId="0" applyFont="1" applyFill="1"/>
    <xf numFmtId="0" fontId="14" fillId="6" borderId="0" xfId="0" applyFont="1" applyFill="1"/>
    <xf numFmtId="0" fontId="20" fillId="8" borderId="0" xfId="0" applyFont="1" applyFill="1"/>
    <xf numFmtId="0" fontId="21" fillId="8" borderId="0" xfId="0" applyFont="1" applyFill="1"/>
    <xf numFmtId="0" fontId="21" fillId="0" borderId="0" xfId="0" applyFont="1"/>
    <xf numFmtId="2" fontId="5" fillId="9" borderId="3" xfId="1" applyNumberFormat="1" applyFont="1" applyFill="1" applyBorder="1" applyAlignment="1" applyProtection="1">
      <alignment horizontal="center"/>
      <protection locked="0"/>
    </xf>
    <xf numFmtId="0" fontId="5" fillId="11" borderId="19" xfId="1" applyFont="1" applyFill="1" applyBorder="1" applyAlignment="1" applyProtection="1">
      <alignment horizontal="center" vertical="center" textRotation="180" wrapText="1"/>
      <protection locked="0"/>
    </xf>
    <xf numFmtId="2" fontId="5" fillId="9" borderId="2" xfId="1" applyNumberFormat="1" applyFont="1" applyFill="1" applyBorder="1" applyAlignment="1" applyProtection="1">
      <alignment horizontal="center"/>
      <protection locked="0"/>
    </xf>
    <xf numFmtId="0" fontId="5" fillId="11" borderId="3" xfId="1" applyFont="1" applyFill="1" applyBorder="1" applyAlignment="1" applyProtection="1">
      <alignment horizontal="center" vertical="center" textRotation="180" wrapText="1"/>
      <protection locked="0"/>
    </xf>
    <xf numFmtId="2" fontId="5" fillId="9" borderId="14" xfId="1" applyNumberFormat="1" applyFont="1" applyFill="1" applyBorder="1" applyAlignment="1" applyProtection="1">
      <alignment horizontal="center"/>
      <protection locked="0"/>
    </xf>
    <xf numFmtId="0" fontId="5" fillId="9" borderId="3" xfId="1" applyNumberFormat="1" applyFont="1" applyFill="1" applyBorder="1" applyAlignment="1" applyProtection="1">
      <alignment horizontal="center"/>
      <protection locked="0"/>
    </xf>
    <xf numFmtId="0" fontId="5" fillId="9" borderId="3" xfId="1" applyFont="1" applyFill="1" applyBorder="1" applyAlignment="1" applyProtection="1">
      <alignment horizontal="center" vertical="center"/>
      <protection locked="0"/>
    </xf>
    <xf numFmtId="2" fontId="5" fillId="9" borderId="1" xfId="1" applyNumberFormat="1" applyFont="1" applyFill="1" applyBorder="1" applyAlignment="1" applyProtection="1">
      <alignment horizontal="center" vertical="center"/>
      <protection locked="0"/>
    </xf>
    <xf numFmtId="0" fontId="6" fillId="5" borderId="11" xfId="0" applyFont="1" applyFill="1" applyBorder="1" applyAlignment="1"/>
    <xf numFmtId="0" fontId="6" fillId="0" borderId="13" xfId="0" applyFont="1" applyBorder="1"/>
    <xf numFmtId="0" fontId="6" fillId="0" borderId="14" xfId="0" applyFont="1" applyBorder="1"/>
    <xf numFmtId="0" fontId="6" fillId="0" borderId="2" xfId="0" applyFont="1" applyBorder="1"/>
    <xf numFmtId="0" fontId="6" fillId="0" borderId="3" xfId="0" applyFont="1" applyBorder="1"/>
    <xf numFmtId="0" fontId="6" fillId="0" borderId="0" xfId="0" applyFont="1" applyBorder="1"/>
    <xf numFmtId="0" fontId="6" fillId="0" borderId="1" xfId="0" applyFont="1" applyBorder="1"/>
    <xf numFmtId="0" fontId="18" fillId="0" borderId="0" xfId="0" applyFont="1" applyBorder="1" applyAlignment="1">
      <alignment horizontal="center"/>
    </xf>
    <xf numFmtId="0" fontId="18" fillId="0" borderId="0" xfId="0" applyFont="1"/>
    <xf numFmtId="2" fontId="18" fillId="0" borderId="1" xfId="0" applyNumberFormat="1" applyFont="1" applyBorder="1" applyAlignment="1">
      <alignment horizontal="center"/>
    </xf>
    <xf numFmtId="2" fontId="18" fillId="0" borderId="0" xfId="0" applyNumberFormat="1" applyFont="1" applyBorder="1" applyAlignment="1">
      <alignment horizontal="center"/>
    </xf>
    <xf numFmtId="2" fontId="18" fillId="0" borderId="1" xfId="0" applyNumberFormat="1" applyFont="1" applyBorder="1" applyAlignment="1">
      <alignment horizontal="center" vertical="top"/>
    </xf>
    <xf numFmtId="2" fontId="6" fillId="0" borderId="0" xfId="0" applyNumberFormat="1" applyFont="1" applyBorder="1"/>
    <xf numFmtId="0" fontId="6" fillId="5" borderId="1" xfId="0" applyFont="1" applyFill="1" applyBorder="1" applyAlignment="1">
      <alignment horizontal="right" vertical="center"/>
    </xf>
    <xf numFmtId="2" fontId="6" fillId="0" borderId="1" xfId="0" applyNumberFormat="1" applyFont="1" applyBorder="1"/>
    <xf numFmtId="2" fontId="0" fillId="0" borderId="1" xfId="0" applyNumberFormat="1" applyBorder="1" applyAlignment="1">
      <alignment horizontal="center"/>
    </xf>
    <xf numFmtId="2" fontId="5" fillId="0" borderId="1" xfId="1" applyNumberFormat="1" applyFont="1" applyFill="1" applyBorder="1" applyAlignment="1" applyProtection="1">
      <alignment horizontal="center" vertical="center"/>
      <protection locked="0"/>
    </xf>
    <xf numFmtId="0" fontId="0" fillId="0" borderId="1" xfId="0" applyBorder="1"/>
    <xf numFmtId="0" fontId="19" fillId="0" borderId="0" xfId="0" applyFont="1" applyAlignment="1"/>
    <xf numFmtId="0" fontId="2" fillId="0" borderId="1" xfId="0" applyFont="1" applyBorder="1" applyProtection="1">
      <protection locked="0"/>
    </xf>
    <xf numFmtId="0" fontId="2" fillId="0" borderId="1" xfId="0" applyFont="1" applyBorder="1" applyAlignment="1" applyProtection="1">
      <alignment horizontal="center" wrapText="1"/>
      <protection locked="0"/>
    </xf>
    <xf numFmtId="0" fontId="2" fillId="0" borderId="1" xfId="0" applyFont="1" applyBorder="1" applyAlignment="1" applyProtection="1">
      <alignment horizontal="center"/>
      <protection locked="0"/>
    </xf>
    <xf numFmtId="0" fontId="22" fillId="0" borderId="0" xfId="0" applyFont="1" applyProtection="1">
      <protection locked="0"/>
    </xf>
    <xf numFmtId="0" fontId="2" fillId="0" borderId="2" xfId="1" applyFont="1" applyFill="1" applyBorder="1" applyAlignment="1" applyProtection="1">
      <protection locked="0"/>
    </xf>
    <xf numFmtId="0" fontId="2" fillId="0" borderId="1" xfId="1" applyFont="1" applyFill="1" applyBorder="1" applyAlignment="1" applyProtection="1">
      <alignment horizontal="center" vertical="center"/>
      <protection locked="0"/>
    </xf>
    <xf numFmtId="0" fontId="2" fillId="0" borderId="1" xfId="1" applyFont="1" applyFill="1" applyBorder="1" applyAlignment="1" applyProtection="1">
      <alignment horizontal="center"/>
      <protection locked="0"/>
    </xf>
    <xf numFmtId="0" fontId="12" fillId="0" borderId="0" xfId="0" applyFont="1" applyAlignment="1"/>
    <xf numFmtId="0" fontId="0" fillId="6" borderId="8" xfId="0" applyFill="1" applyBorder="1" applyProtection="1"/>
    <xf numFmtId="0" fontId="0" fillId="7" borderId="8" xfId="0" applyFill="1" applyBorder="1" applyProtection="1"/>
    <xf numFmtId="2" fontId="2" fillId="8" borderId="24" xfId="0" applyNumberFormat="1" applyFont="1" applyFill="1" applyBorder="1" applyAlignment="1" applyProtection="1">
      <alignment horizontal="center" vertical="center"/>
    </xf>
    <xf numFmtId="0" fontId="5" fillId="0" borderId="0" xfId="3" applyFont="1"/>
    <xf numFmtId="0" fontId="23" fillId="0" borderId="0" xfId="3"/>
    <xf numFmtId="0" fontId="2" fillId="8" borderId="0" xfId="3" applyFont="1" applyFill="1" applyAlignment="1">
      <alignment horizontal="center"/>
    </xf>
    <xf numFmtId="0" fontId="2" fillId="0" borderId="0" xfId="3" applyFont="1"/>
    <xf numFmtId="0" fontId="5" fillId="0" borderId="27" xfId="3" applyFont="1" applyBorder="1"/>
    <xf numFmtId="0" fontId="23" fillId="0" borderId="28" xfId="3" applyBorder="1"/>
    <xf numFmtId="0" fontId="23" fillId="0" borderId="29" xfId="3" applyBorder="1" applyAlignment="1"/>
    <xf numFmtId="0" fontId="5" fillId="0" borderId="31" xfId="3" applyFont="1" applyBorder="1"/>
    <xf numFmtId="0" fontId="23" fillId="0" borderId="0" xfId="3" applyBorder="1"/>
    <xf numFmtId="0" fontId="23" fillId="0" borderId="32" xfId="3" applyBorder="1" applyAlignment="1"/>
    <xf numFmtId="0" fontId="5" fillId="0" borderId="33" xfId="3" applyFont="1" applyBorder="1"/>
    <xf numFmtId="0" fontId="23" fillId="0" borderId="34" xfId="3" applyBorder="1"/>
    <xf numFmtId="0" fontId="23" fillId="0" borderId="35" xfId="3" applyBorder="1" applyAlignment="1"/>
    <xf numFmtId="0" fontId="5" fillId="0" borderId="29" xfId="3" applyFont="1" applyBorder="1"/>
    <xf numFmtId="2" fontId="2" fillId="0" borderId="30" xfId="3" applyNumberFormat="1" applyFont="1" applyBorder="1" applyAlignment="1">
      <alignment horizontal="center" vertical="center"/>
    </xf>
    <xf numFmtId="0" fontId="23" fillId="0" borderId="30" xfId="3" applyBorder="1"/>
    <xf numFmtId="0" fontId="5" fillId="0" borderId="32" xfId="3" applyFont="1" applyBorder="1"/>
    <xf numFmtId="0" fontId="5" fillId="0" borderId="38" xfId="3" applyFont="1" applyBorder="1"/>
    <xf numFmtId="2" fontId="2" fillId="0" borderId="39" xfId="3" applyNumberFormat="1" applyFont="1" applyBorder="1" applyAlignment="1">
      <alignment vertical="center"/>
    </xf>
    <xf numFmtId="2" fontId="25" fillId="0" borderId="39" xfId="3" applyNumberFormat="1" applyFont="1" applyBorder="1" applyAlignment="1">
      <alignment vertical="center"/>
    </xf>
    <xf numFmtId="0" fontId="23" fillId="0" borderId="39" xfId="3" applyBorder="1" applyAlignment="1"/>
    <xf numFmtId="2" fontId="2" fillId="0" borderId="40" xfId="3" applyNumberFormat="1" applyFont="1" applyBorder="1" applyAlignment="1">
      <alignment vertical="center"/>
    </xf>
    <xf numFmtId="0" fontId="5" fillId="0" borderId="30" xfId="3" applyFont="1" applyBorder="1"/>
    <xf numFmtId="2" fontId="25" fillId="0" borderId="28" xfId="3" applyNumberFormat="1" applyFont="1" applyBorder="1" applyAlignment="1">
      <alignment vertical="center"/>
    </xf>
    <xf numFmtId="0" fontId="23" fillId="0" borderId="28" xfId="3" applyBorder="1" applyAlignment="1">
      <alignment horizontal="center"/>
    </xf>
    <xf numFmtId="2" fontId="2" fillId="0" borderId="28" xfId="3" applyNumberFormat="1" applyFont="1" applyBorder="1" applyAlignment="1">
      <alignment horizontal="center"/>
    </xf>
    <xf numFmtId="2" fontId="2" fillId="0" borderId="29" xfId="3" applyNumberFormat="1" applyFont="1" applyBorder="1" applyAlignment="1">
      <alignment horizontal="center"/>
    </xf>
    <xf numFmtId="2" fontId="2" fillId="0" borderId="0" xfId="3" applyNumberFormat="1" applyFont="1" applyBorder="1" applyAlignment="1">
      <alignment vertical="center"/>
    </xf>
    <xf numFmtId="2" fontId="25" fillId="0" borderId="0" xfId="3" applyNumberFormat="1" applyFont="1" applyBorder="1" applyAlignment="1">
      <alignment vertical="center"/>
    </xf>
    <xf numFmtId="0" fontId="23" fillId="0" borderId="0" xfId="3" applyBorder="1" applyAlignment="1">
      <alignment horizontal="center"/>
    </xf>
    <xf numFmtId="0" fontId="23" fillId="0" borderId="32" xfId="3" applyBorder="1"/>
    <xf numFmtId="2" fontId="2" fillId="0" borderId="34" xfId="3" applyNumberFormat="1" applyFont="1" applyBorder="1" applyAlignment="1">
      <alignment vertical="center"/>
    </xf>
    <xf numFmtId="2" fontId="25" fillId="0" borderId="34" xfId="3" applyNumberFormat="1" applyFont="1" applyBorder="1" applyAlignment="1">
      <alignment vertical="center"/>
    </xf>
    <xf numFmtId="0" fontId="23" fillId="0" borderId="35" xfId="3" applyBorder="1"/>
    <xf numFmtId="0" fontId="23" fillId="14" borderId="30" xfId="3" applyFill="1" applyBorder="1" applyAlignment="1"/>
    <xf numFmtId="0" fontId="23" fillId="0" borderId="28" xfId="3" applyBorder="1" applyAlignment="1">
      <alignment horizontal="center"/>
    </xf>
    <xf numFmtId="0" fontId="27" fillId="0" borderId="30" xfId="3" applyFont="1" applyFill="1" applyBorder="1" applyAlignment="1">
      <alignment horizontal="center" vertical="center" readingOrder="2"/>
    </xf>
    <xf numFmtId="0" fontId="23" fillId="0" borderId="0" xfId="3" applyBorder="1" applyAlignment="1">
      <alignment horizontal="center"/>
    </xf>
    <xf numFmtId="2" fontId="2" fillId="0" borderId="36" xfId="3" applyNumberFormat="1" applyFont="1" applyBorder="1" applyAlignment="1">
      <alignment horizontal="center" vertical="center"/>
    </xf>
    <xf numFmtId="2" fontId="23" fillId="0" borderId="30" xfId="3" applyNumberFormat="1" applyBorder="1" applyAlignment="1">
      <alignment horizontal="center" vertical="center"/>
    </xf>
    <xf numFmtId="2" fontId="2" fillId="0" borderId="36" xfId="3" applyNumberFormat="1" applyFont="1" applyBorder="1" applyAlignment="1">
      <alignment horizontal="center" vertical="center"/>
    </xf>
    <xf numFmtId="2" fontId="2" fillId="0" borderId="30" xfId="3" applyNumberFormat="1" applyFont="1" applyBorder="1" applyAlignment="1">
      <alignment horizontal="center" vertical="center"/>
    </xf>
    <xf numFmtId="0" fontId="5" fillId="0" borderId="27" xfId="3" applyFont="1" applyBorder="1" applyAlignment="1"/>
    <xf numFmtId="0" fontId="5" fillId="0" borderId="28" xfId="3" applyFont="1" applyBorder="1" applyAlignment="1"/>
    <xf numFmtId="0" fontId="5" fillId="0" borderId="29" xfId="3" applyFont="1" applyBorder="1" applyAlignment="1"/>
    <xf numFmtId="0" fontId="5" fillId="0" borderId="31" xfId="3" applyFont="1" applyBorder="1" applyAlignment="1"/>
    <xf numFmtId="0" fontId="5" fillId="0" borderId="0" xfId="3" applyFont="1" applyBorder="1" applyAlignment="1"/>
    <xf numFmtId="0" fontId="5" fillId="0" borderId="32" xfId="3" applyFont="1" applyBorder="1" applyAlignment="1"/>
    <xf numFmtId="0" fontId="23" fillId="15" borderId="31" xfId="3" applyFill="1" applyBorder="1" applyAlignment="1">
      <alignment vertical="center"/>
    </xf>
    <xf numFmtId="0" fontId="23" fillId="15" borderId="0" xfId="3" applyFill="1" applyBorder="1" applyAlignment="1">
      <alignment vertical="center"/>
    </xf>
    <xf numFmtId="0" fontId="23" fillId="15" borderId="32" xfId="3" applyFill="1" applyBorder="1" applyAlignment="1">
      <alignment vertical="center"/>
    </xf>
    <xf numFmtId="0" fontId="5" fillId="0" borderId="33" xfId="3" applyFont="1" applyBorder="1" applyAlignment="1"/>
    <xf numFmtId="0" fontId="5" fillId="0" borderId="34" xfId="3" applyFont="1" applyBorder="1" applyAlignment="1"/>
    <xf numFmtId="0" fontId="5" fillId="0" borderId="35" xfId="3" applyFont="1" applyBorder="1" applyAlignment="1"/>
    <xf numFmtId="0" fontId="23" fillId="15" borderId="33" xfId="3" applyFill="1" applyBorder="1" applyAlignment="1">
      <alignment vertical="center"/>
    </xf>
    <xf numFmtId="0" fontId="23" fillId="15" borderId="34" xfId="3" applyFill="1" applyBorder="1" applyAlignment="1">
      <alignment vertical="center"/>
    </xf>
    <xf numFmtId="0" fontId="23" fillId="15" borderId="35" xfId="3" applyFill="1" applyBorder="1" applyAlignment="1">
      <alignment vertical="center"/>
    </xf>
    <xf numFmtId="0" fontId="5" fillId="0" borderId="0" xfId="3" applyFont="1" applyBorder="1"/>
    <xf numFmtId="0" fontId="23" fillId="0" borderId="0" xfId="3" applyBorder="1" applyAlignment="1"/>
    <xf numFmtId="0" fontId="30" fillId="0" borderId="0" xfId="3" applyFont="1" applyAlignment="1">
      <alignment horizontal="center"/>
    </xf>
    <xf numFmtId="0" fontId="25" fillId="0" borderId="0" xfId="3" applyFont="1" applyAlignment="1">
      <alignment horizontal="center" vertical="center"/>
    </xf>
    <xf numFmtId="0" fontId="11" fillId="0" borderId="0" xfId="3" applyFont="1" applyAlignment="1">
      <alignment vertical="center"/>
    </xf>
    <xf numFmtId="0" fontId="24" fillId="0" borderId="0" xfId="3" applyFont="1" applyAlignment="1">
      <alignment horizontal="left" vertical="center"/>
    </xf>
    <xf numFmtId="0" fontId="14" fillId="0" borderId="0" xfId="0" applyFont="1"/>
    <xf numFmtId="2" fontId="5" fillId="9" borderId="1" xfId="1" applyNumberFormat="1" applyFont="1" applyFill="1" applyBorder="1" applyAlignment="1" applyProtection="1">
      <alignment horizontal="center"/>
      <protection locked="0"/>
    </xf>
    <xf numFmtId="0" fontId="32" fillId="8" borderId="0" xfId="0" applyFont="1" applyFill="1"/>
    <xf numFmtId="0" fontId="22" fillId="0" borderId="0" xfId="0" applyFont="1"/>
    <xf numFmtId="0" fontId="33" fillId="0" borderId="0" xfId="0" applyFont="1" applyProtection="1"/>
    <xf numFmtId="0" fontId="34" fillId="0" borderId="0" xfId="4" applyFont="1" applyProtection="1"/>
    <xf numFmtId="0" fontId="34" fillId="0" borderId="0" xfId="4" applyFont="1"/>
    <xf numFmtId="0" fontId="32" fillId="0" borderId="0" xfId="0" applyFont="1"/>
    <xf numFmtId="0" fontId="33" fillId="0" borderId="44" xfId="0" applyFont="1" applyBorder="1" applyAlignment="1">
      <alignment horizontal="center"/>
    </xf>
    <xf numFmtId="0" fontId="33" fillId="0" borderId="45" xfId="0" applyFont="1" applyBorder="1" applyAlignment="1">
      <alignment horizontal="center"/>
    </xf>
    <xf numFmtId="0" fontId="35" fillId="0" borderId="46" xfId="4" applyFont="1" applyBorder="1" applyAlignment="1">
      <alignment horizontal="center"/>
    </xf>
    <xf numFmtId="0" fontId="35" fillId="0" borderId="47" xfId="4" applyFont="1" applyBorder="1" applyAlignment="1">
      <alignment horizontal="center"/>
    </xf>
    <xf numFmtId="0" fontId="33" fillId="0" borderId="42" xfId="0" applyFont="1" applyBorder="1" applyAlignment="1">
      <alignment horizontal="center"/>
    </xf>
    <xf numFmtId="0" fontId="33" fillId="0" borderId="43" xfId="0" applyFont="1" applyBorder="1" applyAlignment="1">
      <alignment horizontal="center"/>
    </xf>
    <xf numFmtId="0" fontId="2" fillId="0" borderId="20" xfId="0" applyFont="1" applyBorder="1" applyAlignment="1" applyProtection="1">
      <alignment horizontal="center"/>
    </xf>
    <xf numFmtId="0" fontId="2" fillId="0" borderId="21" xfId="0" applyFont="1" applyBorder="1" applyAlignment="1" applyProtection="1">
      <alignment horizontal="center"/>
    </xf>
    <xf numFmtId="0" fontId="2" fillId="0" borderId="22" xfId="0" applyFont="1" applyBorder="1" applyAlignment="1" applyProtection="1">
      <alignment horizontal="center"/>
    </xf>
    <xf numFmtId="0" fontId="2" fillId="0" borderId="2" xfId="0" applyFont="1" applyBorder="1" applyAlignment="1" applyProtection="1">
      <alignment horizontal="center"/>
    </xf>
    <xf numFmtId="0" fontId="2" fillId="0" borderId="23" xfId="0" applyFont="1" applyBorder="1" applyAlignment="1" applyProtection="1">
      <alignment horizontal="center"/>
    </xf>
    <xf numFmtId="0" fontId="2" fillId="0" borderId="25" xfId="0" applyFont="1" applyBorder="1" applyAlignment="1" applyProtection="1">
      <alignment horizontal="center"/>
    </xf>
    <xf numFmtId="0" fontId="2" fillId="0" borderId="26" xfId="0" applyFont="1" applyBorder="1" applyAlignment="1" applyProtection="1">
      <alignment horizontal="center"/>
    </xf>
    <xf numFmtId="0" fontId="1" fillId="3" borderId="2" xfId="0" applyFont="1" applyFill="1" applyBorder="1" applyAlignment="1" applyProtection="1">
      <alignment horizontal="center" vertical="center" readingOrder="2"/>
      <protection locked="0"/>
    </xf>
    <xf numFmtId="0" fontId="1" fillId="3" borderId="4" xfId="0" applyFont="1" applyFill="1" applyBorder="1" applyAlignment="1" applyProtection="1">
      <alignment horizontal="center" vertical="center" readingOrder="2"/>
      <protection locked="0"/>
    </xf>
    <xf numFmtId="0" fontId="1" fillId="3" borderId="3" xfId="0" applyFont="1" applyFill="1" applyBorder="1" applyAlignment="1" applyProtection="1">
      <alignment horizontal="center" vertical="center" readingOrder="2"/>
      <protection locked="0"/>
    </xf>
    <xf numFmtId="0" fontId="1" fillId="5" borderId="2" xfId="0" applyFont="1" applyFill="1" applyBorder="1" applyAlignment="1" applyProtection="1">
      <alignment horizontal="center" vertical="center" readingOrder="2"/>
    </xf>
    <xf numFmtId="0" fontId="1" fillId="5" borderId="4" xfId="0" applyFont="1" applyFill="1" applyBorder="1" applyAlignment="1" applyProtection="1">
      <alignment horizontal="center" vertical="center" readingOrder="2"/>
    </xf>
    <xf numFmtId="0" fontId="1" fillId="5" borderId="3" xfId="0" applyFont="1" applyFill="1" applyBorder="1" applyAlignment="1" applyProtection="1">
      <alignment horizontal="center" vertical="center" readingOrder="2"/>
    </xf>
    <xf numFmtId="0" fontId="1" fillId="5" borderId="2" xfId="0" applyFont="1" applyFill="1" applyBorder="1" applyAlignment="1" applyProtection="1">
      <alignment horizontal="center" vertical="center"/>
    </xf>
    <xf numFmtId="0" fontId="1" fillId="5" borderId="3" xfId="0" applyFont="1" applyFill="1" applyBorder="1" applyAlignment="1" applyProtection="1">
      <alignment horizontal="center" vertical="center"/>
    </xf>
    <xf numFmtId="0" fontId="1" fillId="3" borderId="2"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2" fillId="3" borderId="2" xfId="1" applyFont="1" applyFill="1" applyBorder="1" applyAlignment="1" applyProtection="1">
      <alignment horizontal="center"/>
      <protection locked="0"/>
    </xf>
    <xf numFmtId="0" fontId="2" fillId="3" borderId="4" xfId="1" applyFont="1" applyFill="1" applyBorder="1" applyAlignment="1" applyProtection="1">
      <alignment horizontal="center"/>
      <protection locked="0"/>
    </xf>
    <xf numFmtId="0" fontId="2" fillId="3" borderId="3" xfId="1" applyFont="1" applyFill="1" applyBorder="1" applyAlignment="1" applyProtection="1">
      <alignment horizontal="center"/>
      <protection locked="0"/>
    </xf>
    <xf numFmtId="0" fontId="3" fillId="3" borderId="2" xfId="1" applyFont="1" applyFill="1" applyBorder="1" applyAlignment="1" applyProtection="1">
      <alignment horizontal="center"/>
      <protection locked="0"/>
    </xf>
    <xf numFmtId="0" fontId="3" fillId="3" borderId="4" xfId="1" applyFont="1" applyFill="1" applyBorder="1" applyAlignment="1" applyProtection="1">
      <alignment horizontal="center"/>
      <protection locked="0"/>
    </xf>
    <xf numFmtId="0" fontId="12" fillId="0" borderId="2" xfId="1" applyFont="1" applyBorder="1" applyAlignment="1" applyProtection="1">
      <alignment horizontal="center"/>
      <protection locked="0"/>
    </xf>
    <xf numFmtId="0" fontId="12" fillId="0" borderId="4" xfId="1" applyFont="1" applyBorder="1" applyAlignment="1" applyProtection="1">
      <alignment horizontal="center"/>
      <protection locked="0"/>
    </xf>
    <xf numFmtId="0" fontId="12" fillId="0" borderId="3" xfId="1" applyFont="1" applyBorder="1" applyAlignment="1" applyProtection="1">
      <alignment horizontal="center"/>
      <protection locked="0"/>
    </xf>
    <xf numFmtId="0" fontId="2" fillId="5" borderId="1" xfId="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3" fillId="5" borderId="1" xfId="1" applyFont="1" applyFill="1" applyBorder="1" applyAlignment="1" applyProtection="1">
      <alignment horizontal="center" vertical="center"/>
      <protection locked="0"/>
    </xf>
    <xf numFmtId="0" fontId="11" fillId="0" borderId="12" xfId="1" applyFont="1" applyBorder="1" applyAlignment="1" applyProtection="1">
      <alignment horizontal="center"/>
      <protection locked="0"/>
    </xf>
    <xf numFmtId="0" fontId="11" fillId="0" borderId="0" xfId="1" applyFont="1" applyBorder="1" applyAlignment="1" applyProtection="1">
      <alignment horizontal="center"/>
      <protection locked="0"/>
    </xf>
    <xf numFmtId="0" fontId="2" fillId="2" borderId="4" xfId="1" applyFont="1" applyFill="1" applyBorder="1" applyAlignment="1" applyProtection="1">
      <alignment horizontal="right" vertical="center" wrapText="1"/>
      <protection locked="0"/>
    </xf>
    <xf numFmtId="0" fontId="2" fillId="2" borderId="3" xfId="1" applyFont="1" applyFill="1" applyBorder="1" applyAlignment="1" applyProtection="1">
      <alignment horizontal="right" vertical="center" wrapText="1"/>
      <protection locked="0"/>
    </xf>
    <xf numFmtId="0" fontId="2" fillId="5" borderId="2" xfId="1" applyFont="1" applyFill="1" applyBorder="1" applyAlignment="1" applyProtection="1">
      <alignment horizontal="center"/>
      <protection locked="0"/>
    </xf>
    <xf numFmtId="0" fontId="2" fillId="5" borderId="3" xfId="1" applyFont="1" applyFill="1" applyBorder="1" applyAlignment="1" applyProtection="1">
      <alignment horizontal="center"/>
      <protection locked="0"/>
    </xf>
    <xf numFmtId="0" fontId="2" fillId="5" borderId="4" xfId="1" applyFont="1" applyFill="1" applyBorder="1" applyAlignment="1" applyProtection="1">
      <alignment horizontal="center"/>
      <protection locked="0"/>
    </xf>
    <xf numFmtId="0" fontId="2" fillId="2" borderId="3" xfId="1" applyFont="1" applyFill="1" applyBorder="1" applyAlignment="1" applyProtection="1">
      <alignment horizontal="right"/>
      <protection locked="0"/>
    </xf>
    <xf numFmtId="0" fontId="2" fillId="2" borderId="1" xfId="1" applyFont="1" applyFill="1" applyBorder="1" applyAlignment="1" applyProtection="1">
      <alignment horizontal="right"/>
      <protection locked="0"/>
    </xf>
    <xf numFmtId="0" fontId="12" fillId="0" borderId="0" xfId="1" applyFont="1" applyBorder="1" applyAlignment="1" applyProtection="1">
      <alignment horizontal="center"/>
      <protection locked="0"/>
    </xf>
    <xf numFmtId="0" fontId="2" fillId="8" borderId="2" xfId="1" applyFont="1" applyFill="1" applyBorder="1" applyAlignment="1" applyProtection="1">
      <alignment horizontal="center"/>
      <protection locked="0"/>
    </xf>
    <xf numFmtId="0" fontId="2" fillId="8" borderId="4" xfId="1" applyFont="1" applyFill="1" applyBorder="1" applyAlignment="1" applyProtection="1">
      <alignment horizontal="center"/>
      <protection locked="0"/>
    </xf>
    <xf numFmtId="0" fontId="2" fillId="8" borderId="3" xfId="1" applyFont="1" applyFill="1" applyBorder="1" applyAlignment="1" applyProtection="1">
      <alignment horizontal="center"/>
      <protection locked="0"/>
    </xf>
    <xf numFmtId="0" fontId="2" fillId="9" borderId="2" xfId="1" applyFont="1" applyFill="1" applyBorder="1" applyAlignment="1" applyProtection="1">
      <alignment horizontal="center"/>
      <protection locked="0"/>
    </xf>
    <xf numFmtId="0" fontId="2" fillId="9" borderId="4" xfId="1" applyFont="1" applyFill="1" applyBorder="1" applyAlignment="1" applyProtection="1">
      <alignment horizontal="center"/>
      <protection locked="0"/>
    </xf>
    <xf numFmtId="0" fontId="2" fillId="9" borderId="3" xfId="1" applyFont="1" applyFill="1" applyBorder="1" applyAlignment="1" applyProtection="1">
      <alignment horizontal="center"/>
      <protection locked="0"/>
    </xf>
    <xf numFmtId="0" fontId="2" fillId="4" borderId="1" xfId="1" applyFont="1" applyFill="1" applyBorder="1" applyAlignment="1" applyProtection="1">
      <alignment horizontal="center"/>
      <protection locked="0"/>
    </xf>
    <xf numFmtId="0" fontId="3" fillId="0" borderId="1" xfId="1" applyFont="1" applyBorder="1" applyAlignment="1" applyProtection="1">
      <alignment horizontal="right"/>
      <protection locked="0"/>
    </xf>
    <xf numFmtId="0" fontId="2" fillId="11" borderId="1" xfId="1" applyFont="1" applyFill="1" applyBorder="1" applyAlignment="1" applyProtection="1">
      <alignment horizontal="center"/>
      <protection locked="0"/>
    </xf>
    <xf numFmtId="0" fontId="2" fillId="0" borderId="2" xfId="1" applyFont="1" applyBorder="1" applyAlignment="1" applyProtection="1">
      <alignment horizontal="center" vertical="center"/>
      <protection locked="0"/>
    </xf>
    <xf numFmtId="0" fontId="2" fillId="0" borderId="3" xfId="1" applyFont="1" applyBorder="1" applyAlignment="1" applyProtection="1">
      <alignment horizontal="center" vertical="center"/>
      <protection locked="0"/>
    </xf>
    <xf numFmtId="0" fontId="2" fillId="0" borderId="1" xfId="1" applyFont="1" applyBorder="1" applyAlignment="1" applyProtection="1">
      <alignment horizontal="right"/>
      <protection locked="0"/>
    </xf>
    <xf numFmtId="0" fontId="12" fillId="0" borderId="1" xfId="1" applyFont="1" applyBorder="1" applyAlignment="1" applyProtection="1">
      <alignment horizontal="center"/>
      <protection locked="0"/>
    </xf>
    <xf numFmtId="0" fontId="3" fillId="10" borderId="1" xfId="1" applyFont="1" applyFill="1" applyBorder="1" applyAlignment="1" applyProtection="1">
      <alignment horizontal="center"/>
      <protection locked="0"/>
    </xf>
    <xf numFmtId="0" fontId="3" fillId="3" borderId="3" xfId="1" applyFont="1" applyFill="1" applyBorder="1" applyAlignment="1" applyProtection="1">
      <alignment horizontal="center"/>
      <protection locked="0"/>
    </xf>
    <xf numFmtId="0" fontId="3" fillId="5" borderId="2" xfId="1" applyFont="1" applyFill="1" applyBorder="1" applyAlignment="1" applyProtection="1">
      <alignment horizontal="center"/>
      <protection locked="0"/>
    </xf>
    <xf numFmtId="0" fontId="3" fillId="5" borderId="3" xfId="1" applyFont="1" applyFill="1" applyBorder="1" applyAlignment="1" applyProtection="1">
      <alignment horizontal="center"/>
      <protection locked="0"/>
    </xf>
    <xf numFmtId="0" fontId="3" fillId="3" borderId="1" xfId="1" applyFont="1" applyFill="1" applyBorder="1" applyAlignment="1" applyProtection="1">
      <alignment horizontal="center"/>
      <protection locked="0"/>
    </xf>
    <xf numFmtId="0" fontId="3" fillId="8" borderId="1" xfId="1" applyFont="1" applyFill="1" applyBorder="1" applyAlignment="1" applyProtection="1">
      <alignment horizontal="center"/>
      <protection locked="0"/>
    </xf>
    <xf numFmtId="0" fontId="3" fillId="9" borderId="1" xfId="1" applyFont="1" applyFill="1" applyBorder="1" applyAlignment="1" applyProtection="1">
      <alignment horizontal="center"/>
      <protection locked="0"/>
    </xf>
    <xf numFmtId="0" fontId="3" fillId="11" borderId="2" xfId="1" applyFont="1" applyFill="1" applyBorder="1" applyAlignment="1" applyProtection="1">
      <alignment horizontal="center"/>
      <protection locked="0"/>
    </xf>
    <xf numFmtId="0" fontId="3" fillId="11" borderId="4" xfId="1" applyFont="1" applyFill="1" applyBorder="1" applyAlignment="1" applyProtection="1">
      <alignment horizontal="center"/>
      <protection locked="0"/>
    </xf>
    <xf numFmtId="0" fontId="3" fillId="11" borderId="3" xfId="1" applyFont="1" applyFill="1" applyBorder="1" applyAlignment="1" applyProtection="1">
      <alignment horizontal="center"/>
      <protection locked="0"/>
    </xf>
    <xf numFmtId="0" fontId="2" fillId="5" borderId="1" xfId="1" applyFont="1" applyFill="1" applyBorder="1" applyAlignment="1" applyProtection="1">
      <alignment horizontal="center" vertical="center" textRotation="180"/>
      <protection locked="0"/>
    </xf>
    <xf numFmtId="0" fontId="2" fillId="2" borderId="2" xfId="1" applyFont="1" applyFill="1" applyBorder="1" applyAlignment="1" applyProtection="1">
      <alignment horizontal="right"/>
      <protection locked="0"/>
    </xf>
    <xf numFmtId="0" fontId="2" fillId="2" borderId="2" xfId="1" applyFont="1" applyFill="1" applyBorder="1" applyAlignment="1" applyProtection="1">
      <protection locked="0"/>
    </xf>
    <xf numFmtId="0" fontId="2" fillId="2" borderId="4" xfId="1" applyFont="1" applyFill="1" applyBorder="1" applyAlignment="1" applyProtection="1">
      <protection locked="0"/>
    </xf>
    <xf numFmtId="0" fontId="2" fillId="2" borderId="3" xfId="1" applyFont="1" applyFill="1" applyBorder="1" applyAlignment="1" applyProtection="1">
      <protection locked="0"/>
    </xf>
    <xf numFmtId="2" fontId="4" fillId="5" borderId="2" xfId="2" applyNumberFormat="1" applyFont="1" applyFill="1" applyBorder="1" applyAlignment="1">
      <alignment horizontal="center"/>
    </xf>
    <xf numFmtId="2" fontId="4" fillId="5" borderId="3" xfId="2" applyNumberFormat="1" applyFont="1" applyFill="1" applyBorder="1" applyAlignment="1">
      <alignment horizontal="center"/>
    </xf>
    <xf numFmtId="0" fontId="18" fillId="0" borderId="16" xfId="2" applyFont="1" applyBorder="1" applyAlignment="1">
      <alignment horizontal="center"/>
    </xf>
    <xf numFmtId="0" fontId="18" fillId="0" borderId="0" xfId="2" applyFont="1" applyBorder="1" applyAlignment="1">
      <alignment horizontal="center"/>
    </xf>
    <xf numFmtId="0" fontId="6" fillId="0" borderId="12" xfId="2" applyFont="1" applyBorder="1" applyAlignment="1">
      <alignment horizontal="center"/>
    </xf>
    <xf numFmtId="0" fontId="6" fillId="0" borderId="14" xfId="2" applyFont="1" applyBorder="1" applyAlignment="1">
      <alignment horizontal="center"/>
    </xf>
    <xf numFmtId="0" fontId="6" fillId="0" borderId="12" xfId="2" applyFont="1" applyBorder="1" applyAlignment="1">
      <alignment horizontal="center" readingOrder="2"/>
    </xf>
    <xf numFmtId="0" fontId="6" fillId="0" borderId="14" xfId="2" applyFont="1" applyBorder="1" applyAlignment="1">
      <alignment horizontal="center" readingOrder="2"/>
    </xf>
    <xf numFmtId="0" fontId="6" fillId="0" borderId="2" xfId="2" applyFont="1" applyBorder="1" applyAlignment="1">
      <alignment horizontal="center"/>
    </xf>
    <xf numFmtId="0" fontId="6" fillId="0" borderId="3" xfId="2" applyFont="1" applyBorder="1" applyAlignment="1">
      <alignment horizontal="center"/>
    </xf>
    <xf numFmtId="0" fontId="19" fillId="0" borderId="0" xfId="2" applyFont="1" applyAlignment="1">
      <alignment horizontal="center"/>
    </xf>
    <xf numFmtId="0" fontId="4" fillId="5" borderId="2" xfId="2" applyFont="1" applyFill="1" applyBorder="1" applyAlignment="1">
      <alignment horizontal="center"/>
    </xf>
    <xf numFmtId="0" fontId="4" fillId="5" borderId="3" xfId="2" applyFont="1" applyFill="1" applyBorder="1" applyAlignment="1">
      <alignment horizontal="center"/>
    </xf>
    <xf numFmtId="0" fontId="23" fillId="0" borderId="30" xfId="3" applyBorder="1" applyAlignment="1">
      <alignment horizontal="center"/>
    </xf>
    <xf numFmtId="2" fontId="25" fillId="0" borderId="30" xfId="3" applyNumberFormat="1" applyFont="1" applyBorder="1" applyAlignment="1">
      <alignment horizontal="center" vertical="center"/>
    </xf>
    <xf numFmtId="0" fontId="29" fillId="0" borderId="30" xfId="3" applyFont="1" applyBorder="1" applyAlignment="1">
      <alignment horizontal="center" vertical="center"/>
    </xf>
    <xf numFmtId="0" fontId="19" fillId="14" borderId="0" xfId="3" applyFont="1" applyFill="1" applyAlignment="1">
      <alignment horizontal="center"/>
    </xf>
    <xf numFmtId="0" fontId="29" fillId="0" borderId="0" xfId="3" applyFont="1" applyAlignment="1">
      <alignment horizontal="center"/>
    </xf>
    <xf numFmtId="0" fontId="1" fillId="0" borderId="0" xfId="3" applyFont="1" applyAlignment="1">
      <alignment horizontal="center" vertical="center"/>
    </xf>
    <xf numFmtId="2" fontId="25" fillId="0" borderId="36" xfId="3" applyNumberFormat="1" applyFont="1" applyBorder="1" applyAlignment="1">
      <alignment horizontal="center" vertical="center"/>
    </xf>
    <xf numFmtId="0" fontId="23" fillId="0" borderId="36" xfId="3" applyBorder="1" applyAlignment="1">
      <alignment horizontal="center"/>
    </xf>
    <xf numFmtId="0" fontId="23" fillId="0" borderId="37" xfId="3" applyBorder="1" applyAlignment="1">
      <alignment horizontal="center"/>
    </xf>
    <xf numFmtId="2" fontId="26" fillId="0" borderId="30" xfId="3" applyNumberFormat="1" applyFont="1" applyBorder="1" applyAlignment="1">
      <alignment horizontal="center" vertical="center"/>
    </xf>
    <xf numFmtId="2" fontId="11" fillId="0" borderId="30" xfId="3" applyNumberFormat="1" applyFont="1" applyBorder="1" applyAlignment="1">
      <alignment horizontal="center" vertical="center"/>
    </xf>
    <xf numFmtId="2" fontId="26" fillId="14" borderId="30" xfId="3" applyNumberFormat="1" applyFont="1" applyFill="1" applyBorder="1" applyAlignment="1">
      <alignment horizontal="center" vertical="center"/>
    </xf>
    <xf numFmtId="2" fontId="25" fillId="0" borderId="37" xfId="3" applyNumberFormat="1" applyFont="1" applyBorder="1" applyAlignment="1">
      <alignment horizontal="center" vertical="center"/>
    </xf>
    <xf numFmtId="2" fontId="25" fillId="0" borderId="41" xfId="3" applyNumberFormat="1" applyFont="1" applyBorder="1" applyAlignment="1">
      <alignment horizontal="center" vertical="center"/>
    </xf>
    <xf numFmtId="0" fontId="23" fillId="0" borderId="36" xfId="3" applyBorder="1" applyAlignment="1">
      <alignment horizontal="center" vertical="center"/>
    </xf>
    <xf numFmtId="0" fontId="23" fillId="0" borderId="37" xfId="3" applyBorder="1" applyAlignment="1">
      <alignment horizontal="center" vertical="center"/>
    </xf>
    <xf numFmtId="0" fontId="23" fillId="0" borderId="41" xfId="3" applyBorder="1" applyAlignment="1">
      <alignment horizontal="center" vertical="center"/>
    </xf>
    <xf numFmtId="0" fontId="23" fillId="0" borderId="27" xfId="3" applyBorder="1" applyAlignment="1">
      <alignment horizontal="center"/>
    </xf>
    <xf numFmtId="0" fontId="23" fillId="0" borderId="28" xfId="3" applyBorder="1" applyAlignment="1">
      <alignment horizontal="center"/>
    </xf>
    <xf numFmtId="0" fontId="23" fillId="0" borderId="29" xfId="3" applyBorder="1" applyAlignment="1">
      <alignment horizontal="center"/>
    </xf>
    <xf numFmtId="0" fontId="23" fillId="0" borderId="31" xfId="3" applyBorder="1" applyAlignment="1">
      <alignment horizontal="center"/>
    </xf>
    <xf numFmtId="0" fontId="23" fillId="0" borderId="0" xfId="3" applyBorder="1" applyAlignment="1">
      <alignment horizontal="center"/>
    </xf>
    <xf numFmtId="0" fontId="23" fillId="0" borderId="32" xfId="3" applyBorder="1" applyAlignment="1">
      <alignment horizontal="center"/>
    </xf>
    <xf numFmtId="0" fontId="23" fillId="0" borderId="33" xfId="3" applyBorder="1" applyAlignment="1">
      <alignment horizontal="center"/>
    </xf>
    <xf numFmtId="0" fontId="23" fillId="0" borderId="34" xfId="3" applyBorder="1" applyAlignment="1">
      <alignment horizontal="center"/>
    </xf>
    <xf numFmtId="0" fontId="23" fillId="0" borderId="35" xfId="3" applyBorder="1" applyAlignment="1">
      <alignment horizontal="center"/>
    </xf>
    <xf numFmtId="0" fontId="23" fillId="3" borderId="38" xfId="3" applyFill="1" applyBorder="1" applyAlignment="1">
      <alignment horizontal="center"/>
    </xf>
    <xf numFmtId="0" fontId="23" fillId="3" borderId="40" xfId="3" applyFill="1" applyBorder="1" applyAlignment="1">
      <alignment horizontal="center"/>
    </xf>
    <xf numFmtId="0" fontId="5" fillId="0" borderId="36" xfId="3" applyFont="1" applyBorder="1" applyAlignment="1">
      <alignment horizontal="center" vertical="center"/>
    </xf>
    <xf numFmtId="0" fontId="5" fillId="0" borderId="41" xfId="3" applyFont="1" applyBorder="1" applyAlignment="1">
      <alignment horizontal="center" vertical="center"/>
    </xf>
    <xf numFmtId="2" fontId="23" fillId="0" borderId="36" xfId="3" applyNumberFormat="1" applyBorder="1" applyAlignment="1">
      <alignment horizontal="center" vertical="center"/>
    </xf>
    <xf numFmtId="2" fontId="23" fillId="0" borderId="41" xfId="3" applyNumberFormat="1" applyBorder="1" applyAlignment="1">
      <alignment horizontal="center" vertical="center"/>
    </xf>
    <xf numFmtId="0" fontId="27" fillId="14" borderId="30" xfId="3" applyFont="1" applyFill="1" applyBorder="1" applyAlignment="1">
      <alignment horizontal="center" vertical="center" readingOrder="2"/>
    </xf>
    <xf numFmtId="0" fontId="23" fillId="0" borderId="36" xfId="3" applyFill="1" applyBorder="1" applyAlignment="1">
      <alignment horizontal="center"/>
    </xf>
    <xf numFmtId="0" fontId="23" fillId="0" borderId="37" xfId="3" applyFill="1" applyBorder="1" applyAlignment="1">
      <alignment horizontal="center"/>
    </xf>
    <xf numFmtId="0" fontId="23" fillId="0" borderId="41" xfId="3" applyFill="1" applyBorder="1" applyAlignment="1">
      <alignment horizontal="center"/>
    </xf>
    <xf numFmtId="0" fontId="27" fillId="14" borderId="38" xfId="3" applyFont="1" applyFill="1" applyBorder="1" applyAlignment="1">
      <alignment horizontal="center"/>
    </xf>
    <xf numFmtId="0" fontId="27" fillId="14" borderId="40" xfId="3" applyFont="1" applyFill="1" applyBorder="1" applyAlignment="1">
      <alignment horizontal="center"/>
    </xf>
    <xf numFmtId="0" fontId="5" fillId="0" borderId="36" xfId="3" applyFont="1" applyBorder="1" applyAlignment="1">
      <alignment horizontal="center"/>
    </xf>
    <xf numFmtId="0" fontId="5" fillId="0" borderId="41" xfId="3" applyFont="1" applyBorder="1" applyAlignment="1">
      <alignment horizontal="center"/>
    </xf>
    <xf numFmtId="0" fontId="28" fillId="15" borderId="31" xfId="3" applyFont="1" applyFill="1" applyBorder="1" applyAlignment="1">
      <alignment horizontal="center" vertical="center"/>
    </xf>
    <xf numFmtId="0" fontId="28" fillId="15" borderId="0" xfId="3" applyFont="1" applyFill="1" applyBorder="1" applyAlignment="1">
      <alignment horizontal="center" vertical="center"/>
    </xf>
    <xf numFmtId="0" fontId="28" fillId="15" borderId="32" xfId="3" applyFont="1" applyFill="1" applyBorder="1" applyAlignment="1">
      <alignment horizontal="center" vertical="center"/>
    </xf>
    <xf numFmtId="2" fontId="2" fillId="0" borderId="30" xfId="3" applyNumberFormat="1" applyFont="1" applyBorder="1" applyAlignment="1">
      <alignment horizontal="center" vertical="center"/>
    </xf>
    <xf numFmtId="2" fontId="2" fillId="0" borderId="36" xfId="3" applyNumberFormat="1" applyFont="1" applyBorder="1" applyAlignment="1">
      <alignment horizontal="center" vertical="center"/>
    </xf>
    <xf numFmtId="2" fontId="2" fillId="0" borderId="41" xfId="3" applyNumberFormat="1" applyFont="1" applyBorder="1" applyAlignment="1">
      <alignment horizontal="center" vertical="center"/>
    </xf>
    <xf numFmtId="0" fontId="27" fillId="15" borderId="27" xfId="3" applyFont="1" applyFill="1" applyBorder="1" applyAlignment="1">
      <alignment horizontal="center" vertical="center"/>
    </xf>
    <xf numFmtId="0" fontId="27" fillId="15" borderId="28" xfId="3" applyFont="1" applyFill="1" applyBorder="1" applyAlignment="1">
      <alignment horizontal="center" vertical="center"/>
    </xf>
    <xf numFmtId="0" fontId="27" fillId="15" borderId="29" xfId="3" applyFont="1" applyFill="1" applyBorder="1" applyAlignment="1">
      <alignment horizontal="center" vertical="center"/>
    </xf>
    <xf numFmtId="0" fontId="27" fillId="15" borderId="31" xfId="3" applyFont="1" applyFill="1" applyBorder="1" applyAlignment="1">
      <alignment horizontal="center" vertical="center"/>
    </xf>
    <xf numFmtId="0" fontId="27" fillId="15" borderId="0" xfId="3" applyFont="1" applyFill="1" applyBorder="1" applyAlignment="1">
      <alignment horizontal="center" vertical="center"/>
    </xf>
    <xf numFmtId="0" fontId="27" fillId="15" borderId="32" xfId="3" applyFont="1" applyFill="1" applyBorder="1" applyAlignment="1">
      <alignment horizontal="center" vertical="center"/>
    </xf>
    <xf numFmtId="0" fontId="2" fillId="3" borderId="1" xfId="1" applyFont="1" applyFill="1" applyBorder="1" applyAlignment="1" applyProtection="1">
      <alignment horizontal="center"/>
      <protection locked="0"/>
    </xf>
    <xf numFmtId="0" fontId="3" fillId="5" borderId="1" xfId="1" applyFont="1" applyFill="1" applyBorder="1" applyAlignment="1" applyProtection="1">
      <alignment horizontal="center"/>
      <protection locked="0"/>
    </xf>
    <xf numFmtId="0" fontId="2" fillId="8" borderId="1" xfId="0" applyFont="1" applyFill="1" applyBorder="1" applyAlignment="1" applyProtection="1">
      <alignment horizontal="center"/>
      <protection locked="0"/>
    </xf>
    <xf numFmtId="0" fontId="2" fillId="3" borderId="11" xfId="1" applyFont="1" applyFill="1" applyBorder="1" applyAlignment="1" applyProtection="1">
      <alignment horizontal="center"/>
      <protection locked="0"/>
    </xf>
    <xf numFmtId="0" fontId="11" fillId="0" borderId="2" xfId="1" applyFont="1" applyBorder="1" applyAlignment="1" applyProtection="1">
      <alignment horizontal="center"/>
      <protection locked="0"/>
    </xf>
    <xf numFmtId="0" fontId="11" fillId="0" borderId="4" xfId="1" applyFont="1" applyBorder="1" applyAlignment="1" applyProtection="1">
      <alignment horizontal="center"/>
      <protection locked="0"/>
    </xf>
    <xf numFmtId="0" fontId="11" fillId="0" borderId="3" xfId="1" applyFont="1" applyBorder="1" applyAlignment="1" applyProtection="1">
      <alignment horizontal="center"/>
      <protection locked="0"/>
    </xf>
    <xf numFmtId="0" fontId="2" fillId="5" borderId="11" xfId="1" applyFont="1" applyFill="1" applyBorder="1" applyAlignment="1" applyProtection="1">
      <alignment horizontal="center"/>
      <protection locked="0"/>
    </xf>
    <xf numFmtId="0" fontId="6" fillId="0" borderId="1" xfId="0" applyFont="1" applyBorder="1" applyAlignment="1">
      <alignment horizontal="center"/>
    </xf>
    <xf numFmtId="0" fontId="19" fillId="0" borderId="0" xfId="0" applyFont="1" applyAlignment="1">
      <alignment horizontal="center"/>
    </xf>
    <xf numFmtId="0" fontId="18" fillId="0" borderId="1" xfId="0" applyFont="1" applyBorder="1" applyAlignment="1">
      <alignment horizontal="center"/>
    </xf>
  </cellXfs>
  <cellStyles count="5">
    <cellStyle name="Lien hypertexte" xfId="4" builtinId="8"/>
    <cellStyle name="Normal" xfId="0" builtinId="0"/>
    <cellStyle name="Normal 2" xfId="1"/>
    <cellStyle name="Normal 3" xfId="2"/>
    <cellStyle name="Normal 4" xfId="3"/>
  </cellStyles>
  <dxfs count="242">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5"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6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75"/>
      <c:rotY val="0"/>
      <c:rAngAx val="0"/>
      <c:perspective val="0"/>
    </c:view3D>
    <c:floor>
      <c:thickness val="0"/>
    </c:floor>
    <c:sideWall>
      <c:thickness val="0"/>
    </c:sideWall>
    <c:backWall>
      <c:thickness val="0"/>
    </c:backWall>
    <c:plotArea>
      <c:layout>
        <c:manualLayout>
          <c:layoutTarget val="inner"/>
          <c:xMode val="edge"/>
          <c:yMode val="edge"/>
          <c:x val="9.8684077533786538E-2"/>
          <c:y val="8.0517840675321001E-2"/>
          <c:w val="0.72375101362092187"/>
          <c:h val="0.77590125558629497"/>
        </c:manualLayout>
      </c:layout>
      <c:pie3DChart>
        <c:varyColors val="1"/>
        <c:ser>
          <c:idx val="0"/>
          <c:order val="0"/>
          <c:explosion val="4"/>
          <c:dPt>
            <c:idx val="0"/>
            <c:bubble3D val="0"/>
            <c:extLst>
              <c:ext xmlns:c16="http://schemas.microsoft.com/office/drawing/2014/chart" uri="{C3380CC4-5D6E-409C-BE32-E72D297353CC}">
                <c16:uniqueId val="{00000000-53D3-4CAA-9056-8960BB3D4C86}"/>
              </c:ext>
            </c:extLst>
          </c:dPt>
          <c:dPt>
            <c:idx val="1"/>
            <c:bubble3D val="0"/>
            <c:extLst>
              <c:ext xmlns:c16="http://schemas.microsoft.com/office/drawing/2014/chart" uri="{C3380CC4-5D6E-409C-BE32-E72D297353CC}">
                <c16:uniqueId val="{00000001-53D3-4CAA-9056-8960BB3D4C86}"/>
              </c:ext>
            </c:extLst>
          </c:dPt>
          <c:dLbls>
            <c:spPr>
              <a:noFill/>
              <a:ln w="25400">
                <a:noFill/>
              </a:ln>
            </c:spPr>
            <c:txPr>
              <a:bodyPr/>
              <a:lstStyle/>
              <a:p>
                <a:pPr>
                  <a:defRPr sz="1600" b="1"/>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المدخلات!$I$8:$J$8</c:f>
              <c:strCache>
                <c:ptCount val="2"/>
                <c:pt idx="0">
                  <c:v>ذكر</c:v>
                </c:pt>
                <c:pt idx="1">
                  <c:v>أنثى</c:v>
                </c:pt>
              </c:strCache>
            </c:strRef>
          </c:cat>
          <c:val>
            <c:numRef>
              <c:f>المدخلات!$I$9:$J$9</c:f>
              <c:numCache>
                <c:formatCode>General</c:formatCode>
                <c:ptCount val="2"/>
                <c:pt idx="0">
                  <c:v>0</c:v>
                </c:pt>
                <c:pt idx="1">
                  <c:v>0</c:v>
                </c:pt>
              </c:numCache>
            </c:numRef>
          </c:val>
          <c:extLst>
            <c:ext xmlns:c16="http://schemas.microsoft.com/office/drawing/2014/chart" uri="{C3380CC4-5D6E-409C-BE32-E72D297353CC}">
              <c16:uniqueId val="{00000002-53D3-4CAA-9056-8960BB3D4C86}"/>
            </c:ext>
          </c:extLst>
        </c:ser>
        <c:dLbls>
          <c:showLegendKey val="0"/>
          <c:showVal val="0"/>
          <c:showCatName val="0"/>
          <c:showSerName val="0"/>
          <c:showPercent val="0"/>
          <c:showBubbleSize val="0"/>
          <c:showLeaderLines val="1"/>
        </c:dLbls>
      </c:pie3DChart>
      <c:spPr>
        <a:noFill/>
        <a:ln w="25400">
          <a:noFill/>
        </a:ln>
      </c:spPr>
    </c:plotArea>
    <c:legend>
      <c:legendPos val="r"/>
      <c:overlay val="0"/>
    </c:legend>
    <c:plotVisOnly val="1"/>
    <c:dispBlanksAs val="zero"/>
    <c:showDLblsOverMax val="0"/>
  </c:chart>
  <c:printSettings>
    <c:headerFooter/>
    <c:pageMargins b="0.75" l="0.7" r="0.7" t="0.75" header="0.3" footer="0.3"/>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997D-4428-8EEB-CED15F7F675D}"/>
              </c:ext>
            </c:extLst>
          </c:dPt>
          <c:dPt>
            <c:idx val="1"/>
            <c:bubble3D val="0"/>
            <c:extLst>
              <c:ext xmlns:c16="http://schemas.microsoft.com/office/drawing/2014/chart" uri="{C3380CC4-5D6E-409C-BE32-E72D297353CC}">
                <c16:uniqueId val="{00000001-997D-4428-8EEB-CED15F7F675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ثلاثي1!$Q$173:$R$173</c:f>
              <c:numCache>
                <c:formatCode>General</c:formatCode>
                <c:ptCount val="2"/>
                <c:pt idx="0">
                  <c:v>0</c:v>
                </c:pt>
                <c:pt idx="1">
                  <c:v>0</c:v>
                </c:pt>
              </c:numCache>
            </c:numRef>
          </c:val>
          <c:extLst>
            <c:ext xmlns:c16="http://schemas.microsoft.com/office/drawing/2014/chart" uri="{C3380CC4-5D6E-409C-BE32-E72D297353CC}">
              <c16:uniqueId val="{00000002-997D-4428-8EEB-CED15F7F675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ثلاثي1!$C$174</c:f>
              <c:strCache>
                <c:ptCount val="1"/>
                <c:pt idx="0">
                  <c:v>مجموع</c:v>
                </c:pt>
              </c:strCache>
            </c:strRef>
          </c:tx>
          <c:dPt>
            <c:idx val="0"/>
            <c:bubble3D val="0"/>
            <c:explosion val="10"/>
            <c:extLst>
              <c:ext xmlns:c16="http://schemas.microsoft.com/office/drawing/2014/chart" uri="{C3380CC4-5D6E-409C-BE32-E72D297353CC}">
                <c16:uniqueId val="{00000000-5A99-4F67-8AFC-56F782009ABE}"/>
              </c:ext>
            </c:extLst>
          </c:dPt>
          <c:dPt>
            <c:idx val="1"/>
            <c:bubble3D val="0"/>
            <c:extLst>
              <c:ext xmlns:c16="http://schemas.microsoft.com/office/drawing/2014/chart" uri="{C3380CC4-5D6E-409C-BE32-E72D297353CC}">
                <c16:uniqueId val="{00000001-5A99-4F67-8AFC-56F782009ABE}"/>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ثلاثي1!$D$174:$E$174</c:f>
              <c:numCache>
                <c:formatCode>General</c:formatCode>
                <c:ptCount val="2"/>
                <c:pt idx="0">
                  <c:v>0</c:v>
                </c:pt>
                <c:pt idx="1">
                  <c:v>0</c:v>
                </c:pt>
              </c:numCache>
            </c:numRef>
          </c:val>
          <c:extLst>
            <c:ext xmlns:c16="http://schemas.microsoft.com/office/drawing/2014/chart" uri="{C3380CC4-5D6E-409C-BE32-E72D297353CC}">
              <c16:uniqueId val="{00000002-5A99-4F67-8AFC-56F782009AB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ثلاثي1!$H$174</c:f>
              <c:strCache>
                <c:ptCount val="1"/>
                <c:pt idx="0">
                  <c:v>مجموع</c:v>
                </c:pt>
              </c:strCache>
            </c:strRef>
          </c:tx>
          <c:dPt>
            <c:idx val="0"/>
            <c:bubble3D val="0"/>
            <c:explosion val="11"/>
            <c:extLst>
              <c:ext xmlns:c16="http://schemas.microsoft.com/office/drawing/2014/chart" uri="{C3380CC4-5D6E-409C-BE32-E72D297353CC}">
                <c16:uniqueId val="{00000000-0FE6-4B83-8403-A8556AA26E49}"/>
              </c:ext>
            </c:extLst>
          </c:dPt>
          <c:dPt>
            <c:idx val="1"/>
            <c:bubble3D val="0"/>
            <c:extLst>
              <c:ext xmlns:c16="http://schemas.microsoft.com/office/drawing/2014/chart" uri="{C3380CC4-5D6E-409C-BE32-E72D297353CC}">
                <c16:uniqueId val="{00000001-0FE6-4B83-8403-A8556AA26E49}"/>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ثلاثي1!$I$174:$J$174</c:f>
              <c:numCache>
                <c:formatCode>General</c:formatCode>
                <c:ptCount val="2"/>
                <c:pt idx="0">
                  <c:v>0</c:v>
                </c:pt>
                <c:pt idx="1">
                  <c:v>0</c:v>
                </c:pt>
              </c:numCache>
            </c:numRef>
          </c:val>
          <c:extLst>
            <c:ext xmlns:c16="http://schemas.microsoft.com/office/drawing/2014/chart" uri="{C3380CC4-5D6E-409C-BE32-E72D297353CC}">
              <c16:uniqueId val="{00000002-0FE6-4B83-8403-A8556AA26E4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733E-46C7-9752-574C49A65A47}"/>
              </c:ext>
            </c:extLst>
          </c:dPt>
          <c:dPt>
            <c:idx val="1"/>
            <c:bubble3D val="0"/>
            <c:extLst>
              <c:ext xmlns:c16="http://schemas.microsoft.com/office/drawing/2014/chart" uri="{C3380CC4-5D6E-409C-BE32-E72D297353CC}">
                <c16:uniqueId val="{00000001-733E-46C7-9752-574C49A65A47}"/>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ثلاثي1!$Q$174:$R$174</c:f>
              <c:numCache>
                <c:formatCode>General</c:formatCode>
                <c:ptCount val="2"/>
                <c:pt idx="0">
                  <c:v>0</c:v>
                </c:pt>
                <c:pt idx="1">
                  <c:v>0</c:v>
                </c:pt>
              </c:numCache>
            </c:numRef>
          </c:val>
          <c:extLst>
            <c:ext xmlns:c16="http://schemas.microsoft.com/office/drawing/2014/chart" uri="{C3380CC4-5D6E-409C-BE32-E72D297353CC}">
              <c16:uniqueId val="{00000002-733E-46C7-9752-574C49A65A4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FAB6-49F5-B372-7DEC2B01DB90}"/>
              </c:ext>
            </c:extLst>
          </c:dPt>
          <c:dPt>
            <c:idx val="1"/>
            <c:bubble3D val="0"/>
            <c:extLst>
              <c:ext xmlns:c16="http://schemas.microsoft.com/office/drawing/2014/chart" uri="{C3380CC4-5D6E-409C-BE32-E72D297353CC}">
                <c16:uniqueId val="{00000001-FAB6-49F5-B372-7DEC2B01DB9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ثلاثي1!$B$68:$B$69</c:f>
              <c:strCache>
                <c:ptCount val="2"/>
                <c:pt idx="0">
                  <c:v>التلاميذ الذين لهم معدل أقل من 10</c:v>
                </c:pt>
                <c:pt idx="1">
                  <c:v>التلاميذ الذين لهم معدل يساوي أو يفوق 10</c:v>
                </c:pt>
              </c:strCache>
            </c:strRef>
          </c:cat>
          <c:val>
            <c:numRef>
              <c:f>ثلاثي1!$G$68:$G$69</c:f>
              <c:numCache>
                <c:formatCode>General</c:formatCode>
                <c:ptCount val="2"/>
                <c:pt idx="0">
                  <c:v>45</c:v>
                </c:pt>
                <c:pt idx="1">
                  <c:v>0</c:v>
                </c:pt>
              </c:numCache>
            </c:numRef>
          </c:val>
          <c:extLst>
            <c:ext xmlns:c16="http://schemas.microsoft.com/office/drawing/2014/chart" uri="{C3380CC4-5D6E-409C-BE32-E72D297353CC}">
              <c16:uniqueId val="{00000002-FAB6-49F5-B372-7DEC2B01DB9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8751-481A-BB35-0D810BB0BD18}"/>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8751-481A-BB35-0D810BB0BD18}"/>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8751-481A-BB35-0D810BB0BD18}"/>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8751-481A-BB35-0D810BB0BD18}"/>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ثلاثي1!$N$67:$N$70</c:f>
              <c:strCache>
                <c:ptCount val="4"/>
                <c:pt idx="0">
                  <c:v>مجال اللغة العربية</c:v>
                </c:pt>
                <c:pt idx="1">
                  <c:v>مجال العلوم والتكنولوجيا</c:v>
                </c:pt>
                <c:pt idx="2">
                  <c:v>مجال التنشئة</c:v>
                </c:pt>
                <c:pt idx="3">
                  <c:v>مجال اللغة الفرنسية</c:v>
                </c:pt>
              </c:strCache>
            </c:strRef>
          </c:cat>
          <c:val>
            <c:numRef>
              <c:f>ثلاثي1!$S$67:$S$70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8751-481A-BB35-0D810BB0BD18}"/>
            </c:ext>
          </c:extLst>
        </c:ser>
        <c:dLbls>
          <c:showLegendKey val="0"/>
          <c:showVal val="0"/>
          <c:showCatName val="0"/>
          <c:showSerName val="0"/>
          <c:showPercent val="0"/>
          <c:showBubbleSize val="0"/>
        </c:dLbls>
        <c:gapWidth val="150"/>
        <c:axId val="466445952"/>
        <c:axId val="466451048"/>
      </c:barChart>
      <c:catAx>
        <c:axId val="466445952"/>
        <c:scaling>
          <c:orientation val="minMax"/>
        </c:scaling>
        <c:delete val="0"/>
        <c:axPos val="b"/>
        <c:numFmt formatCode="General" sourceLinked="1"/>
        <c:majorTickMark val="out"/>
        <c:minorTickMark val="none"/>
        <c:tickLblPos val="nextTo"/>
        <c:crossAx val="466451048"/>
        <c:crosses val="autoZero"/>
        <c:auto val="1"/>
        <c:lblAlgn val="ctr"/>
        <c:lblOffset val="100"/>
        <c:noMultiLvlLbl val="0"/>
      </c:catAx>
      <c:valAx>
        <c:axId val="466451048"/>
        <c:scaling>
          <c:orientation val="minMax"/>
          <c:max val="20"/>
        </c:scaling>
        <c:delete val="0"/>
        <c:axPos val="l"/>
        <c:majorGridlines/>
        <c:numFmt formatCode="0.00" sourceLinked="1"/>
        <c:majorTickMark val="out"/>
        <c:minorTickMark val="none"/>
        <c:tickLblPos val="nextTo"/>
        <c:crossAx val="466445952"/>
        <c:crosses val="autoZero"/>
        <c:crossBetween val="between"/>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a:t>: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DA44-4E3A-BD9E-2634D5F4E85F}"/>
              </c:ext>
            </c:extLst>
          </c:dPt>
          <c:dPt>
            <c:idx val="1"/>
            <c:bubble3D val="0"/>
            <c:extLst>
              <c:ext xmlns:c16="http://schemas.microsoft.com/office/drawing/2014/chart" uri="{C3380CC4-5D6E-409C-BE32-E72D297353CC}">
                <c16:uniqueId val="{00000001-DA44-4E3A-BD9E-2634D5F4E85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ثلاثي1!$W$172:$X$172</c:f>
              <c:numCache>
                <c:formatCode>General</c:formatCode>
                <c:ptCount val="2"/>
                <c:pt idx="0">
                  <c:v>0</c:v>
                </c:pt>
                <c:pt idx="1">
                  <c:v>0</c:v>
                </c:pt>
              </c:numCache>
            </c:numRef>
          </c:val>
          <c:extLst>
            <c:ext xmlns:c16="http://schemas.microsoft.com/office/drawing/2014/chart" uri="{C3380CC4-5D6E-409C-BE32-E72D297353CC}">
              <c16:uniqueId val="{00000002-DA44-4E3A-BD9E-2634D5F4E85F}"/>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b="1" i="0" u="none" strike="noStrike" baseline="0"/>
              <a:t>: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A395-43A5-BA8F-33B16C4E2B22}"/>
              </c:ext>
            </c:extLst>
          </c:dPt>
          <c:dPt>
            <c:idx val="1"/>
            <c:bubble3D val="0"/>
            <c:extLst>
              <c:ext xmlns:c16="http://schemas.microsoft.com/office/drawing/2014/chart" uri="{C3380CC4-5D6E-409C-BE32-E72D297353CC}">
                <c16:uniqueId val="{00000001-A395-43A5-BA8F-33B16C4E2B2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ثلاثي1!$W$173:$X$173</c:f>
              <c:numCache>
                <c:formatCode>General</c:formatCode>
                <c:ptCount val="2"/>
                <c:pt idx="0">
                  <c:v>0</c:v>
                </c:pt>
                <c:pt idx="1">
                  <c:v>0</c:v>
                </c:pt>
              </c:numCache>
            </c:numRef>
          </c:val>
          <c:extLst>
            <c:ext xmlns:c16="http://schemas.microsoft.com/office/drawing/2014/chart" uri="{C3380CC4-5D6E-409C-BE32-E72D297353CC}">
              <c16:uniqueId val="{00000002-A395-43A5-BA8F-33B16C4E2B2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effectLst/>
              </a:rPr>
              <a:t>الفرنسية</a:t>
            </a:r>
            <a:r>
              <a:rPr lang="ar-TN" sz="1000">
                <a:solidFill>
                  <a:sysClr val="windowText" lastClr="000000"/>
                </a:solidFill>
              </a:rPr>
              <a:t>: مجموع</a:t>
            </a:r>
          </a:p>
        </c:rich>
      </c:tx>
      <c:overlay val="0"/>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EA46-40DD-B178-1E631C4DA75F}"/>
              </c:ext>
            </c:extLst>
          </c:dPt>
          <c:dPt>
            <c:idx val="1"/>
            <c:bubble3D val="0"/>
            <c:extLst>
              <c:ext xmlns:c16="http://schemas.microsoft.com/office/drawing/2014/chart" uri="{C3380CC4-5D6E-409C-BE32-E72D297353CC}">
                <c16:uniqueId val="{00000001-EA46-40DD-B178-1E631C4DA75F}"/>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ثلاثي1!$W$174:$X$174</c:f>
              <c:numCache>
                <c:formatCode>General</c:formatCode>
                <c:ptCount val="2"/>
                <c:pt idx="0">
                  <c:v>0</c:v>
                </c:pt>
                <c:pt idx="1">
                  <c:v>0</c:v>
                </c:pt>
              </c:numCache>
            </c:numRef>
          </c:val>
          <c:extLst>
            <c:ext xmlns:c16="http://schemas.microsoft.com/office/drawing/2014/chart" uri="{C3380CC4-5D6E-409C-BE32-E72D297353CC}">
              <c16:uniqueId val="{00000002-EA46-40DD-B178-1E631C4DA75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ثلاثي2!$B$132</c:f>
              <c:strCache>
                <c:ptCount val="1"/>
                <c:pt idx="0">
                  <c:v>ذكور</c:v>
                </c:pt>
              </c:strCache>
            </c:strRef>
          </c:tx>
          <c:dPt>
            <c:idx val="0"/>
            <c:bubble3D val="0"/>
            <c:explosion val="7"/>
            <c:extLst>
              <c:ext xmlns:c16="http://schemas.microsoft.com/office/drawing/2014/chart" uri="{C3380CC4-5D6E-409C-BE32-E72D297353CC}">
                <c16:uniqueId val="{00000000-8A4C-415F-991B-7886CCCDB332}"/>
              </c:ext>
            </c:extLst>
          </c:dPt>
          <c:dPt>
            <c:idx val="1"/>
            <c:bubble3D val="0"/>
            <c:extLst>
              <c:ext xmlns:c16="http://schemas.microsoft.com/office/drawing/2014/chart" uri="{C3380CC4-5D6E-409C-BE32-E72D297353CC}">
                <c16:uniqueId val="{00000001-8A4C-415F-991B-7886CCCDB33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ثلاثي2!$C$132:$D$132</c:f>
              <c:numCache>
                <c:formatCode>General</c:formatCode>
                <c:ptCount val="2"/>
                <c:pt idx="0">
                  <c:v>0</c:v>
                </c:pt>
                <c:pt idx="1">
                  <c:v>0</c:v>
                </c:pt>
              </c:numCache>
            </c:numRef>
          </c:val>
          <c:extLst>
            <c:ext xmlns:c16="http://schemas.microsoft.com/office/drawing/2014/chart" uri="{C3380CC4-5D6E-409C-BE32-E72D297353CC}">
              <c16:uniqueId val="{00000002-8A4C-415F-991B-7886CCCDB332}"/>
            </c:ext>
          </c:extLst>
        </c:ser>
        <c:ser>
          <c:idx val="1"/>
          <c:order val="1"/>
          <c:tx>
            <c:strRef>
              <c:f>ثلاثي2!$B$131</c:f>
              <c:strCache>
                <c:ptCount val="1"/>
                <c:pt idx="0">
                  <c:v>إناث</c:v>
                </c:pt>
              </c:strCache>
            </c:strRef>
          </c:tx>
          <c:dPt>
            <c:idx val="0"/>
            <c:bubble3D val="0"/>
            <c:extLst>
              <c:ext xmlns:c16="http://schemas.microsoft.com/office/drawing/2014/chart" uri="{C3380CC4-5D6E-409C-BE32-E72D297353CC}">
                <c16:uniqueId val="{00000003-8A4C-415F-991B-7886CCCDB332}"/>
              </c:ext>
            </c:extLst>
          </c:dPt>
          <c:dPt>
            <c:idx val="1"/>
            <c:bubble3D val="0"/>
            <c:extLst>
              <c:ext xmlns:c16="http://schemas.microsoft.com/office/drawing/2014/chart" uri="{C3380CC4-5D6E-409C-BE32-E72D297353CC}">
                <c16:uniqueId val="{00000004-8A4C-415F-991B-7886CCCDB332}"/>
              </c:ext>
            </c:extLst>
          </c:dPt>
          <c:cat>
            <c:strRef>
              <c:f>ثلاثي2!$C$130:$D$130</c:f>
              <c:strCache>
                <c:ptCount val="2"/>
                <c:pt idx="0">
                  <c:v>أقل من 10</c:v>
                </c:pt>
                <c:pt idx="1">
                  <c:v>&gt;=10</c:v>
                </c:pt>
              </c:strCache>
            </c:strRef>
          </c:cat>
          <c:val>
            <c:numRef>
              <c:f>ثلاثي2!$C$131:$D$131</c:f>
              <c:numCache>
                <c:formatCode>General</c:formatCode>
                <c:ptCount val="2"/>
                <c:pt idx="0">
                  <c:v>0</c:v>
                </c:pt>
                <c:pt idx="1">
                  <c:v>0</c:v>
                </c:pt>
              </c:numCache>
            </c:numRef>
          </c:val>
          <c:extLst>
            <c:ext xmlns:c16="http://schemas.microsoft.com/office/drawing/2014/chart" uri="{C3380CC4-5D6E-409C-BE32-E72D297353CC}">
              <c16:uniqueId val="{00000005-8A4C-415F-991B-7886CCCDB33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ثلاثي1!$B$132</c:f>
              <c:strCache>
                <c:ptCount val="1"/>
                <c:pt idx="0">
                  <c:v>ذكور</c:v>
                </c:pt>
              </c:strCache>
            </c:strRef>
          </c:tx>
          <c:explosion val="13"/>
          <c:dPt>
            <c:idx val="0"/>
            <c:bubble3D val="0"/>
            <c:extLst>
              <c:ext xmlns:c16="http://schemas.microsoft.com/office/drawing/2014/chart" uri="{C3380CC4-5D6E-409C-BE32-E72D297353CC}">
                <c16:uniqueId val="{00000000-3460-4D21-9344-9272DECD6A43}"/>
              </c:ext>
            </c:extLst>
          </c:dPt>
          <c:dPt>
            <c:idx val="1"/>
            <c:bubble3D val="0"/>
            <c:extLst>
              <c:ext xmlns:c16="http://schemas.microsoft.com/office/drawing/2014/chart" uri="{C3380CC4-5D6E-409C-BE32-E72D297353CC}">
                <c16:uniqueId val="{00000001-3460-4D21-9344-9272DECD6A43}"/>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ثلاثي1!$C$132:$D$132</c:f>
              <c:numCache>
                <c:formatCode>General</c:formatCode>
                <c:ptCount val="2"/>
                <c:pt idx="0">
                  <c:v>0</c:v>
                </c:pt>
                <c:pt idx="1">
                  <c:v>0</c:v>
                </c:pt>
              </c:numCache>
            </c:numRef>
          </c:val>
          <c:extLst>
            <c:ext xmlns:c16="http://schemas.microsoft.com/office/drawing/2014/chart" uri="{C3380CC4-5D6E-409C-BE32-E72D297353CC}">
              <c16:uniqueId val="{00000002-3460-4D21-9344-9272DECD6A43}"/>
            </c:ext>
          </c:extLst>
        </c:ser>
        <c:ser>
          <c:idx val="1"/>
          <c:order val="1"/>
          <c:tx>
            <c:strRef>
              <c:f>ثلاثي1!$B$131</c:f>
              <c:strCache>
                <c:ptCount val="1"/>
                <c:pt idx="0">
                  <c:v>إناث</c:v>
                </c:pt>
              </c:strCache>
            </c:strRef>
          </c:tx>
          <c:dPt>
            <c:idx val="0"/>
            <c:bubble3D val="0"/>
            <c:extLst>
              <c:ext xmlns:c16="http://schemas.microsoft.com/office/drawing/2014/chart" uri="{C3380CC4-5D6E-409C-BE32-E72D297353CC}">
                <c16:uniqueId val="{00000003-3460-4D21-9344-9272DECD6A43}"/>
              </c:ext>
            </c:extLst>
          </c:dPt>
          <c:dPt>
            <c:idx val="1"/>
            <c:bubble3D val="0"/>
            <c:extLst>
              <c:ext xmlns:c16="http://schemas.microsoft.com/office/drawing/2014/chart" uri="{C3380CC4-5D6E-409C-BE32-E72D297353CC}">
                <c16:uniqueId val="{00000004-3460-4D21-9344-9272DECD6A43}"/>
              </c:ext>
            </c:extLst>
          </c:dPt>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5-3460-4D21-9344-9272DECD6A4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ثلاثي2!$B$131</c:f>
              <c:strCache>
                <c:ptCount val="1"/>
                <c:pt idx="0">
                  <c:v>إناث</c:v>
                </c:pt>
              </c:strCache>
            </c:strRef>
          </c:tx>
          <c:dPt>
            <c:idx val="0"/>
            <c:bubble3D val="0"/>
            <c:explosion val="6"/>
            <c:extLst>
              <c:ext xmlns:c16="http://schemas.microsoft.com/office/drawing/2014/chart" uri="{C3380CC4-5D6E-409C-BE32-E72D297353CC}">
                <c16:uniqueId val="{00000000-57FD-4E0C-8AC2-F05E1E06440B}"/>
              </c:ext>
            </c:extLst>
          </c:dPt>
          <c:dPt>
            <c:idx val="1"/>
            <c:bubble3D val="0"/>
            <c:extLst>
              <c:ext xmlns:c16="http://schemas.microsoft.com/office/drawing/2014/chart" uri="{C3380CC4-5D6E-409C-BE32-E72D297353CC}">
                <c16:uniqueId val="{00000001-57FD-4E0C-8AC2-F05E1E06440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ثلاثي2!$C$131:$D$131</c:f>
              <c:numCache>
                <c:formatCode>General</c:formatCode>
                <c:ptCount val="2"/>
                <c:pt idx="0">
                  <c:v>0</c:v>
                </c:pt>
                <c:pt idx="1">
                  <c:v>0</c:v>
                </c:pt>
              </c:numCache>
            </c:numRef>
          </c:val>
          <c:extLst>
            <c:ext xmlns:c16="http://schemas.microsoft.com/office/drawing/2014/chart" uri="{C3380CC4-5D6E-409C-BE32-E72D297353CC}">
              <c16:uniqueId val="{00000002-57FD-4E0C-8AC2-F05E1E06440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ثلاثي2!$B$133</c:f>
              <c:strCache>
                <c:ptCount val="1"/>
                <c:pt idx="0">
                  <c:v>مجموع</c:v>
                </c:pt>
              </c:strCache>
            </c:strRef>
          </c:tx>
          <c:dPt>
            <c:idx val="0"/>
            <c:bubble3D val="0"/>
            <c:explosion val="7"/>
            <c:extLst>
              <c:ext xmlns:c16="http://schemas.microsoft.com/office/drawing/2014/chart" uri="{C3380CC4-5D6E-409C-BE32-E72D297353CC}">
                <c16:uniqueId val="{00000000-4E53-48CA-9E55-F4ED8334CE46}"/>
              </c:ext>
            </c:extLst>
          </c:dPt>
          <c:dPt>
            <c:idx val="1"/>
            <c:bubble3D val="0"/>
            <c:extLst>
              <c:ext xmlns:c16="http://schemas.microsoft.com/office/drawing/2014/chart" uri="{C3380CC4-5D6E-409C-BE32-E72D297353CC}">
                <c16:uniqueId val="{00000001-4E53-48CA-9E55-F4ED8334CE4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ثلاثي2!$C$133:$D$133</c:f>
              <c:numCache>
                <c:formatCode>General</c:formatCode>
                <c:ptCount val="2"/>
                <c:pt idx="0">
                  <c:v>0</c:v>
                </c:pt>
                <c:pt idx="1">
                  <c:v>0</c:v>
                </c:pt>
              </c:numCache>
            </c:numRef>
          </c:val>
          <c:extLst>
            <c:ext xmlns:c16="http://schemas.microsoft.com/office/drawing/2014/chart" uri="{C3380CC4-5D6E-409C-BE32-E72D297353CC}">
              <c16:uniqueId val="{00000002-4E53-48CA-9E55-F4ED8334CE4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ثلاثي2!$C$172</c:f>
              <c:strCache>
                <c:ptCount val="1"/>
                <c:pt idx="0">
                  <c:v>إناث</c:v>
                </c:pt>
              </c:strCache>
            </c:strRef>
          </c:tx>
          <c:dPt>
            <c:idx val="0"/>
            <c:bubble3D val="0"/>
            <c:extLst>
              <c:ext xmlns:c16="http://schemas.microsoft.com/office/drawing/2014/chart" uri="{C3380CC4-5D6E-409C-BE32-E72D297353CC}">
                <c16:uniqueId val="{00000000-D9F8-44DB-BAF2-4E9F14889930}"/>
              </c:ext>
            </c:extLst>
          </c:dPt>
          <c:dPt>
            <c:idx val="1"/>
            <c:bubble3D val="0"/>
            <c:explosion val="10"/>
            <c:extLst>
              <c:ext xmlns:c16="http://schemas.microsoft.com/office/drawing/2014/chart" uri="{C3380CC4-5D6E-409C-BE32-E72D297353CC}">
                <c16:uniqueId val="{00000001-D9F8-44DB-BAF2-4E9F1488993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ثلاثي2!$D$172:$E$172</c:f>
              <c:numCache>
                <c:formatCode>General</c:formatCode>
                <c:ptCount val="2"/>
                <c:pt idx="0">
                  <c:v>0</c:v>
                </c:pt>
                <c:pt idx="1">
                  <c:v>0</c:v>
                </c:pt>
              </c:numCache>
            </c:numRef>
          </c:val>
          <c:extLst>
            <c:ext xmlns:c16="http://schemas.microsoft.com/office/drawing/2014/chart" uri="{C3380CC4-5D6E-409C-BE32-E72D297353CC}">
              <c16:uniqueId val="{00000002-D9F8-44DB-BAF2-4E9F1488993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ثلاثي2!$H$172</c:f>
              <c:strCache>
                <c:ptCount val="1"/>
                <c:pt idx="0">
                  <c:v>إناث</c:v>
                </c:pt>
              </c:strCache>
            </c:strRef>
          </c:tx>
          <c:dPt>
            <c:idx val="0"/>
            <c:bubble3D val="0"/>
            <c:explosion val="9"/>
            <c:extLst>
              <c:ext xmlns:c16="http://schemas.microsoft.com/office/drawing/2014/chart" uri="{C3380CC4-5D6E-409C-BE32-E72D297353CC}">
                <c16:uniqueId val="{00000000-1CC1-421B-ABCF-46FF9A204A40}"/>
              </c:ext>
            </c:extLst>
          </c:dPt>
          <c:dPt>
            <c:idx val="1"/>
            <c:bubble3D val="0"/>
            <c:extLst>
              <c:ext xmlns:c16="http://schemas.microsoft.com/office/drawing/2014/chart" uri="{C3380CC4-5D6E-409C-BE32-E72D297353CC}">
                <c16:uniqueId val="{00000001-1CC1-421B-ABCF-46FF9A204A4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ثلاثي2!$I$172:$J$172</c:f>
              <c:numCache>
                <c:formatCode>General</c:formatCode>
                <c:ptCount val="2"/>
                <c:pt idx="0">
                  <c:v>0</c:v>
                </c:pt>
                <c:pt idx="1">
                  <c:v>0</c:v>
                </c:pt>
              </c:numCache>
            </c:numRef>
          </c:val>
          <c:extLst>
            <c:ext xmlns:c16="http://schemas.microsoft.com/office/drawing/2014/chart" uri="{C3380CC4-5D6E-409C-BE32-E72D297353CC}">
              <c16:uniqueId val="{00000002-1CC1-421B-ABCF-46FF9A204A4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ثلاثي2!$P$172</c:f>
              <c:strCache>
                <c:ptCount val="1"/>
                <c:pt idx="0">
                  <c:v>إناث</c:v>
                </c:pt>
              </c:strCache>
            </c:strRef>
          </c:tx>
          <c:dPt>
            <c:idx val="0"/>
            <c:bubble3D val="0"/>
            <c:explosion val="12"/>
            <c:extLst>
              <c:ext xmlns:c16="http://schemas.microsoft.com/office/drawing/2014/chart" uri="{C3380CC4-5D6E-409C-BE32-E72D297353CC}">
                <c16:uniqueId val="{00000000-85E5-4888-855F-511C47D179A9}"/>
              </c:ext>
            </c:extLst>
          </c:dPt>
          <c:dPt>
            <c:idx val="1"/>
            <c:bubble3D val="0"/>
            <c:extLst>
              <c:ext xmlns:c16="http://schemas.microsoft.com/office/drawing/2014/chart" uri="{C3380CC4-5D6E-409C-BE32-E72D297353CC}">
                <c16:uniqueId val="{00000001-85E5-4888-855F-511C47D179A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ثلاثي2!$Q$172:$R$172</c:f>
              <c:numCache>
                <c:formatCode>General</c:formatCode>
                <c:ptCount val="2"/>
                <c:pt idx="0">
                  <c:v>0</c:v>
                </c:pt>
                <c:pt idx="1">
                  <c:v>0</c:v>
                </c:pt>
              </c:numCache>
            </c:numRef>
          </c:val>
          <c:extLst>
            <c:ext xmlns:c16="http://schemas.microsoft.com/office/drawing/2014/chart" uri="{C3380CC4-5D6E-409C-BE32-E72D297353CC}">
              <c16:uniqueId val="{00000002-85E5-4888-855F-511C47D179A9}"/>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ثلاثي2!$C$173</c:f>
              <c:strCache>
                <c:ptCount val="1"/>
                <c:pt idx="0">
                  <c:v>ذكور</c:v>
                </c:pt>
              </c:strCache>
            </c:strRef>
          </c:tx>
          <c:dPt>
            <c:idx val="0"/>
            <c:bubble3D val="0"/>
            <c:explosion val="15"/>
            <c:extLst>
              <c:ext xmlns:c16="http://schemas.microsoft.com/office/drawing/2014/chart" uri="{C3380CC4-5D6E-409C-BE32-E72D297353CC}">
                <c16:uniqueId val="{00000000-F040-4461-8799-FD2E37A104D7}"/>
              </c:ext>
            </c:extLst>
          </c:dPt>
          <c:dPt>
            <c:idx val="1"/>
            <c:bubble3D val="0"/>
            <c:extLst>
              <c:ext xmlns:c16="http://schemas.microsoft.com/office/drawing/2014/chart" uri="{C3380CC4-5D6E-409C-BE32-E72D297353CC}">
                <c16:uniqueId val="{00000001-F040-4461-8799-FD2E37A104D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ثلاثي2!$D$173:$E$173</c:f>
              <c:numCache>
                <c:formatCode>General</c:formatCode>
                <c:ptCount val="2"/>
                <c:pt idx="0">
                  <c:v>0</c:v>
                </c:pt>
                <c:pt idx="1">
                  <c:v>0</c:v>
                </c:pt>
              </c:numCache>
            </c:numRef>
          </c:val>
          <c:extLst>
            <c:ext xmlns:c16="http://schemas.microsoft.com/office/drawing/2014/chart" uri="{C3380CC4-5D6E-409C-BE32-E72D297353CC}">
              <c16:uniqueId val="{00000002-F040-4461-8799-FD2E37A104D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ثلاثي2!$H$173</c:f>
              <c:strCache>
                <c:ptCount val="1"/>
                <c:pt idx="0">
                  <c:v>ذكور</c:v>
                </c:pt>
              </c:strCache>
            </c:strRef>
          </c:tx>
          <c:dPt>
            <c:idx val="0"/>
            <c:bubble3D val="0"/>
            <c:explosion val="9"/>
            <c:extLst>
              <c:ext xmlns:c16="http://schemas.microsoft.com/office/drawing/2014/chart" uri="{C3380CC4-5D6E-409C-BE32-E72D297353CC}">
                <c16:uniqueId val="{00000000-43C0-4A33-8687-0A1E1E45726F}"/>
              </c:ext>
            </c:extLst>
          </c:dPt>
          <c:dPt>
            <c:idx val="1"/>
            <c:bubble3D val="0"/>
            <c:extLst>
              <c:ext xmlns:c16="http://schemas.microsoft.com/office/drawing/2014/chart" uri="{C3380CC4-5D6E-409C-BE32-E72D297353CC}">
                <c16:uniqueId val="{00000001-43C0-4A33-8687-0A1E1E45726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ثلاثي2!$I$173:$J$173</c:f>
              <c:numCache>
                <c:formatCode>General</c:formatCode>
                <c:ptCount val="2"/>
                <c:pt idx="0">
                  <c:v>0</c:v>
                </c:pt>
                <c:pt idx="1">
                  <c:v>0</c:v>
                </c:pt>
              </c:numCache>
            </c:numRef>
          </c:val>
          <c:extLst>
            <c:ext xmlns:c16="http://schemas.microsoft.com/office/drawing/2014/chart" uri="{C3380CC4-5D6E-409C-BE32-E72D297353CC}">
              <c16:uniqueId val="{00000002-43C0-4A33-8687-0A1E1E45726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ثلاثي2!$P$173</c:f>
              <c:strCache>
                <c:ptCount val="1"/>
                <c:pt idx="0">
                  <c:v>ذكور</c:v>
                </c:pt>
              </c:strCache>
            </c:strRef>
          </c:tx>
          <c:dPt>
            <c:idx val="0"/>
            <c:bubble3D val="0"/>
            <c:explosion val="12"/>
            <c:extLst>
              <c:ext xmlns:c16="http://schemas.microsoft.com/office/drawing/2014/chart" uri="{C3380CC4-5D6E-409C-BE32-E72D297353CC}">
                <c16:uniqueId val="{00000000-A177-444D-A98F-6AE076791FA5}"/>
              </c:ext>
            </c:extLst>
          </c:dPt>
          <c:dPt>
            <c:idx val="1"/>
            <c:bubble3D val="0"/>
            <c:extLst>
              <c:ext xmlns:c16="http://schemas.microsoft.com/office/drawing/2014/chart" uri="{C3380CC4-5D6E-409C-BE32-E72D297353CC}">
                <c16:uniqueId val="{00000001-A177-444D-A98F-6AE076791FA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ثلاثي2!$Q$173:$R$173</c:f>
              <c:numCache>
                <c:formatCode>General</c:formatCode>
                <c:ptCount val="2"/>
                <c:pt idx="0">
                  <c:v>0</c:v>
                </c:pt>
                <c:pt idx="1">
                  <c:v>0</c:v>
                </c:pt>
              </c:numCache>
            </c:numRef>
          </c:val>
          <c:extLst>
            <c:ext xmlns:c16="http://schemas.microsoft.com/office/drawing/2014/chart" uri="{C3380CC4-5D6E-409C-BE32-E72D297353CC}">
              <c16:uniqueId val="{00000002-A177-444D-A98F-6AE076791FA5}"/>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ثلاثي2!$C$174</c:f>
              <c:strCache>
                <c:ptCount val="1"/>
                <c:pt idx="0">
                  <c:v>مجموع</c:v>
                </c:pt>
              </c:strCache>
            </c:strRef>
          </c:tx>
          <c:dPt>
            <c:idx val="0"/>
            <c:bubble3D val="0"/>
            <c:explosion val="10"/>
            <c:extLst>
              <c:ext xmlns:c16="http://schemas.microsoft.com/office/drawing/2014/chart" uri="{C3380CC4-5D6E-409C-BE32-E72D297353CC}">
                <c16:uniqueId val="{00000000-0B21-41A3-BD64-48AECD63460F}"/>
              </c:ext>
            </c:extLst>
          </c:dPt>
          <c:dPt>
            <c:idx val="1"/>
            <c:bubble3D val="0"/>
            <c:extLst>
              <c:ext xmlns:c16="http://schemas.microsoft.com/office/drawing/2014/chart" uri="{C3380CC4-5D6E-409C-BE32-E72D297353CC}">
                <c16:uniqueId val="{00000001-0B21-41A3-BD64-48AECD63460F}"/>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ثلاثي2!$D$174:$E$174</c:f>
              <c:numCache>
                <c:formatCode>General</c:formatCode>
                <c:ptCount val="2"/>
                <c:pt idx="0">
                  <c:v>0</c:v>
                </c:pt>
                <c:pt idx="1">
                  <c:v>0</c:v>
                </c:pt>
              </c:numCache>
            </c:numRef>
          </c:val>
          <c:extLst>
            <c:ext xmlns:c16="http://schemas.microsoft.com/office/drawing/2014/chart" uri="{C3380CC4-5D6E-409C-BE32-E72D297353CC}">
              <c16:uniqueId val="{00000002-0B21-41A3-BD64-48AECD63460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ثلاثي2!$H$174</c:f>
              <c:strCache>
                <c:ptCount val="1"/>
                <c:pt idx="0">
                  <c:v>مجموع</c:v>
                </c:pt>
              </c:strCache>
            </c:strRef>
          </c:tx>
          <c:dPt>
            <c:idx val="0"/>
            <c:bubble3D val="0"/>
            <c:explosion val="11"/>
            <c:extLst>
              <c:ext xmlns:c16="http://schemas.microsoft.com/office/drawing/2014/chart" uri="{C3380CC4-5D6E-409C-BE32-E72D297353CC}">
                <c16:uniqueId val="{00000000-128D-49AA-82A3-24C43C9C4627}"/>
              </c:ext>
            </c:extLst>
          </c:dPt>
          <c:dPt>
            <c:idx val="1"/>
            <c:bubble3D val="0"/>
            <c:extLst>
              <c:ext xmlns:c16="http://schemas.microsoft.com/office/drawing/2014/chart" uri="{C3380CC4-5D6E-409C-BE32-E72D297353CC}">
                <c16:uniqueId val="{00000001-128D-49AA-82A3-24C43C9C4627}"/>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ثلاثي2!$I$174:$J$174</c:f>
              <c:numCache>
                <c:formatCode>General</c:formatCode>
                <c:ptCount val="2"/>
                <c:pt idx="0">
                  <c:v>0</c:v>
                </c:pt>
                <c:pt idx="1">
                  <c:v>0</c:v>
                </c:pt>
              </c:numCache>
            </c:numRef>
          </c:val>
          <c:extLst>
            <c:ext xmlns:c16="http://schemas.microsoft.com/office/drawing/2014/chart" uri="{C3380CC4-5D6E-409C-BE32-E72D297353CC}">
              <c16:uniqueId val="{00000002-128D-49AA-82A3-24C43C9C462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ثلاثي1!$B$131</c:f>
              <c:strCache>
                <c:ptCount val="1"/>
                <c:pt idx="0">
                  <c:v>إناث</c:v>
                </c:pt>
              </c:strCache>
            </c:strRef>
          </c:tx>
          <c:dPt>
            <c:idx val="0"/>
            <c:bubble3D val="0"/>
            <c:explosion val="6"/>
            <c:extLst>
              <c:ext xmlns:c16="http://schemas.microsoft.com/office/drawing/2014/chart" uri="{C3380CC4-5D6E-409C-BE32-E72D297353CC}">
                <c16:uniqueId val="{00000000-2C6B-4F19-9133-A85E0029B027}"/>
              </c:ext>
            </c:extLst>
          </c:dPt>
          <c:dPt>
            <c:idx val="1"/>
            <c:bubble3D val="0"/>
            <c:explosion val="15"/>
            <c:extLst>
              <c:ext xmlns:c16="http://schemas.microsoft.com/office/drawing/2014/chart" uri="{C3380CC4-5D6E-409C-BE32-E72D297353CC}">
                <c16:uniqueId val="{00000001-2C6B-4F19-9133-A85E0029B02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2-2C6B-4F19-9133-A85E0029B02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ثلاثي2!$P$174</c:f>
              <c:strCache>
                <c:ptCount val="1"/>
                <c:pt idx="0">
                  <c:v>مجموع</c:v>
                </c:pt>
              </c:strCache>
            </c:strRef>
          </c:tx>
          <c:dPt>
            <c:idx val="0"/>
            <c:bubble3D val="0"/>
            <c:explosion val="13"/>
            <c:extLst>
              <c:ext xmlns:c16="http://schemas.microsoft.com/office/drawing/2014/chart" uri="{C3380CC4-5D6E-409C-BE32-E72D297353CC}">
                <c16:uniqueId val="{00000000-73F4-4B26-B691-3C7C58467E84}"/>
              </c:ext>
            </c:extLst>
          </c:dPt>
          <c:dPt>
            <c:idx val="1"/>
            <c:bubble3D val="0"/>
            <c:extLst>
              <c:ext xmlns:c16="http://schemas.microsoft.com/office/drawing/2014/chart" uri="{C3380CC4-5D6E-409C-BE32-E72D297353CC}">
                <c16:uniqueId val="{00000001-73F4-4B26-B691-3C7C58467E8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ثلاثي2!$Q$174:$R$174</c:f>
              <c:numCache>
                <c:formatCode>General</c:formatCode>
                <c:ptCount val="2"/>
                <c:pt idx="0">
                  <c:v>0</c:v>
                </c:pt>
                <c:pt idx="1">
                  <c:v>0</c:v>
                </c:pt>
              </c:numCache>
            </c:numRef>
          </c:val>
          <c:extLst>
            <c:ext xmlns:c16="http://schemas.microsoft.com/office/drawing/2014/chart" uri="{C3380CC4-5D6E-409C-BE32-E72D297353CC}">
              <c16:uniqueId val="{00000002-73F4-4B26-B691-3C7C58467E8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722D-47D3-8DD2-51ABEAD47376}"/>
              </c:ext>
            </c:extLst>
          </c:dPt>
          <c:dPt>
            <c:idx val="1"/>
            <c:bubble3D val="0"/>
            <c:extLst>
              <c:ext xmlns:c16="http://schemas.microsoft.com/office/drawing/2014/chart" uri="{C3380CC4-5D6E-409C-BE32-E72D297353CC}">
                <c16:uniqueId val="{00000001-722D-47D3-8DD2-51ABEAD4737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ثلاثي2!$B$68:$B$69</c:f>
              <c:strCache>
                <c:ptCount val="2"/>
                <c:pt idx="0">
                  <c:v>التلاميذ الذين لهم معدل أقل من 10</c:v>
                </c:pt>
                <c:pt idx="1">
                  <c:v>التلاميذ الذين لهم معدل يساوي أو يفوق 10</c:v>
                </c:pt>
              </c:strCache>
            </c:strRef>
          </c:cat>
          <c:val>
            <c:numRef>
              <c:f>ثلاثي2!$G$68:$G$69</c:f>
              <c:numCache>
                <c:formatCode>General</c:formatCode>
                <c:ptCount val="2"/>
                <c:pt idx="0">
                  <c:v>45</c:v>
                </c:pt>
                <c:pt idx="1">
                  <c:v>0</c:v>
                </c:pt>
              </c:numCache>
            </c:numRef>
          </c:val>
          <c:extLst>
            <c:ext xmlns:c16="http://schemas.microsoft.com/office/drawing/2014/chart" uri="{C3380CC4-5D6E-409C-BE32-E72D297353CC}">
              <c16:uniqueId val="{00000002-722D-47D3-8DD2-51ABEAD4737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39FE-436E-8660-0A7A846AE469}"/>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39FE-436E-8660-0A7A846AE469}"/>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39FE-436E-8660-0A7A846AE469}"/>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39FE-436E-8660-0A7A846AE469}"/>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ثلاثي2!$N$67:$N$70</c:f>
              <c:strCache>
                <c:ptCount val="4"/>
                <c:pt idx="0">
                  <c:v>مجال اللغة العربية</c:v>
                </c:pt>
                <c:pt idx="1">
                  <c:v>مجال العلوم والتكنولوجيا</c:v>
                </c:pt>
                <c:pt idx="2">
                  <c:v>مجال التنشئة</c:v>
                </c:pt>
                <c:pt idx="3">
                  <c:v>مجال اللغة الفرنسية</c:v>
                </c:pt>
              </c:strCache>
            </c:strRef>
          </c:cat>
          <c:val>
            <c:numRef>
              <c:f>ثلاثي2!$S$67:$S$70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39FE-436E-8660-0A7A846AE469}"/>
            </c:ext>
          </c:extLst>
        </c:ser>
        <c:dLbls>
          <c:showLegendKey val="0"/>
          <c:showVal val="0"/>
          <c:showCatName val="0"/>
          <c:showSerName val="0"/>
          <c:showPercent val="0"/>
          <c:showBubbleSize val="0"/>
        </c:dLbls>
        <c:gapWidth val="150"/>
        <c:axId val="468185576"/>
        <c:axId val="468185968"/>
      </c:barChart>
      <c:catAx>
        <c:axId val="468185576"/>
        <c:scaling>
          <c:orientation val="minMax"/>
        </c:scaling>
        <c:delete val="0"/>
        <c:axPos val="b"/>
        <c:numFmt formatCode="General" sourceLinked="1"/>
        <c:majorTickMark val="out"/>
        <c:minorTickMark val="none"/>
        <c:tickLblPos val="nextTo"/>
        <c:crossAx val="468185968"/>
        <c:crosses val="autoZero"/>
        <c:auto val="1"/>
        <c:lblAlgn val="ctr"/>
        <c:lblOffset val="100"/>
        <c:noMultiLvlLbl val="0"/>
      </c:catAx>
      <c:valAx>
        <c:axId val="468185968"/>
        <c:scaling>
          <c:orientation val="minMax"/>
          <c:max val="20"/>
        </c:scaling>
        <c:delete val="0"/>
        <c:axPos val="l"/>
        <c:majorGridlines/>
        <c:numFmt formatCode="0.00" sourceLinked="1"/>
        <c:majorTickMark val="out"/>
        <c:minorTickMark val="none"/>
        <c:tickLblPos val="nextTo"/>
        <c:crossAx val="468185576"/>
        <c:crosses val="autoZero"/>
        <c:crossBetween val="between"/>
      </c:valAx>
    </c:plotArea>
    <c:plotVisOnly val="1"/>
    <c:dispBlanksAs val="gap"/>
    <c:showDLblsOverMax val="0"/>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ar-TN" sz="1000" b="1" i="0" u="none" strike="noStrike" baseline="0">
                <a:effectLst/>
              </a:rPr>
              <a:t>الفرنسية</a:t>
            </a:r>
            <a:r>
              <a:rPr lang="ar-TN" sz="1000"/>
              <a:t>: إناث</a:t>
            </a:r>
          </a:p>
        </c:rich>
      </c:tx>
      <c:overlay val="0"/>
    </c:title>
    <c:autoTitleDeleted val="0"/>
    <c:plotArea>
      <c:layout/>
      <c:pieChart>
        <c:varyColors val="1"/>
        <c:ser>
          <c:idx val="0"/>
          <c:order val="0"/>
          <c:tx>
            <c:strRef>
              <c:f>ثلاثي2!$P$172</c:f>
              <c:strCache>
                <c:ptCount val="1"/>
                <c:pt idx="0">
                  <c:v>إناث</c:v>
                </c:pt>
              </c:strCache>
            </c:strRef>
          </c:tx>
          <c:dPt>
            <c:idx val="0"/>
            <c:bubble3D val="0"/>
            <c:explosion val="12"/>
            <c:extLst>
              <c:ext xmlns:c16="http://schemas.microsoft.com/office/drawing/2014/chart" uri="{C3380CC4-5D6E-409C-BE32-E72D297353CC}">
                <c16:uniqueId val="{00000000-C5CC-4925-B224-2FB7B650F817}"/>
              </c:ext>
            </c:extLst>
          </c:dPt>
          <c:dPt>
            <c:idx val="1"/>
            <c:bubble3D val="0"/>
            <c:extLst>
              <c:ext xmlns:c16="http://schemas.microsoft.com/office/drawing/2014/chart" uri="{C3380CC4-5D6E-409C-BE32-E72D297353CC}">
                <c16:uniqueId val="{00000001-C5CC-4925-B224-2FB7B650F81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ثلاثي2!$W$172:$X$172</c:f>
              <c:numCache>
                <c:formatCode>General</c:formatCode>
                <c:ptCount val="2"/>
                <c:pt idx="0">
                  <c:v>0</c:v>
                </c:pt>
                <c:pt idx="1">
                  <c:v>0</c:v>
                </c:pt>
              </c:numCache>
            </c:numRef>
          </c:val>
          <c:extLst>
            <c:ext xmlns:c16="http://schemas.microsoft.com/office/drawing/2014/chart" uri="{C3380CC4-5D6E-409C-BE32-E72D297353CC}">
              <c16:uniqueId val="{00000002-C5CC-4925-B224-2FB7B650F817}"/>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b="1" i="0" u="none" strike="noStrike" baseline="0"/>
              <a:t>: </a:t>
            </a:r>
            <a:r>
              <a:rPr lang="ar-TN" sz="1000"/>
              <a:t>ذكور</a:t>
            </a:r>
          </a:p>
        </c:rich>
      </c:tx>
      <c:overlay val="0"/>
    </c:title>
    <c:autoTitleDeleted val="0"/>
    <c:plotArea>
      <c:layout/>
      <c:pieChart>
        <c:varyColors val="1"/>
        <c:ser>
          <c:idx val="0"/>
          <c:order val="0"/>
          <c:tx>
            <c:strRef>
              <c:f>ثلاثي2!$P$173</c:f>
              <c:strCache>
                <c:ptCount val="1"/>
                <c:pt idx="0">
                  <c:v>ذكور</c:v>
                </c:pt>
              </c:strCache>
            </c:strRef>
          </c:tx>
          <c:dPt>
            <c:idx val="0"/>
            <c:bubble3D val="0"/>
            <c:explosion val="12"/>
            <c:extLst>
              <c:ext xmlns:c16="http://schemas.microsoft.com/office/drawing/2014/chart" uri="{C3380CC4-5D6E-409C-BE32-E72D297353CC}">
                <c16:uniqueId val="{00000000-69E1-4F4A-862E-8772CD7C0DE1}"/>
              </c:ext>
            </c:extLst>
          </c:dPt>
          <c:dPt>
            <c:idx val="1"/>
            <c:bubble3D val="0"/>
            <c:extLst>
              <c:ext xmlns:c16="http://schemas.microsoft.com/office/drawing/2014/chart" uri="{C3380CC4-5D6E-409C-BE32-E72D297353CC}">
                <c16:uniqueId val="{00000001-69E1-4F4A-862E-8772CD7C0DE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ثلاثي2!$W$173:$X$173</c:f>
              <c:numCache>
                <c:formatCode>General</c:formatCode>
                <c:ptCount val="2"/>
                <c:pt idx="0">
                  <c:v>0</c:v>
                </c:pt>
                <c:pt idx="1">
                  <c:v>0</c:v>
                </c:pt>
              </c:numCache>
            </c:numRef>
          </c:val>
          <c:extLst>
            <c:ext xmlns:c16="http://schemas.microsoft.com/office/drawing/2014/chart" uri="{C3380CC4-5D6E-409C-BE32-E72D297353CC}">
              <c16:uniqueId val="{00000002-69E1-4F4A-862E-8772CD7C0DE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effectLst/>
              </a:rPr>
              <a:t>الفرنسية</a:t>
            </a:r>
            <a:r>
              <a:rPr lang="ar-TN" sz="1000">
                <a:solidFill>
                  <a:sysClr val="windowText" lastClr="000000"/>
                </a:solidFill>
              </a:rPr>
              <a:t>: مجموع</a:t>
            </a:r>
          </a:p>
        </c:rich>
      </c:tx>
      <c:overlay val="0"/>
    </c:title>
    <c:autoTitleDeleted val="0"/>
    <c:plotArea>
      <c:layout/>
      <c:pieChart>
        <c:varyColors val="1"/>
        <c:ser>
          <c:idx val="0"/>
          <c:order val="0"/>
          <c:tx>
            <c:strRef>
              <c:f>ثلاثي2!$P$174</c:f>
              <c:strCache>
                <c:ptCount val="1"/>
                <c:pt idx="0">
                  <c:v>مجموع</c:v>
                </c:pt>
              </c:strCache>
            </c:strRef>
          </c:tx>
          <c:dPt>
            <c:idx val="0"/>
            <c:bubble3D val="0"/>
            <c:explosion val="13"/>
            <c:extLst>
              <c:ext xmlns:c16="http://schemas.microsoft.com/office/drawing/2014/chart" uri="{C3380CC4-5D6E-409C-BE32-E72D297353CC}">
                <c16:uniqueId val="{00000000-F9A5-4269-B798-8BE8B2AB0E50}"/>
              </c:ext>
            </c:extLst>
          </c:dPt>
          <c:dPt>
            <c:idx val="1"/>
            <c:bubble3D val="0"/>
            <c:extLst>
              <c:ext xmlns:c16="http://schemas.microsoft.com/office/drawing/2014/chart" uri="{C3380CC4-5D6E-409C-BE32-E72D297353CC}">
                <c16:uniqueId val="{00000001-F9A5-4269-B798-8BE8B2AB0E50}"/>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ثلاثي2!$W$174:$X$174</c:f>
              <c:numCache>
                <c:formatCode>General</c:formatCode>
                <c:ptCount val="2"/>
                <c:pt idx="0">
                  <c:v>0</c:v>
                </c:pt>
                <c:pt idx="1">
                  <c:v>0</c:v>
                </c:pt>
              </c:numCache>
            </c:numRef>
          </c:val>
          <c:extLst>
            <c:ext xmlns:c16="http://schemas.microsoft.com/office/drawing/2014/chart" uri="{C3380CC4-5D6E-409C-BE32-E72D297353CC}">
              <c16:uniqueId val="{00000002-F9A5-4269-B798-8BE8B2AB0E5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ثلاثي3!$B$133</c:f>
              <c:strCache>
                <c:ptCount val="1"/>
                <c:pt idx="0">
                  <c:v>ذكور</c:v>
                </c:pt>
              </c:strCache>
            </c:strRef>
          </c:tx>
          <c:dPt>
            <c:idx val="0"/>
            <c:bubble3D val="0"/>
            <c:explosion val="7"/>
            <c:extLst>
              <c:ext xmlns:c16="http://schemas.microsoft.com/office/drawing/2014/chart" uri="{C3380CC4-5D6E-409C-BE32-E72D297353CC}">
                <c16:uniqueId val="{00000000-B52E-4BBF-931C-3D4169DDC616}"/>
              </c:ext>
            </c:extLst>
          </c:dPt>
          <c:dPt>
            <c:idx val="1"/>
            <c:bubble3D val="0"/>
            <c:extLst>
              <c:ext xmlns:c16="http://schemas.microsoft.com/office/drawing/2014/chart" uri="{C3380CC4-5D6E-409C-BE32-E72D297353CC}">
                <c16:uniqueId val="{00000001-B52E-4BBF-931C-3D4169DDC61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ثلاثي3!$C$133:$D$133</c:f>
              <c:numCache>
                <c:formatCode>General</c:formatCode>
                <c:ptCount val="2"/>
                <c:pt idx="0">
                  <c:v>0</c:v>
                </c:pt>
                <c:pt idx="1">
                  <c:v>0</c:v>
                </c:pt>
              </c:numCache>
            </c:numRef>
          </c:val>
          <c:extLst>
            <c:ext xmlns:c16="http://schemas.microsoft.com/office/drawing/2014/chart" uri="{C3380CC4-5D6E-409C-BE32-E72D297353CC}">
              <c16:uniqueId val="{00000002-B52E-4BBF-931C-3D4169DDC616}"/>
            </c:ext>
          </c:extLst>
        </c:ser>
        <c:ser>
          <c:idx val="1"/>
          <c:order val="1"/>
          <c:tx>
            <c:strRef>
              <c:f>ثلاثي3!$B$132</c:f>
              <c:strCache>
                <c:ptCount val="1"/>
                <c:pt idx="0">
                  <c:v>إناث</c:v>
                </c:pt>
              </c:strCache>
            </c:strRef>
          </c:tx>
          <c:dPt>
            <c:idx val="0"/>
            <c:bubble3D val="0"/>
            <c:extLst>
              <c:ext xmlns:c16="http://schemas.microsoft.com/office/drawing/2014/chart" uri="{C3380CC4-5D6E-409C-BE32-E72D297353CC}">
                <c16:uniqueId val="{00000003-B52E-4BBF-931C-3D4169DDC616}"/>
              </c:ext>
            </c:extLst>
          </c:dPt>
          <c:dPt>
            <c:idx val="1"/>
            <c:bubble3D val="0"/>
            <c:extLst>
              <c:ext xmlns:c16="http://schemas.microsoft.com/office/drawing/2014/chart" uri="{C3380CC4-5D6E-409C-BE32-E72D297353CC}">
                <c16:uniqueId val="{00000004-B52E-4BBF-931C-3D4169DDC616}"/>
              </c:ext>
            </c:extLst>
          </c:dPt>
          <c:cat>
            <c:strRef>
              <c:f>ثلاثي3!$C$131:$D$131</c:f>
              <c:strCache>
                <c:ptCount val="2"/>
                <c:pt idx="0">
                  <c:v>أقل من 10</c:v>
                </c:pt>
                <c:pt idx="1">
                  <c:v>&gt;=10</c:v>
                </c:pt>
              </c:strCache>
            </c:strRef>
          </c:cat>
          <c:val>
            <c:numRef>
              <c:f>ثلاثي3!$C$132:$D$132</c:f>
              <c:numCache>
                <c:formatCode>General</c:formatCode>
                <c:ptCount val="2"/>
                <c:pt idx="0">
                  <c:v>0</c:v>
                </c:pt>
                <c:pt idx="1">
                  <c:v>0</c:v>
                </c:pt>
              </c:numCache>
            </c:numRef>
          </c:val>
          <c:extLst>
            <c:ext xmlns:c16="http://schemas.microsoft.com/office/drawing/2014/chart" uri="{C3380CC4-5D6E-409C-BE32-E72D297353CC}">
              <c16:uniqueId val="{00000005-B52E-4BBF-931C-3D4169DDC61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ثلاثي3!$B$132</c:f>
              <c:strCache>
                <c:ptCount val="1"/>
                <c:pt idx="0">
                  <c:v>إناث</c:v>
                </c:pt>
              </c:strCache>
            </c:strRef>
          </c:tx>
          <c:dPt>
            <c:idx val="0"/>
            <c:bubble3D val="0"/>
            <c:explosion val="6"/>
            <c:extLst>
              <c:ext xmlns:c16="http://schemas.microsoft.com/office/drawing/2014/chart" uri="{C3380CC4-5D6E-409C-BE32-E72D297353CC}">
                <c16:uniqueId val="{00000000-785D-4F6A-9764-B9A83F6A7D92}"/>
              </c:ext>
            </c:extLst>
          </c:dPt>
          <c:dPt>
            <c:idx val="1"/>
            <c:bubble3D val="0"/>
            <c:extLst>
              <c:ext xmlns:c16="http://schemas.microsoft.com/office/drawing/2014/chart" uri="{C3380CC4-5D6E-409C-BE32-E72D297353CC}">
                <c16:uniqueId val="{00000001-785D-4F6A-9764-B9A83F6A7D9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ثلاثي3!$C$132:$D$132</c:f>
              <c:numCache>
                <c:formatCode>General</c:formatCode>
                <c:ptCount val="2"/>
                <c:pt idx="0">
                  <c:v>0</c:v>
                </c:pt>
                <c:pt idx="1">
                  <c:v>0</c:v>
                </c:pt>
              </c:numCache>
            </c:numRef>
          </c:val>
          <c:extLst>
            <c:ext xmlns:c16="http://schemas.microsoft.com/office/drawing/2014/chart" uri="{C3380CC4-5D6E-409C-BE32-E72D297353CC}">
              <c16:uniqueId val="{00000002-785D-4F6A-9764-B9A83F6A7D9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ثلاثي3!$B$134</c:f>
              <c:strCache>
                <c:ptCount val="1"/>
                <c:pt idx="0">
                  <c:v>مجموع</c:v>
                </c:pt>
              </c:strCache>
            </c:strRef>
          </c:tx>
          <c:dPt>
            <c:idx val="0"/>
            <c:bubble3D val="0"/>
            <c:explosion val="7"/>
            <c:extLst>
              <c:ext xmlns:c16="http://schemas.microsoft.com/office/drawing/2014/chart" uri="{C3380CC4-5D6E-409C-BE32-E72D297353CC}">
                <c16:uniqueId val="{00000000-B72C-4CFD-9350-660055B9F289}"/>
              </c:ext>
            </c:extLst>
          </c:dPt>
          <c:dPt>
            <c:idx val="1"/>
            <c:bubble3D val="0"/>
            <c:extLst>
              <c:ext xmlns:c16="http://schemas.microsoft.com/office/drawing/2014/chart" uri="{C3380CC4-5D6E-409C-BE32-E72D297353CC}">
                <c16:uniqueId val="{00000001-B72C-4CFD-9350-660055B9F28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ثلاثي3!$C$134:$D$134</c:f>
              <c:numCache>
                <c:formatCode>General</c:formatCode>
                <c:ptCount val="2"/>
                <c:pt idx="0">
                  <c:v>0</c:v>
                </c:pt>
                <c:pt idx="1">
                  <c:v>0</c:v>
                </c:pt>
              </c:numCache>
            </c:numRef>
          </c:val>
          <c:extLst>
            <c:ext xmlns:c16="http://schemas.microsoft.com/office/drawing/2014/chart" uri="{C3380CC4-5D6E-409C-BE32-E72D297353CC}">
              <c16:uniqueId val="{00000002-B72C-4CFD-9350-660055B9F28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ثلاثي3!$C$172</c:f>
              <c:strCache>
                <c:ptCount val="1"/>
                <c:pt idx="0">
                  <c:v>إناث</c:v>
                </c:pt>
              </c:strCache>
            </c:strRef>
          </c:tx>
          <c:dPt>
            <c:idx val="0"/>
            <c:bubble3D val="0"/>
            <c:extLst>
              <c:ext xmlns:c16="http://schemas.microsoft.com/office/drawing/2014/chart" uri="{C3380CC4-5D6E-409C-BE32-E72D297353CC}">
                <c16:uniqueId val="{00000000-CA8F-4DC8-8958-6012A056FB8A}"/>
              </c:ext>
            </c:extLst>
          </c:dPt>
          <c:dPt>
            <c:idx val="1"/>
            <c:bubble3D val="0"/>
            <c:explosion val="10"/>
            <c:extLst>
              <c:ext xmlns:c16="http://schemas.microsoft.com/office/drawing/2014/chart" uri="{C3380CC4-5D6E-409C-BE32-E72D297353CC}">
                <c16:uniqueId val="{00000001-CA8F-4DC8-8958-6012A056FB8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ثلاثي3!$D$171:$E$171</c:f>
              <c:strCache>
                <c:ptCount val="2"/>
                <c:pt idx="0">
                  <c:v>أقل من 10</c:v>
                </c:pt>
                <c:pt idx="1">
                  <c:v>&gt;=10</c:v>
                </c:pt>
              </c:strCache>
            </c:strRef>
          </c:cat>
          <c:val>
            <c:numRef>
              <c:f>ثلاثي3!$D$172:$E$172</c:f>
              <c:numCache>
                <c:formatCode>General</c:formatCode>
                <c:ptCount val="2"/>
                <c:pt idx="0">
                  <c:v>0</c:v>
                </c:pt>
                <c:pt idx="1">
                  <c:v>0</c:v>
                </c:pt>
              </c:numCache>
            </c:numRef>
          </c:val>
          <c:extLst>
            <c:ext xmlns:c16="http://schemas.microsoft.com/office/drawing/2014/chart" uri="{C3380CC4-5D6E-409C-BE32-E72D297353CC}">
              <c16:uniqueId val="{00000002-CA8F-4DC8-8958-6012A056FB8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ثلاثي1!$B$133</c:f>
              <c:strCache>
                <c:ptCount val="1"/>
                <c:pt idx="0">
                  <c:v>مجموع</c:v>
                </c:pt>
              </c:strCache>
            </c:strRef>
          </c:tx>
          <c:explosion val="12"/>
          <c:dPt>
            <c:idx val="0"/>
            <c:bubble3D val="0"/>
            <c:extLst>
              <c:ext xmlns:c16="http://schemas.microsoft.com/office/drawing/2014/chart" uri="{C3380CC4-5D6E-409C-BE32-E72D297353CC}">
                <c16:uniqueId val="{00000000-1954-43DD-BFAD-C12FFD3AED68}"/>
              </c:ext>
            </c:extLst>
          </c:dPt>
          <c:dPt>
            <c:idx val="1"/>
            <c:bubble3D val="0"/>
            <c:extLst>
              <c:ext xmlns:c16="http://schemas.microsoft.com/office/drawing/2014/chart" uri="{C3380CC4-5D6E-409C-BE32-E72D297353CC}">
                <c16:uniqueId val="{00000001-1954-43DD-BFAD-C12FFD3AED6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ثلاثي1!$C$133:$D$133</c:f>
              <c:numCache>
                <c:formatCode>General</c:formatCode>
                <c:ptCount val="2"/>
                <c:pt idx="0">
                  <c:v>0</c:v>
                </c:pt>
                <c:pt idx="1">
                  <c:v>0</c:v>
                </c:pt>
              </c:numCache>
            </c:numRef>
          </c:val>
          <c:extLst>
            <c:ext xmlns:c16="http://schemas.microsoft.com/office/drawing/2014/chart" uri="{C3380CC4-5D6E-409C-BE32-E72D297353CC}">
              <c16:uniqueId val="{00000002-1954-43DD-BFAD-C12FFD3AED6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ثلاثي3!$H$172</c:f>
              <c:strCache>
                <c:ptCount val="1"/>
                <c:pt idx="0">
                  <c:v>إناث</c:v>
                </c:pt>
              </c:strCache>
            </c:strRef>
          </c:tx>
          <c:dPt>
            <c:idx val="0"/>
            <c:bubble3D val="0"/>
            <c:explosion val="9"/>
            <c:extLst>
              <c:ext xmlns:c16="http://schemas.microsoft.com/office/drawing/2014/chart" uri="{C3380CC4-5D6E-409C-BE32-E72D297353CC}">
                <c16:uniqueId val="{00000000-0B85-4404-9C4A-DB9839A64955}"/>
              </c:ext>
            </c:extLst>
          </c:dPt>
          <c:dPt>
            <c:idx val="1"/>
            <c:bubble3D val="0"/>
            <c:extLst>
              <c:ext xmlns:c16="http://schemas.microsoft.com/office/drawing/2014/chart" uri="{C3380CC4-5D6E-409C-BE32-E72D297353CC}">
                <c16:uniqueId val="{00000001-0B85-4404-9C4A-DB9839A6495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ثلاثي3!$I$171:$J$171</c:f>
              <c:strCache>
                <c:ptCount val="2"/>
                <c:pt idx="0">
                  <c:v>أقل من 10</c:v>
                </c:pt>
                <c:pt idx="1">
                  <c:v>&gt;=10</c:v>
                </c:pt>
              </c:strCache>
            </c:strRef>
          </c:cat>
          <c:val>
            <c:numRef>
              <c:f>ثلاثي3!$I$172:$J$172</c:f>
              <c:numCache>
                <c:formatCode>General</c:formatCode>
                <c:ptCount val="2"/>
                <c:pt idx="0">
                  <c:v>0</c:v>
                </c:pt>
                <c:pt idx="1">
                  <c:v>0</c:v>
                </c:pt>
              </c:numCache>
            </c:numRef>
          </c:val>
          <c:extLst>
            <c:ext xmlns:c16="http://schemas.microsoft.com/office/drawing/2014/chart" uri="{C3380CC4-5D6E-409C-BE32-E72D297353CC}">
              <c16:uniqueId val="{00000002-0B85-4404-9C4A-DB9839A64955}"/>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ثلاثي3!$P$172</c:f>
              <c:strCache>
                <c:ptCount val="1"/>
                <c:pt idx="0">
                  <c:v>إناث</c:v>
                </c:pt>
              </c:strCache>
            </c:strRef>
          </c:tx>
          <c:dPt>
            <c:idx val="0"/>
            <c:bubble3D val="0"/>
            <c:explosion val="12"/>
            <c:extLst>
              <c:ext xmlns:c16="http://schemas.microsoft.com/office/drawing/2014/chart" uri="{C3380CC4-5D6E-409C-BE32-E72D297353CC}">
                <c16:uniqueId val="{00000000-5D3B-46A2-91CF-11F60E8AFD45}"/>
              </c:ext>
            </c:extLst>
          </c:dPt>
          <c:dPt>
            <c:idx val="1"/>
            <c:bubble3D val="0"/>
            <c:extLst>
              <c:ext xmlns:c16="http://schemas.microsoft.com/office/drawing/2014/chart" uri="{C3380CC4-5D6E-409C-BE32-E72D297353CC}">
                <c16:uniqueId val="{00000001-5D3B-46A2-91CF-11F60E8AFD4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ثلاثي3!$Q$171:$R$171</c:f>
              <c:strCache>
                <c:ptCount val="2"/>
                <c:pt idx="0">
                  <c:v>أقل من 10</c:v>
                </c:pt>
                <c:pt idx="1">
                  <c:v>&gt;=10</c:v>
                </c:pt>
              </c:strCache>
            </c:strRef>
          </c:cat>
          <c:val>
            <c:numRef>
              <c:f>ثلاثي3!$Q$172:$R$172</c:f>
              <c:numCache>
                <c:formatCode>General</c:formatCode>
                <c:ptCount val="2"/>
                <c:pt idx="0">
                  <c:v>0</c:v>
                </c:pt>
                <c:pt idx="1">
                  <c:v>0</c:v>
                </c:pt>
              </c:numCache>
            </c:numRef>
          </c:val>
          <c:extLst>
            <c:ext xmlns:c16="http://schemas.microsoft.com/office/drawing/2014/chart" uri="{C3380CC4-5D6E-409C-BE32-E72D297353CC}">
              <c16:uniqueId val="{00000002-5D3B-46A2-91CF-11F60E8AFD45}"/>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ثلاثي3!$C$173</c:f>
              <c:strCache>
                <c:ptCount val="1"/>
                <c:pt idx="0">
                  <c:v>ذكور</c:v>
                </c:pt>
              </c:strCache>
            </c:strRef>
          </c:tx>
          <c:dPt>
            <c:idx val="0"/>
            <c:bubble3D val="0"/>
            <c:explosion val="15"/>
            <c:extLst>
              <c:ext xmlns:c16="http://schemas.microsoft.com/office/drawing/2014/chart" uri="{C3380CC4-5D6E-409C-BE32-E72D297353CC}">
                <c16:uniqueId val="{00000000-3875-4108-AA74-C7EB617AB132}"/>
              </c:ext>
            </c:extLst>
          </c:dPt>
          <c:dPt>
            <c:idx val="1"/>
            <c:bubble3D val="0"/>
            <c:extLst>
              <c:ext xmlns:c16="http://schemas.microsoft.com/office/drawing/2014/chart" uri="{C3380CC4-5D6E-409C-BE32-E72D297353CC}">
                <c16:uniqueId val="{00000001-3875-4108-AA74-C7EB617AB13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ثلاثي3!$D$171:$E$171</c:f>
              <c:strCache>
                <c:ptCount val="2"/>
                <c:pt idx="0">
                  <c:v>أقل من 10</c:v>
                </c:pt>
                <c:pt idx="1">
                  <c:v>&gt;=10</c:v>
                </c:pt>
              </c:strCache>
            </c:strRef>
          </c:cat>
          <c:val>
            <c:numRef>
              <c:f>ثلاثي3!$D$173:$E$173</c:f>
              <c:numCache>
                <c:formatCode>General</c:formatCode>
                <c:ptCount val="2"/>
                <c:pt idx="0">
                  <c:v>0</c:v>
                </c:pt>
                <c:pt idx="1">
                  <c:v>0</c:v>
                </c:pt>
              </c:numCache>
            </c:numRef>
          </c:val>
          <c:extLst>
            <c:ext xmlns:c16="http://schemas.microsoft.com/office/drawing/2014/chart" uri="{C3380CC4-5D6E-409C-BE32-E72D297353CC}">
              <c16:uniqueId val="{00000002-3875-4108-AA74-C7EB617AB13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ثلاثي3!$H$173</c:f>
              <c:strCache>
                <c:ptCount val="1"/>
                <c:pt idx="0">
                  <c:v>ذكور</c:v>
                </c:pt>
              </c:strCache>
            </c:strRef>
          </c:tx>
          <c:dPt>
            <c:idx val="0"/>
            <c:bubble3D val="0"/>
            <c:explosion val="9"/>
            <c:extLst>
              <c:ext xmlns:c16="http://schemas.microsoft.com/office/drawing/2014/chart" uri="{C3380CC4-5D6E-409C-BE32-E72D297353CC}">
                <c16:uniqueId val="{00000000-BF83-4348-9429-753573C22E69}"/>
              </c:ext>
            </c:extLst>
          </c:dPt>
          <c:dPt>
            <c:idx val="1"/>
            <c:bubble3D val="0"/>
            <c:extLst>
              <c:ext xmlns:c16="http://schemas.microsoft.com/office/drawing/2014/chart" uri="{C3380CC4-5D6E-409C-BE32-E72D297353CC}">
                <c16:uniqueId val="{00000001-BF83-4348-9429-753573C22E6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ثلاثي3!$I$171:$J$171</c:f>
              <c:strCache>
                <c:ptCount val="2"/>
                <c:pt idx="0">
                  <c:v>أقل من 10</c:v>
                </c:pt>
                <c:pt idx="1">
                  <c:v>&gt;=10</c:v>
                </c:pt>
              </c:strCache>
            </c:strRef>
          </c:cat>
          <c:val>
            <c:numRef>
              <c:f>ثلاثي3!$I$173:$J$173</c:f>
              <c:numCache>
                <c:formatCode>General</c:formatCode>
                <c:ptCount val="2"/>
                <c:pt idx="0">
                  <c:v>0</c:v>
                </c:pt>
                <c:pt idx="1">
                  <c:v>0</c:v>
                </c:pt>
              </c:numCache>
            </c:numRef>
          </c:val>
          <c:extLst>
            <c:ext xmlns:c16="http://schemas.microsoft.com/office/drawing/2014/chart" uri="{C3380CC4-5D6E-409C-BE32-E72D297353CC}">
              <c16:uniqueId val="{00000002-BF83-4348-9429-753573C22E6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ثلاثي3!$P$173</c:f>
              <c:strCache>
                <c:ptCount val="1"/>
                <c:pt idx="0">
                  <c:v>ذكور</c:v>
                </c:pt>
              </c:strCache>
            </c:strRef>
          </c:tx>
          <c:dPt>
            <c:idx val="0"/>
            <c:bubble3D val="0"/>
            <c:explosion val="12"/>
            <c:extLst>
              <c:ext xmlns:c16="http://schemas.microsoft.com/office/drawing/2014/chart" uri="{C3380CC4-5D6E-409C-BE32-E72D297353CC}">
                <c16:uniqueId val="{00000000-D4D7-429C-A44B-ACBC945A48E7}"/>
              </c:ext>
            </c:extLst>
          </c:dPt>
          <c:dPt>
            <c:idx val="1"/>
            <c:bubble3D val="0"/>
            <c:extLst>
              <c:ext xmlns:c16="http://schemas.microsoft.com/office/drawing/2014/chart" uri="{C3380CC4-5D6E-409C-BE32-E72D297353CC}">
                <c16:uniqueId val="{00000001-D4D7-429C-A44B-ACBC945A48E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ثلاثي3!$Q$171:$R$171</c:f>
              <c:strCache>
                <c:ptCount val="2"/>
                <c:pt idx="0">
                  <c:v>أقل من 10</c:v>
                </c:pt>
                <c:pt idx="1">
                  <c:v>&gt;=10</c:v>
                </c:pt>
              </c:strCache>
            </c:strRef>
          </c:cat>
          <c:val>
            <c:numRef>
              <c:f>ثلاثي3!$Q$173:$R$173</c:f>
              <c:numCache>
                <c:formatCode>General</c:formatCode>
                <c:ptCount val="2"/>
                <c:pt idx="0">
                  <c:v>0</c:v>
                </c:pt>
                <c:pt idx="1">
                  <c:v>0</c:v>
                </c:pt>
              </c:numCache>
            </c:numRef>
          </c:val>
          <c:extLst>
            <c:ext xmlns:c16="http://schemas.microsoft.com/office/drawing/2014/chart" uri="{C3380CC4-5D6E-409C-BE32-E72D297353CC}">
              <c16:uniqueId val="{00000002-D4D7-429C-A44B-ACBC945A48E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ثلاثي3!$C$174</c:f>
              <c:strCache>
                <c:ptCount val="1"/>
                <c:pt idx="0">
                  <c:v>مجموع</c:v>
                </c:pt>
              </c:strCache>
            </c:strRef>
          </c:tx>
          <c:dPt>
            <c:idx val="0"/>
            <c:bubble3D val="0"/>
            <c:explosion val="10"/>
            <c:extLst>
              <c:ext xmlns:c16="http://schemas.microsoft.com/office/drawing/2014/chart" uri="{C3380CC4-5D6E-409C-BE32-E72D297353CC}">
                <c16:uniqueId val="{00000000-3317-4B4E-9CF8-FFBE4B995264}"/>
              </c:ext>
            </c:extLst>
          </c:dPt>
          <c:dPt>
            <c:idx val="1"/>
            <c:bubble3D val="0"/>
            <c:extLst>
              <c:ext xmlns:c16="http://schemas.microsoft.com/office/drawing/2014/chart" uri="{C3380CC4-5D6E-409C-BE32-E72D297353CC}">
                <c16:uniqueId val="{00000001-3317-4B4E-9CF8-FFBE4B99526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ثلاثي3!$D$171:$E$171</c:f>
              <c:strCache>
                <c:ptCount val="2"/>
                <c:pt idx="0">
                  <c:v>أقل من 10</c:v>
                </c:pt>
                <c:pt idx="1">
                  <c:v>&gt;=10</c:v>
                </c:pt>
              </c:strCache>
            </c:strRef>
          </c:cat>
          <c:val>
            <c:numRef>
              <c:f>ثلاثي3!$D$174:$E$174</c:f>
              <c:numCache>
                <c:formatCode>General</c:formatCode>
                <c:ptCount val="2"/>
                <c:pt idx="0">
                  <c:v>0</c:v>
                </c:pt>
                <c:pt idx="1">
                  <c:v>0</c:v>
                </c:pt>
              </c:numCache>
            </c:numRef>
          </c:val>
          <c:extLst>
            <c:ext xmlns:c16="http://schemas.microsoft.com/office/drawing/2014/chart" uri="{C3380CC4-5D6E-409C-BE32-E72D297353CC}">
              <c16:uniqueId val="{00000002-3317-4B4E-9CF8-FFBE4B99526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ثلاثي3!$H$174</c:f>
              <c:strCache>
                <c:ptCount val="1"/>
                <c:pt idx="0">
                  <c:v>مجموع</c:v>
                </c:pt>
              </c:strCache>
            </c:strRef>
          </c:tx>
          <c:dPt>
            <c:idx val="0"/>
            <c:bubble3D val="0"/>
            <c:explosion val="11"/>
            <c:extLst>
              <c:ext xmlns:c16="http://schemas.microsoft.com/office/drawing/2014/chart" uri="{C3380CC4-5D6E-409C-BE32-E72D297353CC}">
                <c16:uniqueId val="{00000000-F1D7-45AC-BFD6-65F9F1A26BC3}"/>
              </c:ext>
            </c:extLst>
          </c:dPt>
          <c:dPt>
            <c:idx val="1"/>
            <c:bubble3D val="0"/>
            <c:extLst>
              <c:ext xmlns:c16="http://schemas.microsoft.com/office/drawing/2014/chart" uri="{C3380CC4-5D6E-409C-BE32-E72D297353CC}">
                <c16:uniqueId val="{00000001-F1D7-45AC-BFD6-65F9F1A26BC3}"/>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ثلاثي3!$I$171:$J$171</c:f>
              <c:strCache>
                <c:ptCount val="2"/>
                <c:pt idx="0">
                  <c:v>أقل من 10</c:v>
                </c:pt>
                <c:pt idx="1">
                  <c:v>&gt;=10</c:v>
                </c:pt>
              </c:strCache>
            </c:strRef>
          </c:cat>
          <c:val>
            <c:numRef>
              <c:f>ثلاثي3!$I$174:$J$174</c:f>
              <c:numCache>
                <c:formatCode>General</c:formatCode>
                <c:ptCount val="2"/>
                <c:pt idx="0">
                  <c:v>0</c:v>
                </c:pt>
                <c:pt idx="1">
                  <c:v>0</c:v>
                </c:pt>
              </c:numCache>
            </c:numRef>
          </c:val>
          <c:extLst>
            <c:ext xmlns:c16="http://schemas.microsoft.com/office/drawing/2014/chart" uri="{C3380CC4-5D6E-409C-BE32-E72D297353CC}">
              <c16:uniqueId val="{00000002-F1D7-45AC-BFD6-65F9F1A26BC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ثلاثي3!$P$174</c:f>
              <c:strCache>
                <c:ptCount val="1"/>
                <c:pt idx="0">
                  <c:v>مجموع</c:v>
                </c:pt>
              </c:strCache>
            </c:strRef>
          </c:tx>
          <c:dPt>
            <c:idx val="0"/>
            <c:bubble3D val="0"/>
            <c:explosion val="13"/>
            <c:extLst>
              <c:ext xmlns:c16="http://schemas.microsoft.com/office/drawing/2014/chart" uri="{C3380CC4-5D6E-409C-BE32-E72D297353CC}">
                <c16:uniqueId val="{00000000-2BC1-4786-AF97-8C08A3D400CD}"/>
              </c:ext>
            </c:extLst>
          </c:dPt>
          <c:dPt>
            <c:idx val="1"/>
            <c:bubble3D val="0"/>
            <c:extLst>
              <c:ext xmlns:c16="http://schemas.microsoft.com/office/drawing/2014/chart" uri="{C3380CC4-5D6E-409C-BE32-E72D297353CC}">
                <c16:uniqueId val="{00000001-2BC1-4786-AF97-8C08A3D400CD}"/>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ثلاثي3!$Q$171:$R$171</c:f>
              <c:strCache>
                <c:ptCount val="2"/>
                <c:pt idx="0">
                  <c:v>أقل من 10</c:v>
                </c:pt>
                <c:pt idx="1">
                  <c:v>&gt;=10</c:v>
                </c:pt>
              </c:strCache>
            </c:strRef>
          </c:cat>
          <c:val>
            <c:numRef>
              <c:f>ثلاثي3!$Q$174:$R$174</c:f>
              <c:numCache>
                <c:formatCode>General</c:formatCode>
                <c:ptCount val="2"/>
                <c:pt idx="0">
                  <c:v>0</c:v>
                </c:pt>
                <c:pt idx="1">
                  <c:v>0</c:v>
                </c:pt>
              </c:numCache>
            </c:numRef>
          </c:val>
          <c:extLst>
            <c:ext xmlns:c16="http://schemas.microsoft.com/office/drawing/2014/chart" uri="{C3380CC4-5D6E-409C-BE32-E72D297353CC}">
              <c16:uniqueId val="{00000002-2BC1-4786-AF97-8C08A3D400C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BC9E-4255-A897-29AA1280FAB7}"/>
              </c:ext>
            </c:extLst>
          </c:dPt>
          <c:dPt>
            <c:idx val="1"/>
            <c:bubble3D val="0"/>
            <c:extLst>
              <c:ext xmlns:c16="http://schemas.microsoft.com/office/drawing/2014/chart" uri="{C3380CC4-5D6E-409C-BE32-E72D297353CC}">
                <c16:uniqueId val="{00000001-BC9E-4255-A897-29AA1280FAB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ثلاثي3!$B$68:$B$69</c:f>
              <c:strCache>
                <c:ptCount val="2"/>
                <c:pt idx="0">
                  <c:v>التلاميذ الذين لهم معدل أقل من 10</c:v>
                </c:pt>
                <c:pt idx="1">
                  <c:v>التلاميذ الذين لهم معدل يساوي أو يفوق 10</c:v>
                </c:pt>
              </c:strCache>
            </c:strRef>
          </c:cat>
          <c:val>
            <c:numRef>
              <c:f>ثلاثي3!$G$68:$G$69</c:f>
              <c:numCache>
                <c:formatCode>General</c:formatCode>
                <c:ptCount val="2"/>
                <c:pt idx="0">
                  <c:v>45</c:v>
                </c:pt>
                <c:pt idx="1">
                  <c:v>0</c:v>
                </c:pt>
              </c:numCache>
            </c:numRef>
          </c:val>
          <c:extLst>
            <c:ext xmlns:c16="http://schemas.microsoft.com/office/drawing/2014/chart" uri="{C3380CC4-5D6E-409C-BE32-E72D297353CC}">
              <c16:uniqueId val="{00000002-BC9E-4255-A897-29AA1280FAB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1918-44D7-8E14-C8AFA084412E}"/>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1918-44D7-8E14-C8AFA084412E}"/>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1918-44D7-8E14-C8AFA084412E}"/>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1918-44D7-8E14-C8AFA084412E}"/>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ثلاثي3!$N$67:$N$70</c:f>
              <c:strCache>
                <c:ptCount val="4"/>
                <c:pt idx="0">
                  <c:v>مجال اللغة العربية</c:v>
                </c:pt>
                <c:pt idx="1">
                  <c:v>مجال العلوم والتكنولوجيا</c:v>
                </c:pt>
                <c:pt idx="2">
                  <c:v>مجال التنشئة</c:v>
                </c:pt>
                <c:pt idx="3">
                  <c:v>مجال اللغة الفرنسية</c:v>
                </c:pt>
              </c:strCache>
            </c:strRef>
          </c:cat>
          <c:val>
            <c:numRef>
              <c:f>ثلاثي3!$S$67:$S$70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1918-44D7-8E14-C8AFA084412E}"/>
            </c:ext>
          </c:extLst>
        </c:ser>
        <c:dLbls>
          <c:showLegendKey val="0"/>
          <c:showVal val="0"/>
          <c:showCatName val="0"/>
          <c:showSerName val="0"/>
          <c:showPercent val="0"/>
          <c:showBubbleSize val="0"/>
        </c:dLbls>
        <c:gapWidth val="150"/>
        <c:axId val="391365904"/>
        <c:axId val="391363552"/>
      </c:barChart>
      <c:catAx>
        <c:axId val="391365904"/>
        <c:scaling>
          <c:orientation val="minMax"/>
        </c:scaling>
        <c:delete val="0"/>
        <c:axPos val="b"/>
        <c:numFmt formatCode="General" sourceLinked="1"/>
        <c:majorTickMark val="out"/>
        <c:minorTickMark val="none"/>
        <c:tickLblPos val="nextTo"/>
        <c:crossAx val="391363552"/>
        <c:crosses val="autoZero"/>
        <c:auto val="1"/>
        <c:lblAlgn val="ctr"/>
        <c:lblOffset val="100"/>
        <c:noMultiLvlLbl val="0"/>
      </c:catAx>
      <c:valAx>
        <c:axId val="391363552"/>
        <c:scaling>
          <c:orientation val="minMax"/>
          <c:max val="20"/>
        </c:scaling>
        <c:delete val="0"/>
        <c:axPos val="l"/>
        <c:majorGridlines/>
        <c:numFmt formatCode="0.00" sourceLinked="1"/>
        <c:majorTickMark val="out"/>
        <c:minorTickMark val="none"/>
        <c:tickLblPos val="nextTo"/>
        <c:crossAx val="391365904"/>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ثلاثي1!$C$172</c:f>
              <c:strCache>
                <c:ptCount val="1"/>
                <c:pt idx="0">
                  <c:v>إناث</c:v>
                </c:pt>
              </c:strCache>
            </c:strRef>
          </c:tx>
          <c:dPt>
            <c:idx val="0"/>
            <c:bubble3D val="0"/>
            <c:extLst>
              <c:ext xmlns:c16="http://schemas.microsoft.com/office/drawing/2014/chart" uri="{C3380CC4-5D6E-409C-BE32-E72D297353CC}">
                <c16:uniqueId val="{00000000-9EFA-4F7E-A608-84914FA51365}"/>
              </c:ext>
            </c:extLst>
          </c:dPt>
          <c:dPt>
            <c:idx val="1"/>
            <c:bubble3D val="0"/>
            <c:explosion val="10"/>
            <c:extLst>
              <c:ext xmlns:c16="http://schemas.microsoft.com/office/drawing/2014/chart" uri="{C3380CC4-5D6E-409C-BE32-E72D297353CC}">
                <c16:uniqueId val="{00000001-9EFA-4F7E-A608-84914FA5136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ثلاثي1!$D$172:$E$172</c:f>
              <c:numCache>
                <c:formatCode>General</c:formatCode>
                <c:ptCount val="2"/>
                <c:pt idx="0">
                  <c:v>0</c:v>
                </c:pt>
                <c:pt idx="1">
                  <c:v>0</c:v>
                </c:pt>
              </c:numCache>
            </c:numRef>
          </c:val>
          <c:extLst>
            <c:ext xmlns:c16="http://schemas.microsoft.com/office/drawing/2014/chart" uri="{C3380CC4-5D6E-409C-BE32-E72D297353CC}">
              <c16:uniqueId val="{00000002-9EFA-4F7E-A608-84914FA51365}"/>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a:t>: إناث</a:t>
            </a:r>
          </a:p>
        </c:rich>
      </c:tx>
      <c:overlay val="0"/>
    </c:title>
    <c:autoTitleDeleted val="0"/>
    <c:plotArea>
      <c:layout/>
      <c:pieChart>
        <c:varyColors val="1"/>
        <c:ser>
          <c:idx val="0"/>
          <c:order val="0"/>
          <c:tx>
            <c:strRef>
              <c:f>ثلاثي3!$P$172</c:f>
              <c:strCache>
                <c:ptCount val="1"/>
                <c:pt idx="0">
                  <c:v>إناث</c:v>
                </c:pt>
              </c:strCache>
            </c:strRef>
          </c:tx>
          <c:dPt>
            <c:idx val="0"/>
            <c:bubble3D val="0"/>
            <c:explosion val="12"/>
            <c:extLst>
              <c:ext xmlns:c16="http://schemas.microsoft.com/office/drawing/2014/chart" uri="{C3380CC4-5D6E-409C-BE32-E72D297353CC}">
                <c16:uniqueId val="{00000000-82F9-4F67-AFBF-625453767A99}"/>
              </c:ext>
            </c:extLst>
          </c:dPt>
          <c:dPt>
            <c:idx val="1"/>
            <c:bubble3D val="0"/>
            <c:extLst>
              <c:ext xmlns:c16="http://schemas.microsoft.com/office/drawing/2014/chart" uri="{C3380CC4-5D6E-409C-BE32-E72D297353CC}">
                <c16:uniqueId val="{00000001-82F9-4F67-AFBF-625453767A9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ثلاثي3!$W$171:$X$171</c:f>
              <c:strCache>
                <c:ptCount val="2"/>
                <c:pt idx="0">
                  <c:v>أقل من 10</c:v>
                </c:pt>
                <c:pt idx="1">
                  <c:v>&gt;=10</c:v>
                </c:pt>
              </c:strCache>
            </c:strRef>
          </c:cat>
          <c:val>
            <c:numRef>
              <c:f>ثلاثي3!$W$172:$X$172</c:f>
              <c:numCache>
                <c:formatCode>General</c:formatCode>
                <c:ptCount val="2"/>
                <c:pt idx="0">
                  <c:v>0</c:v>
                </c:pt>
                <c:pt idx="1">
                  <c:v>0</c:v>
                </c:pt>
              </c:numCache>
            </c:numRef>
          </c:val>
          <c:extLst>
            <c:ext xmlns:c16="http://schemas.microsoft.com/office/drawing/2014/chart" uri="{C3380CC4-5D6E-409C-BE32-E72D297353CC}">
              <c16:uniqueId val="{00000002-82F9-4F67-AFBF-625453767A99}"/>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b="1" i="0" u="none" strike="noStrike" baseline="0"/>
              <a:t>: </a:t>
            </a:r>
            <a:r>
              <a:rPr lang="ar-TN" sz="1000"/>
              <a:t>ذكور</a:t>
            </a:r>
          </a:p>
        </c:rich>
      </c:tx>
      <c:overlay val="0"/>
    </c:title>
    <c:autoTitleDeleted val="0"/>
    <c:plotArea>
      <c:layout/>
      <c:pieChart>
        <c:varyColors val="1"/>
        <c:ser>
          <c:idx val="0"/>
          <c:order val="0"/>
          <c:tx>
            <c:strRef>
              <c:f>ثلاثي3!$P$173</c:f>
              <c:strCache>
                <c:ptCount val="1"/>
                <c:pt idx="0">
                  <c:v>ذكور</c:v>
                </c:pt>
              </c:strCache>
            </c:strRef>
          </c:tx>
          <c:dPt>
            <c:idx val="0"/>
            <c:bubble3D val="0"/>
            <c:explosion val="12"/>
            <c:extLst>
              <c:ext xmlns:c16="http://schemas.microsoft.com/office/drawing/2014/chart" uri="{C3380CC4-5D6E-409C-BE32-E72D297353CC}">
                <c16:uniqueId val="{00000000-1ED6-4730-AE35-3A0777EBDFD4}"/>
              </c:ext>
            </c:extLst>
          </c:dPt>
          <c:dPt>
            <c:idx val="1"/>
            <c:bubble3D val="0"/>
            <c:extLst>
              <c:ext xmlns:c16="http://schemas.microsoft.com/office/drawing/2014/chart" uri="{C3380CC4-5D6E-409C-BE32-E72D297353CC}">
                <c16:uniqueId val="{00000001-1ED6-4730-AE35-3A0777EBDFD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ثلاثي3!$W$171:$X$171</c:f>
              <c:strCache>
                <c:ptCount val="2"/>
                <c:pt idx="0">
                  <c:v>أقل من 10</c:v>
                </c:pt>
                <c:pt idx="1">
                  <c:v>&gt;=10</c:v>
                </c:pt>
              </c:strCache>
            </c:strRef>
          </c:cat>
          <c:val>
            <c:numRef>
              <c:f>ثلاثي3!$W$173:$X$173</c:f>
              <c:numCache>
                <c:formatCode>General</c:formatCode>
                <c:ptCount val="2"/>
                <c:pt idx="0">
                  <c:v>0</c:v>
                </c:pt>
                <c:pt idx="1">
                  <c:v>0</c:v>
                </c:pt>
              </c:numCache>
            </c:numRef>
          </c:val>
          <c:extLst>
            <c:ext xmlns:c16="http://schemas.microsoft.com/office/drawing/2014/chart" uri="{C3380CC4-5D6E-409C-BE32-E72D297353CC}">
              <c16:uniqueId val="{00000002-1ED6-4730-AE35-3A0777EBDFD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effectLst/>
              </a:rPr>
              <a:t>الفرنسية</a:t>
            </a:r>
            <a:r>
              <a:rPr lang="ar-TN" sz="1000">
                <a:solidFill>
                  <a:sysClr val="windowText" lastClr="000000"/>
                </a:solidFill>
              </a:rPr>
              <a:t>: مجموع</a:t>
            </a:r>
          </a:p>
        </c:rich>
      </c:tx>
      <c:overlay val="0"/>
    </c:title>
    <c:autoTitleDeleted val="0"/>
    <c:plotArea>
      <c:layout/>
      <c:pieChart>
        <c:varyColors val="1"/>
        <c:ser>
          <c:idx val="0"/>
          <c:order val="0"/>
          <c:tx>
            <c:strRef>
              <c:f>ثلاثي3!$P$174</c:f>
              <c:strCache>
                <c:ptCount val="1"/>
                <c:pt idx="0">
                  <c:v>مجموع</c:v>
                </c:pt>
              </c:strCache>
            </c:strRef>
          </c:tx>
          <c:dPt>
            <c:idx val="0"/>
            <c:bubble3D val="0"/>
            <c:explosion val="13"/>
            <c:extLst>
              <c:ext xmlns:c16="http://schemas.microsoft.com/office/drawing/2014/chart" uri="{C3380CC4-5D6E-409C-BE32-E72D297353CC}">
                <c16:uniqueId val="{00000000-9654-4125-976A-C5CFBD82E343}"/>
              </c:ext>
            </c:extLst>
          </c:dPt>
          <c:dPt>
            <c:idx val="1"/>
            <c:bubble3D val="0"/>
            <c:extLst>
              <c:ext xmlns:c16="http://schemas.microsoft.com/office/drawing/2014/chart" uri="{C3380CC4-5D6E-409C-BE32-E72D297353CC}">
                <c16:uniqueId val="{00000001-9654-4125-976A-C5CFBD82E343}"/>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ثلاثي3!$W$171:$X$171</c:f>
              <c:strCache>
                <c:ptCount val="2"/>
                <c:pt idx="0">
                  <c:v>أقل من 10</c:v>
                </c:pt>
                <c:pt idx="1">
                  <c:v>&gt;=10</c:v>
                </c:pt>
              </c:strCache>
            </c:strRef>
          </c:cat>
          <c:val>
            <c:numRef>
              <c:f>ثلاثي3!$W$174:$X$174</c:f>
              <c:numCache>
                <c:formatCode>General</c:formatCode>
                <c:ptCount val="2"/>
                <c:pt idx="0">
                  <c:v>0</c:v>
                </c:pt>
                <c:pt idx="1">
                  <c:v>0</c:v>
                </c:pt>
              </c:numCache>
            </c:numRef>
          </c:val>
          <c:extLst>
            <c:ext xmlns:c16="http://schemas.microsoft.com/office/drawing/2014/chart" uri="{C3380CC4-5D6E-409C-BE32-E72D297353CC}">
              <c16:uniqueId val="{00000002-9654-4125-976A-C5CFBD82E34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pieChart>
        <c:varyColors val="1"/>
        <c:ser>
          <c:idx val="0"/>
          <c:order val="0"/>
          <c:tx>
            <c:strRef>
              <c:f>ثلاثي3!$AR$7</c:f>
              <c:strCache>
                <c:ptCount val="1"/>
                <c:pt idx="0">
                  <c:v>إناث</c:v>
                </c:pt>
              </c:strCache>
            </c:strRef>
          </c:tx>
          <c:dPt>
            <c:idx val="0"/>
            <c:bubble3D val="0"/>
            <c:extLst>
              <c:ext xmlns:c16="http://schemas.microsoft.com/office/drawing/2014/chart" uri="{C3380CC4-5D6E-409C-BE32-E72D297353CC}">
                <c16:uniqueId val="{00000000-7118-4CC4-A547-920FB85C7559}"/>
              </c:ext>
            </c:extLst>
          </c:dPt>
          <c:dPt>
            <c:idx val="1"/>
            <c:bubble3D val="0"/>
            <c:extLst>
              <c:ext xmlns:c16="http://schemas.microsoft.com/office/drawing/2014/chart" uri="{C3380CC4-5D6E-409C-BE32-E72D297353CC}">
                <c16:uniqueId val="{00000001-7118-4CC4-A547-920FB85C755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ثلاثي3!$AS$6:$AT$6</c:f>
              <c:strCache>
                <c:ptCount val="2"/>
                <c:pt idx="0">
                  <c:v>أقل من 10</c:v>
                </c:pt>
                <c:pt idx="1">
                  <c:v>&gt;=10</c:v>
                </c:pt>
              </c:strCache>
            </c:strRef>
          </c:cat>
          <c:val>
            <c:numRef>
              <c:f>ثلاثي3!$AS$7:$AT$7</c:f>
              <c:numCache>
                <c:formatCode>General</c:formatCode>
                <c:ptCount val="2"/>
                <c:pt idx="0">
                  <c:v>0</c:v>
                </c:pt>
                <c:pt idx="1">
                  <c:v>0</c:v>
                </c:pt>
              </c:numCache>
            </c:numRef>
          </c:val>
          <c:extLst>
            <c:ext xmlns:c16="http://schemas.microsoft.com/office/drawing/2014/chart" uri="{C3380CC4-5D6E-409C-BE32-E72D297353CC}">
              <c16:uniqueId val="{00000002-7118-4CC4-A547-920FB85C7559}"/>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pieChart>
        <c:varyColors val="1"/>
        <c:ser>
          <c:idx val="0"/>
          <c:order val="0"/>
          <c:tx>
            <c:strRef>
              <c:f>ثلاثي3!$AR$8</c:f>
              <c:strCache>
                <c:ptCount val="1"/>
                <c:pt idx="0">
                  <c:v>ذكور</c:v>
                </c:pt>
              </c:strCache>
            </c:strRef>
          </c:tx>
          <c:dPt>
            <c:idx val="0"/>
            <c:bubble3D val="0"/>
            <c:extLst>
              <c:ext xmlns:c16="http://schemas.microsoft.com/office/drawing/2014/chart" uri="{C3380CC4-5D6E-409C-BE32-E72D297353CC}">
                <c16:uniqueId val="{00000000-07C4-4B02-B15A-2CA242D38FAF}"/>
              </c:ext>
            </c:extLst>
          </c:dPt>
          <c:dPt>
            <c:idx val="1"/>
            <c:bubble3D val="0"/>
            <c:extLst>
              <c:ext xmlns:c16="http://schemas.microsoft.com/office/drawing/2014/chart" uri="{C3380CC4-5D6E-409C-BE32-E72D297353CC}">
                <c16:uniqueId val="{00000001-07C4-4B02-B15A-2CA242D38FA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ثلاثي3!$AS$6:$AT$6</c:f>
              <c:strCache>
                <c:ptCount val="2"/>
                <c:pt idx="0">
                  <c:v>أقل من 10</c:v>
                </c:pt>
                <c:pt idx="1">
                  <c:v>&gt;=10</c:v>
                </c:pt>
              </c:strCache>
            </c:strRef>
          </c:cat>
          <c:val>
            <c:numRef>
              <c:f>ثلاثي3!$AS$8:$AT$8</c:f>
              <c:numCache>
                <c:formatCode>General</c:formatCode>
                <c:ptCount val="2"/>
                <c:pt idx="0">
                  <c:v>0</c:v>
                </c:pt>
                <c:pt idx="1">
                  <c:v>0</c:v>
                </c:pt>
              </c:numCache>
            </c:numRef>
          </c:val>
          <c:extLst>
            <c:ext xmlns:c16="http://schemas.microsoft.com/office/drawing/2014/chart" uri="{C3380CC4-5D6E-409C-BE32-E72D297353CC}">
              <c16:uniqueId val="{00000002-07C4-4B02-B15A-2CA242D38FAF}"/>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7266668458251588"/>
          <c:y val="0.52886653057256727"/>
          <c:w val="0.29386041761844617"/>
          <c:h val="0.27713278895693594"/>
        </c:manualLayout>
      </c:layout>
      <c:overlay val="0"/>
      <c:txPr>
        <a:bodyPr/>
        <a:lstStyle/>
        <a:p>
          <a:pPr rtl="0">
            <a:defRPr/>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pieChart>
        <c:varyColors val="1"/>
        <c:ser>
          <c:idx val="0"/>
          <c:order val="0"/>
          <c:tx>
            <c:strRef>
              <c:f>ثلاثي3!$AU$6</c:f>
              <c:strCache>
                <c:ptCount val="1"/>
                <c:pt idx="0">
                  <c:v>مجموع</c:v>
                </c:pt>
              </c:strCache>
            </c:strRef>
          </c:tx>
          <c:dPt>
            <c:idx val="0"/>
            <c:bubble3D val="0"/>
            <c:extLst>
              <c:ext xmlns:c16="http://schemas.microsoft.com/office/drawing/2014/chart" uri="{C3380CC4-5D6E-409C-BE32-E72D297353CC}">
                <c16:uniqueId val="{00000000-B242-4B4D-8BAC-D55EBC478308}"/>
              </c:ext>
            </c:extLst>
          </c:dPt>
          <c:dPt>
            <c:idx val="1"/>
            <c:bubble3D val="0"/>
            <c:explosion val="9"/>
            <c:extLst>
              <c:ext xmlns:c16="http://schemas.microsoft.com/office/drawing/2014/chart" uri="{C3380CC4-5D6E-409C-BE32-E72D297353CC}">
                <c16:uniqueId val="{00000001-B242-4B4D-8BAC-D55EBC47830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ثلاثي3!$AR$7:$AR$8</c:f>
              <c:strCache>
                <c:ptCount val="2"/>
                <c:pt idx="0">
                  <c:v>إناث</c:v>
                </c:pt>
                <c:pt idx="1">
                  <c:v>ذكور</c:v>
                </c:pt>
              </c:strCache>
            </c:strRef>
          </c:cat>
          <c:val>
            <c:numRef>
              <c:f>ثلاثي3!$AU$7:$AU$8</c:f>
              <c:numCache>
                <c:formatCode>General</c:formatCode>
                <c:ptCount val="2"/>
                <c:pt idx="0">
                  <c:v>0</c:v>
                </c:pt>
                <c:pt idx="1">
                  <c:v>0</c:v>
                </c:pt>
              </c:numCache>
            </c:numRef>
          </c:val>
          <c:extLst>
            <c:ext xmlns:c16="http://schemas.microsoft.com/office/drawing/2014/chart" uri="{C3380CC4-5D6E-409C-BE32-E72D297353CC}">
              <c16:uniqueId val="{00000002-B242-4B4D-8BAC-D55EBC478308}"/>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العربية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دفتر3!$M$9:$O$9</c:f>
              <c:strCache>
                <c:ptCount val="3"/>
                <c:pt idx="0">
                  <c:v>ثلاثي 1</c:v>
                </c:pt>
                <c:pt idx="1">
                  <c:v>ثلاثي 2</c:v>
                </c:pt>
                <c:pt idx="2">
                  <c:v>ثلاثي 3</c:v>
                </c:pt>
              </c:strCache>
            </c:strRef>
          </c:cat>
          <c:val>
            <c:numRef>
              <c:f>دفتر3!$M$14:$O$14</c:f>
              <c:numCache>
                <c:formatCode>0.00</c:formatCode>
                <c:ptCount val="3"/>
                <c:pt idx="0">
                  <c:v>0</c:v>
                </c:pt>
                <c:pt idx="1">
                  <c:v>0</c:v>
                </c:pt>
                <c:pt idx="2">
                  <c:v>0</c:v>
                </c:pt>
              </c:numCache>
            </c:numRef>
          </c:val>
          <c:extLst>
            <c:ext xmlns:c16="http://schemas.microsoft.com/office/drawing/2014/chart" uri="{C3380CC4-5D6E-409C-BE32-E72D297353CC}">
              <c16:uniqueId val="{00000000-4F98-4A90-B623-7E54DE19F2B1}"/>
            </c:ext>
          </c:extLst>
        </c:ser>
        <c:dLbls>
          <c:showLegendKey val="0"/>
          <c:showVal val="0"/>
          <c:showCatName val="0"/>
          <c:showSerName val="0"/>
          <c:showPercent val="0"/>
          <c:showBubbleSize val="0"/>
        </c:dLbls>
        <c:gapWidth val="150"/>
        <c:axId val="472208008"/>
        <c:axId val="472212712"/>
      </c:barChart>
      <c:catAx>
        <c:axId val="472208008"/>
        <c:scaling>
          <c:orientation val="minMax"/>
        </c:scaling>
        <c:delete val="0"/>
        <c:axPos val="b"/>
        <c:numFmt formatCode="General" sourceLinked="1"/>
        <c:majorTickMark val="out"/>
        <c:minorTickMark val="none"/>
        <c:tickLblPos val="nextTo"/>
        <c:txPr>
          <a:bodyPr/>
          <a:lstStyle/>
          <a:p>
            <a:pPr>
              <a:defRPr sz="800" b="1"/>
            </a:pPr>
            <a:endParaRPr lang="fr-FR"/>
          </a:p>
        </c:txPr>
        <c:crossAx val="472212712"/>
        <c:crosses val="autoZero"/>
        <c:auto val="1"/>
        <c:lblAlgn val="ctr"/>
        <c:lblOffset val="100"/>
        <c:noMultiLvlLbl val="0"/>
      </c:catAx>
      <c:valAx>
        <c:axId val="472212712"/>
        <c:scaling>
          <c:orientation val="minMax"/>
          <c:max val="20"/>
          <c:min val="0"/>
        </c:scaling>
        <c:delete val="0"/>
        <c:axPos val="l"/>
        <c:majorGridlines/>
        <c:numFmt formatCode="0.00" sourceLinked="1"/>
        <c:majorTickMark val="out"/>
        <c:minorTickMark val="none"/>
        <c:tickLblPos val="nextTo"/>
        <c:crossAx val="472208008"/>
        <c:crosses val="autoZero"/>
        <c:crossBetween val="between"/>
      </c:valAx>
    </c:plotArea>
    <c:plotVisOnly val="1"/>
    <c:dispBlanksAs val="gap"/>
    <c:showDLblsOverMax val="0"/>
  </c:chart>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العلوم</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دفتر3!$M$16:$O$16</c:f>
              <c:strCache>
                <c:ptCount val="3"/>
                <c:pt idx="0">
                  <c:v>ثلاثي 1</c:v>
                </c:pt>
                <c:pt idx="1">
                  <c:v>ثلاثي 2</c:v>
                </c:pt>
                <c:pt idx="2">
                  <c:v>ثلاثي 3</c:v>
                </c:pt>
              </c:strCache>
            </c:strRef>
          </c:cat>
          <c:val>
            <c:numRef>
              <c:f>دفتر3!$M$20:$O$20</c:f>
              <c:numCache>
                <c:formatCode>0.00</c:formatCode>
                <c:ptCount val="3"/>
                <c:pt idx="0">
                  <c:v>0</c:v>
                </c:pt>
                <c:pt idx="1">
                  <c:v>0</c:v>
                </c:pt>
                <c:pt idx="2">
                  <c:v>0</c:v>
                </c:pt>
              </c:numCache>
            </c:numRef>
          </c:val>
          <c:extLst>
            <c:ext xmlns:c16="http://schemas.microsoft.com/office/drawing/2014/chart" uri="{C3380CC4-5D6E-409C-BE32-E72D297353CC}">
              <c16:uniqueId val="{00000000-D2EA-4715-977C-A2FE03D82E58}"/>
            </c:ext>
          </c:extLst>
        </c:ser>
        <c:dLbls>
          <c:showLegendKey val="0"/>
          <c:showVal val="0"/>
          <c:showCatName val="0"/>
          <c:showSerName val="0"/>
          <c:showPercent val="0"/>
          <c:showBubbleSize val="0"/>
        </c:dLbls>
        <c:gapWidth val="150"/>
        <c:axId val="472208400"/>
        <c:axId val="472208792"/>
      </c:barChart>
      <c:catAx>
        <c:axId val="472208400"/>
        <c:scaling>
          <c:orientation val="minMax"/>
        </c:scaling>
        <c:delete val="0"/>
        <c:axPos val="b"/>
        <c:numFmt formatCode="General" sourceLinked="1"/>
        <c:majorTickMark val="out"/>
        <c:minorTickMark val="none"/>
        <c:tickLblPos val="nextTo"/>
        <c:txPr>
          <a:bodyPr/>
          <a:lstStyle/>
          <a:p>
            <a:pPr>
              <a:defRPr sz="800" b="1"/>
            </a:pPr>
            <a:endParaRPr lang="fr-FR"/>
          </a:p>
        </c:txPr>
        <c:crossAx val="472208792"/>
        <c:crosses val="autoZero"/>
        <c:auto val="1"/>
        <c:lblAlgn val="ctr"/>
        <c:lblOffset val="100"/>
        <c:noMultiLvlLbl val="0"/>
      </c:catAx>
      <c:valAx>
        <c:axId val="472208792"/>
        <c:scaling>
          <c:orientation val="minMax"/>
          <c:max val="20"/>
          <c:min val="0"/>
        </c:scaling>
        <c:delete val="0"/>
        <c:axPos val="l"/>
        <c:majorGridlines/>
        <c:numFmt formatCode="0.00" sourceLinked="1"/>
        <c:majorTickMark val="out"/>
        <c:minorTickMark val="none"/>
        <c:tickLblPos val="nextTo"/>
        <c:crossAx val="472208400"/>
        <c:crosses val="autoZero"/>
        <c:crossBetween val="between"/>
      </c:valAx>
    </c:plotArea>
    <c:plotVisOnly val="1"/>
    <c:dispBlanksAs val="gap"/>
    <c:showDLblsOverMax val="0"/>
  </c:chart>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التنشئة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دفتر3!$M$22:$O$22</c:f>
              <c:strCache>
                <c:ptCount val="3"/>
                <c:pt idx="0">
                  <c:v>ثلاثي 1</c:v>
                </c:pt>
                <c:pt idx="1">
                  <c:v>ثلاثي 2</c:v>
                </c:pt>
                <c:pt idx="2">
                  <c:v>ثلاثي 3</c:v>
                </c:pt>
              </c:strCache>
            </c:strRef>
          </c:cat>
          <c:val>
            <c:numRef>
              <c:f>دفتر3!$M$30:$O$30</c:f>
              <c:numCache>
                <c:formatCode>0.00</c:formatCode>
                <c:ptCount val="3"/>
                <c:pt idx="0">
                  <c:v>0</c:v>
                </c:pt>
                <c:pt idx="1">
                  <c:v>0</c:v>
                </c:pt>
                <c:pt idx="2">
                  <c:v>0</c:v>
                </c:pt>
              </c:numCache>
            </c:numRef>
          </c:val>
          <c:extLst>
            <c:ext xmlns:c16="http://schemas.microsoft.com/office/drawing/2014/chart" uri="{C3380CC4-5D6E-409C-BE32-E72D297353CC}">
              <c16:uniqueId val="{00000000-EA8C-4CF7-A8ED-C9640DC32CA1}"/>
            </c:ext>
          </c:extLst>
        </c:ser>
        <c:dLbls>
          <c:showLegendKey val="0"/>
          <c:showVal val="0"/>
          <c:showCatName val="0"/>
          <c:showSerName val="0"/>
          <c:showPercent val="0"/>
          <c:showBubbleSize val="0"/>
        </c:dLbls>
        <c:gapWidth val="150"/>
        <c:axId val="472214280"/>
        <c:axId val="472215064"/>
      </c:barChart>
      <c:catAx>
        <c:axId val="472214280"/>
        <c:scaling>
          <c:orientation val="minMax"/>
        </c:scaling>
        <c:delete val="0"/>
        <c:axPos val="b"/>
        <c:numFmt formatCode="General" sourceLinked="1"/>
        <c:majorTickMark val="out"/>
        <c:minorTickMark val="none"/>
        <c:tickLblPos val="nextTo"/>
        <c:txPr>
          <a:bodyPr/>
          <a:lstStyle/>
          <a:p>
            <a:pPr>
              <a:defRPr sz="800" b="1"/>
            </a:pPr>
            <a:endParaRPr lang="fr-FR"/>
          </a:p>
        </c:txPr>
        <c:crossAx val="472215064"/>
        <c:crosses val="autoZero"/>
        <c:auto val="1"/>
        <c:lblAlgn val="ctr"/>
        <c:lblOffset val="100"/>
        <c:noMultiLvlLbl val="0"/>
      </c:catAx>
      <c:valAx>
        <c:axId val="472215064"/>
        <c:scaling>
          <c:orientation val="minMax"/>
          <c:max val="20"/>
          <c:min val="0"/>
        </c:scaling>
        <c:delete val="0"/>
        <c:axPos val="l"/>
        <c:majorGridlines/>
        <c:numFmt formatCode="0.00" sourceLinked="1"/>
        <c:majorTickMark val="out"/>
        <c:minorTickMark val="none"/>
        <c:tickLblPos val="nextTo"/>
        <c:crossAx val="472214280"/>
        <c:crosses val="autoZero"/>
        <c:crossBetween val="between"/>
      </c:valAx>
    </c:plotArea>
    <c:plotVisOnly val="1"/>
    <c:dispBlanksAs val="gap"/>
    <c:showDLblsOverMax val="0"/>
  </c:chart>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الفرنسية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دفتر3!$M$32:$O$32</c:f>
              <c:strCache>
                <c:ptCount val="3"/>
                <c:pt idx="0">
                  <c:v>ثلاثي 1</c:v>
                </c:pt>
                <c:pt idx="1">
                  <c:v>ثلاثي 2</c:v>
                </c:pt>
                <c:pt idx="2">
                  <c:v>ثلاثي 3</c:v>
                </c:pt>
              </c:strCache>
            </c:strRef>
          </c:cat>
          <c:val>
            <c:numRef>
              <c:f>دفتر3!$M$36:$O$36</c:f>
              <c:numCache>
                <c:formatCode>0.00</c:formatCode>
                <c:ptCount val="3"/>
                <c:pt idx="0">
                  <c:v>0</c:v>
                </c:pt>
                <c:pt idx="1">
                  <c:v>0</c:v>
                </c:pt>
                <c:pt idx="2">
                  <c:v>0</c:v>
                </c:pt>
              </c:numCache>
            </c:numRef>
          </c:val>
          <c:extLst>
            <c:ext xmlns:c16="http://schemas.microsoft.com/office/drawing/2014/chart" uri="{C3380CC4-5D6E-409C-BE32-E72D297353CC}">
              <c16:uniqueId val="{00000000-0E05-436B-98C6-67F9A08E1052}"/>
            </c:ext>
          </c:extLst>
        </c:ser>
        <c:dLbls>
          <c:showLegendKey val="0"/>
          <c:showVal val="0"/>
          <c:showCatName val="0"/>
          <c:showSerName val="0"/>
          <c:showPercent val="0"/>
          <c:showBubbleSize val="0"/>
        </c:dLbls>
        <c:gapWidth val="150"/>
        <c:axId val="472209184"/>
        <c:axId val="472209576"/>
      </c:barChart>
      <c:catAx>
        <c:axId val="472209184"/>
        <c:scaling>
          <c:orientation val="minMax"/>
        </c:scaling>
        <c:delete val="0"/>
        <c:axPos val="b"/>
        <c:numFmt formatCode="General" sourceLinked="1"/>
        <c:majorTickMark val="out"/>
        <c:minorTickMark val="none"/>
        <c:tickLblPos val="nextTo"/>
        <c:txPr>
          <a:bodyPr/>
          <a:lstStyle/>
          <a:p>
            <a:pPr>
              <a:defRPr sz="800" b="1"/>
            </a:pPr>
            <a:endParaRPr lang="fr-FR"/>
          </a:p>
        </c:txPr>
        <c:crossAx val="472209576"/>
        <c:crosses val="autoZero"/>
        <c:auto val="1"/>
        <c:lblAlgn val="ctr"/>
        <c:lblOffset val="100"/>
        <c:noMultiLvlLbl val="0"/>
      </c:catAx>
      <c:valAx>
        <c:axId val="472209576"/>
        <c:scaling>
          <c:orientation val="minMax"/>
          <c:max val="20"/>
          <c:min val="0"/>
        </c:scaling>
        <c:delete val="0"/>
        <c:axPos val="l"/>
        <c:majorGridlines/>
        <c:numFmt formatCode="0.00" sourceLinked="1"/>
        <c:majorTickMark val="out"/>
        <c:minorTickMark val="none"/>
        <c:tickLblPos val="nextTo"/>
        <c:crossAx val="472209184"/>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ثلاثي1!$H$172</c:f>
              <c:strCache>
                <c:ptCount val="1"/>
                <c:pt idx="0">
                  <c:v>إناث</c:v>
                </c:pt>
              </c:strCache>
            </c:strRef>
          </c:tx>
          <c:dPt>
            <c:idx val="0"/>
            <c:bubble3D val="0"/>
            <c:explosion val="9"/>
            <c:extLst>
              <c:ext xmlns:c16="http://schemas.microsoft.com/office/drawing/2014/chart" uri="{C3380CC4-5D6E-409C-BE32-E72D297353CC}">
                <c16:uniqueId val="{00000000-AFE6-438E-B8B9-FBBB0BD201D2}"/>
              </c:ext>
            </c:extLst>
          </c:dPt>
          <c:dPt>
            <c:idx val="1"/>
            <c:bubble3D val="0"/>
            <c:extLst>
              <c:ext xmlns:c16="http://schemas.microsoft.com/office/drawing/2014/chart" uri="{C3380CC4-5D6E-409C-BE32-E72D297353CC}">
                <c16:uniqueId val="{00000001-AFE6-438E-B8B9-FBBB0BD201D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ثلاثي1!$I$172:$J$172</c:f>
              <c:numCache>
                <c:formatCode>General</c:formatCode>
                <c:ptCount val="2"/>
                <c:pt idx="0">
                  <c:v>0</c:v>
                </c:pt>
                <c:pt idx="1">
                  <c:v>0</c:v>
                </c:pt>
              </c:numCache>
            </c:numRef>
          </c:val>
          <c:extLst>
            <c:ext xmlns:c16="http://schemas.microsoft.com/office/drawing/2014/chart" uri="{C3380CC4-5D6E-409C-BE32-E72D297353CC}">
              <c16:uniqueId val="{00000002-AFE6-438E-B8B9-FBBB0BD201D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دفتر3!$L$38:$L$40</c:f>
              <c:strCache>
                <c:ptCount val="3"/>
                <c:pt idx="0">
                  <c:v>معدل الثلاثي الأول</c:v>
                </c:pt>
                <c:pt idx="1">
                  <c:v>معدل الثلاثي الثاني</c:v>
                </c:pt>
                <c:pt idx="2">
                  <c:v>معدل الثلاثي الثالث</c:v>
                </c:pt>
              </c:strCache>
            </c:strRef>
          </c:cat>
          <c:val>
            <c:numRef>
              <c:f>دفتر3!$M$38:$M$40</c:f>
              <c:numCache>
                <c:formatCode>0.00</c:formatCode>
                <c:ptCount val="3"/>
                <c:pt idx="0">
                  <c:v>0</c:v>
                </c:pt>
                <c:pt idx="1">
                  <c:v>0</c:v>
                </c:pt>
                <c:pt idx="2">
                  <c:v>0</c:v>
                </c:pt>
              </c:numCache>
            </c:numRef>
          </c:val>
          <c:extLst>
            <c:ext xmlns:c16="http://schemas.microsoft.com/office/drawing/2014/chart" uri="{C3380CC4-5D6E-409C-BE32-E72D297353CC}">
              <c16:uniqueId val="{00000000-4871-4781-AA31-A156505A79BB}"/>
            </c:ext>
          </c:extLst>
        </c:ser>
        <c:dLbls>
          <c:showLegendKey val="0"/>
          <c:showVal val="0"/>
          <c:showCatName val="0"/>
          <c:showSerName val="0"/>
          <c:showPercent val="0"/>
          <c:showBubbleSize val="0"/>
        </c:dLbls>
        <c:gapWidth val="150"/>
        <c:axId val="472214672"/>
        <c:axId val="472213496"/>
      </c:barChart>
      <c:catAx>
        <c:axId val="472214672"/>
        <c:scaling>
          <c:orientation val="minMax"/>
        </c:scaling>
        <c:delete val="0"/>
        <c:axPos val="b"/>
        <c:numFmt formatCode="General" sourceLinked="1"/>
        <c:majorTickMark val="out"/>
        <c:minorTickMark val="none"/>
        <c:tickLblPos val="nextTo"/>
        <c:crossAx val="472213496"/>
        <c:crosses val="autoZero"/>
        <c:auto val="1"/>
        <c:lblAlgn val="ctr"/>
        <c:lblOffset val="100"/>
        <c:noMultiLvlLbl val="0"/>
      </c:catAx>
      <c:valAx>
        <c:axId val="472213496"/>
        <c:scaling>
          <c:orientation val="minMax"/>
          <c:max val="20"/>
          <c:min val="0"/>
        </c:scaling>
        <c:delete val="0"/>
        <c:axPos val="l"/>
        <c:majorGridlines/>
        <c:numFmt formatCode="0.00" sourceLinked="1"/>
        <c:majorTickMark val="out"/>
        <c:minorTickMark val="none"/>
        <c:tickLblPos val="nextTo"/>
        <c:crossAx val="472214672"/>
        <c:crosses val="autoZero"/>
        <c:crossBetween val="between"/>
      </c:valAx>
    </c:plotArea>
    <c:plotVisOnly val="1"/>
    <c:dispBlanksAs val="gap"/>
    <c:showDLblsOverMax val="0"/>
  </c:chart>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b="1"/>
              <a:t>تطور معدل القسم في المجالات</a:t>
            </a:r>
            <a:endParaRPr lang="fr-FR"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'متابعة القسم'!$C$9</c:f>
              <c:strCache>
                <c:ptCount val="1"/>
                <c:pt idx="0">
                  <c:v>ثلاثي 1</c:v>
                </c:pt>
              </c:strCache>
            </c:strRef>
          </c:tx>
          <c:spPr>
            <a:solidFill>
              <a:schemeClr val="accent1"/>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اللغة الفرنسية</c:v>
                </c:pt>
              </c:strCache>
            </c:strRef>
          </c:cat>
          <c:val>
            <c:numRef>
              <c:f>'متابعة القسم'!$C$10:$C$14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F2F5-4BAB-8AFF-3FBF2AD50493}"/>
            </c:ext>
          </c:extLst>
        </c:ser>
        <c:ser>
          <c:idx val="1"/>
          <c:order val="1"/>
          <c:tx>
            <c:strRef>
              <c:f>'متابعة القسم'!$D$9</c:f>
              <c:strCache>
                <c:ptCount val="1"/>
                <c:pt idx="0">
                  <c:v>ثلاثي 2</c:v>
                </c:pt>
              </c:strCache>
            </c:strRef>
          </c:tx>
          <c:spPr>
            <a:solidFill>
              <a:schemeClr val="accent2"/>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اللغة الفرنسية</c:v>
                </c:pt>
              </c:strCache>
            </c:strRef>
          </c:cat>
          <c:val>
            <c:numRef>
              <c:f>'متابعة القسم'!$D$10:$D$14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1-F2F5-4BAB-8AFF-3FBF2AD50493}"/>
            </c:ext>
          </c:extLst>
        </c:ser>
        <c:ser>
          <c:idx val="2"/>
          <c:order val="2"/>
          <c:tx>
            <c:strRef>
              <c:f>'متابعة القسم'!$E$9</c:f>
              <c:strCache>
                <c:ptCount val="1"/>
                <c:pt idx="0">
                  <c:v>ثلاثي 3</c:v>
                </c:pt>
              </c:strCache>
            </c:strRef>
          </c:tx>
          <c:spPr>
            <a:solidFill>
              <a:schemeClr val="accent3"/>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اللغة الفرنسية</c:v>
                </c:pt>
              </c:strCache>
            </c:strRef>
          </c:cat>
          <c:val>
            <c:numRef>
              <c:f>'متابعة القسم'!$E$10:$E$14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2-F2F5-4BAB-8AFF-3FBF2AD50493}"/>
            </c:ext>
          </c:extLst>
        </c:ser>
        <c:dLbls>
          <c:showLegendKey val="0"/>
          <c:showVal val="0"/>
          <c:showCatName val="0"/>
          <c:showSerName val="0"/>
          <c:showPercent val="0"/>
          <c:showBubbleSize val="0"/>
        </c:dLbls>
        <c:gapWidth val="219"/>
        <c:overlap val="-27"/>
        <c:axId val="472374888"/>
        <c:axId val="472378024"/>
      </c:barChart>
      <c:catAx>
        <c:axId val="472374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72378024"/>
        <c:crosses val="autoZero"/>
        <c:auto val="1"/>
        <c:lblAlgn val="ctr"/>
        <c:lblOffset val="100"/>
        <c:noMultiLvlLbl val="0"/>
      </c:catAx>
      <c:valAx>
        <c:axId val="47237802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723748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a:t>نسبة</a:t>
            </a:r>
            <a:r>
              <a:rPr lang="ar-TN" baseline="0"/>
              <a:t> النجاح</a:t>
            </a:r>
            <a:endParaRPr lang="ar-TN"/>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tx>
            <c:strRef>
              <c:f>'متابعة القسم'!$D$34</c:f>
              <c:strCache>
                <c:ptCount val="1"/>
                <c:pt idx="0">
                  <c:v>&gt;=10</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8B1-417E-8920-24F8DDE826E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8B1-417E-8920-24F8DDE826E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'متابعة القسم'!$B$35:$B$36</c:f>
              <c:strCache>
                <c:ptCount val="2"/>
                <c:pt idx="0">
                  <c:v>إناث</c:v>
                </c:pt>
                <c:pt idx="1">
                  <c:v>ذكور</c:v>
                </c:pt>
              </c:strCache>
            </c:strRef>
          </c:cat>
          <c:val>
            <c:numRef>
              <c:f>'متابعة القسم'!$D$35:$D$36</c:f>
              <c:numCache>
                <c:formatCode>General</c:formatCode>
                <c:ptCount val="2"/>
                <c:pt idx="0">
                  <c:v>0</c:v>
                </c:pt>
                <c:pt idx="1">
                  <c:v>0</c:v>
                </c:pt>
              </c:numCache>
            </c:numRef>
          </c:val>
          <c:extLst>
            <c:ext xmlns:c16="http://schemas.microsoft.com/office/drawing/2014/chart" uri="{C3380CC4-5D6E-409C-BE32-E72D297353CC}">
              <c16:uniqueId val="{00000004-F8B1-417E-8920-24F8DDE826E9}"/>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070E-44B1-8C1F-43A1C205B625}"/>
              </c:ext>
            </c:extLst>
          </c:dPt>
          <c:dPt>
            <c:idx val="1"/>
            <c:bubble3D val="0"/>
            <c:extLst>
              <c:ext xmlns:c16="http://schemas.microsoft.com/office/drawing/2014/chart" uri="{C3380CC4-5D6E-409C-BE32-E72D297353CC}">
                <c16:uniqueId val="{00000001-070E-44B1-8C1F-43A1C205B62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ثلاثي1!$Q$172:$R$172</c:f>
              <c:numCache>
                <c:formatCode>General</c:formatCode>
                <c:ptCount val="2"/>
                <c:pt idx="0">
                  <c:v>0</c:v>
                </c:pt>
                <c:pt idx="1">
                  <c:v>0</c:v>
                </c:pt>
              </c:numCache>
            </c:numRef>
          </c:val>
          <c:extLst>
            <c:ext xmlns:c16="http://schemas.microsoft.com/office/drawing/2014/chart" uri="{C3380CC4-5D6E-409C-BE32-E72D297353CC}">
              <c16:uniqueId val="{00000002-070E-44B1-8C1F-43A1C205B625}"/>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ثلاثي1!$C$173</c:f>
              <c:strCache>
                <c:ptCount val="1"/>
                <c:pt idx="0">
                  <c:v>ذكور</c:v>
                </c:pt>
              </c:strCache>
            </c:strRef>
          </c:tx>
          <c:dPt>
            <c:idx val="0"/>
            <c:bubble3D val="0"/>
            <c:explosion val="15"/>
            <c:extLst>
              <c:ext xmlns:c16="http://schemas.microsoft.com/office/drawing/2014/chart" uri="{C3380CC4-5D6E-409C-BE32-E72D297353CC}">
                <c16:uniqueId val="{00000000-1000-4467-B581-FF556473AC1E}"/>
              </c:ext>
            </c:extLst>
          </c:dPt>
          <c:dPt>
            <c:idx val="1"/>
            <c:bubble3D val="0"/>
            <c:extLst>
              <c:ext xmlns:c16="http://schemas.microsoft.com/office/drawing/2014/chart" uri="{C3380CC4-5D6E-409C-BE32-E72D297353CC}">
                <c16:uniqueId val="{00000001-1000-4467-B581-FF556473AC1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ثلاثي1!$D$173:$E$173</c:f>
              <c:numCache>
                <c:formatCode>General</c:formatCode>
                <c:ptCount val="2"/>
                <c:pt idx="0">
                  <c:v>0</c:v>
                </c:pt>
                <c:pt idx="1">
                  <c:v>0</c:v>
                </c:pt>
              </c:numCache>
            </c:numRef>
          </c:val>
          <c:extLst>
            <c:ext xmlns:c16="http://schemas.microsoft.com/office/drawing/2014/chart" uri="{C3380CC4-5D6E-409C-BE32-E72D297353CC}">
              <c16:uniqueId val="{00000002-1000-4467-B581-FF556473AC1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ثلاثي1!$H$173</c:f>
              <c:strCache>
                <c:ptCount val="1"/>
                <c:pt idx="0">
                  <c:v>ذكور</c:v>
                </c:pt>
              </c:strCache>
            </c:strRef>
          </c:tx>
          <c:dPt>
            <c:idx val="0"/>
            <c:bubble3D val="0"/>
            <c:explosion val="9"/>
            <c:extLst>
              <c:ext xmlns:c16="http://schemas.microsoft.com/office/drawing/2014/chart" uri="{C3380CC4-5D6E-409C-BE32-E72D297353CC}">
                <c16:uniqueId val="{00000000-0F7F-466A-ACE8-0239EED0845F}"/>
              </c:ext>
            </c:extLst>
          </c:dPt>
          <c:dPt>
            <c:idx val="1"/>
            <c:bubble3D val="0"/>
            <c:extLst>
              <c:ext xmlns:c16="http://schemas.microsoft.com/office/drawing/2014/chart" uri="{C3380CC4-5D6E-409C-BE32-E72D297353CC}">
                <c16:uniqueId val="{00000001-0F7F-466A-ACE8-0239EED0845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ثلاثي1!$I$173:$J$173</c:f>
              <c:numCache>
                <c:formatCode>General</c:formatCode>
                <c:ptCount val="2"/>
                <c:pt idx="0">
                  <c:v>0</c:v>
                </c:pt>
                <c:pt idx="1">
                  <c:v>0</c:v>
                </c:pt>
              </c:numCache>
            </c:numRef>
          </c:val>
          <c:extLst>
            <c:ext xmlns:c16="http://schemas.microsoft.com/office/drawing/2014/chart" uri="{C3380CC4-5D6E-409C-BE32-E72D297353CC}">
              <c16:uniqueId val="{00000002-0F7F-466A-ACE8-0239EED0845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pin" dx="15" fmlaLink="$H$7" max="45" min="1" page="10"/>
</file>

<file path=xl/ctrlProps/ctrlProp2.xml><?xml version="1.0" encoding="utf-8"?>
<formControlPr xmlns="http://schemas.microsoft.com/office/spreadsheetml/2009/9/main" objectType="Spin" dx="15" fmlaLink="$J$7" max="45" min="1" page="10"/>
</file>

<file path=xl/ctrlProps/ctrlProp3.xml><?xml version="1.0" encoding="utf-8"?>
<formControlPr xmlns="http://schemas.microsoft.com/office/spreadsheetml/2009/9/main" objectType="Spin" dx="15" fmlaLink="$H$7" max="45" min="1" page="10"/>
</file>

<file path=xl/ctrlProps/ctrlProp4.xml><?xml version="1.0" encoding="utf-8"?>
<formControlPr xmlns="http://schemas.microsoft.com/office/spreadsheetml/2009/9/main" objectType="Spin" dx="15" fmlaLink="$J$7" max="45" min="1" page="10"/>
</file>

<file path=xl/ctrlProps/ctrlProp5.xml><?xml version="1.0" encoding="utf-8"?>
<formControlPr xmlns="http://schemas.microsoft.com/office/spreadsheetml/2009/9/main" objectType="Spin" dx="15" fmlaLink="$H$7" max="45" min="1" page="10"/>
</file>

<file path=xl/ctrlProps/ctrlProp6.xml><?xml version="1.0" encoding="utf-8"?>
<formControlPr xmlns="http://schemas.microsoft.com/office/spreadsheetml/2009/9/main" objectType="Spin" dx="15" fmlaLink="$J$7" max="45" min="1" page="1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chart" Target="../charts/chart57.xml"/><Relationship Id="rId1" Type="http://schemas.openxmlformats.org/officeDocument/2006/relationships/chart" Target="../charts/chart56.xml"/><Relationship Id="rId5" Type="http://schemas.openxmlformats.org/officeDocument/2006/relationships/chart" Target="../charts/chart60.xml"/><Relationship Id="rId4" Type="http://schemas.openxmlformats.org/officeDocument/2006/relationships/chart" Target="../charts/chart59.xml"/></Relationships>
</file>

<file path=xl/drawings/_rels/drawing11.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12.xml.rels><?xml version="1.0" encoding="UTF-8" standalone="yes"?>
<Relationships xmlns="http://schemas.openxmlformats.org/package/2006/relationships"><Relationship Id="rId2" Type="http://schemas.openxmlformats.org/officeDocument/2006/relationships/chart" Target="../charts/chart62.xml"/><Relationship Id="rId1" Type="http://schemas.openxmlformats.org/officeDocument/2006/relationships/chart" Target="../charts/chart6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5.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6.xml.rels><?xml version="1.0" encoding="UTF-8" standalone="yes"?>
<Relationships xmlns="http://schemas.openxmlformats.org/package/2006/relationships"><Relationship Id="rId8" Type="http://schemas.openxmlformats.org/officeDocument/2006/relationships/chart" Target="../charts/chart26.xml"/><Relationship Id="rId13" Type="http://schemas.openxmlformats.org/officeDocument/2006/relationships/chart" Target="../charts/chart31.xml"/><Relationship Id="rId3" Type="http://schemas.openxmlformats.org/officeDocument/2006/relationships/chart" Target="../charts/chart21.xml"/><Relationship Id="rId7" Type="http://schemas.openxmlformats.org/officeDocument/2006/relationships/chart" Target="../charts/chart25.xml"/><Relationship Id="rId12" Type="http://schemas.openxmlformats.org/officeDocument/2006/relationships/chart" Target="../charts/chart30.xml"/><Relationship Id="rId17" Type="http://schemas.openxmlformats.org/officeDocument/2006/relationships/chart" Target="../charts/chart35.xml"/><Relationship Id="rId2" Type="http://schemas.openxmlformats.org/officeDocument/2006/relationships/chart" Target="../charts/chart20.xml"/><Relationship Id="rId16" Type="http://schemas.openxmlformats.org/officeDocument/2006/relationships/chart" Target="../charts/chart34.xml"/><Relationship Id="rId1" Type="http://schemas.openxmlformats.org/officeDocument/2006/relationships/chart" Target="../charts/chart19.xml"/><Relationship Id="rId6" Type="http://schemas.openxmlformats.org/officeDocument/2006/relationships/chart" Target="../charts/chart24.xml"/><Relationship Id="rId11" Type="http://schemas.openxmlformats.org/officeDocument/2006/relationships/chart" Target="../charts/chart29.xml"/><Relationship Id="rId5" Type="http://schemas.openxmlformats.org/officeDocument/2006/relationships/chart" Target="../charts/chart23.xml"/><Relationship Id="rId15" Type="http://schemas.openxmlformats.org/officeDocument/2006/relationships/chart" Target="../charts/chart33.xml"/><Relationship Id="rId10" Type="http://schemas.openxmlformats.org/officeDocument/2006/relationships/chart" Target="../charts/chart28.xml"/><Relationship Id="rId4" Type="http://schemas.openxmlformats.org/officeDocument/2006/relationships/chart" Target="../charts/chart22.xml"/><Relationship Id="rId9" Type="http://schemas.openxmlformats.org/officeDocument/2006/relationships/chart" Target="../charts/chart27.xml"/><Relationship Id="rId14" Type="http://schemas.openxmlformats.org/officeDocument/2006/relationships/chart" Target="../charts/chart32.xml"/></Relationships>
</file>

<file path=xl/drawings/_rels/drawing8.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9.xml.rels><?xml version="1.0" encoding="UTF-8" standalone="yes"?>
<Relationships xmlns="http://schemas.openxmlformats.org/package/2006/relationships"><Relationship Id="rId8" Type="http://schemas.openxmlformats.org/officeDocument/2006/relationships/chart" Target="../charts/chart43.xml"/><Relationship Id="rId13" Type="http://schemas.openxmlformats.org/officeDocument/2006/relationships/chart" Target="../charts/chart48.xml"/><Relationship Id="rId18" Type="http://schemas.openxmlformats.org/officeDocument/2006/relationships/chart" Target="../charts/chart53.xml"/><Relationship Id="rId3" Type="http://schemas.openxmlformats.org/officeDocument/2006/relationships/chart" Target="../charts/chart38.xml"/><Relationship Id="rId7" Type="http://schemas.openxmlformats.org/officeDocument/2006/relationships/chart" Target="../charts/chart42.xml"/><Relationship Id="rId12" Type="http://schemas.openxmlformats.org/officeDocument/2006/relationships/chart" Target="../charts/chart47.xml"/><Relationship Id="rId17" Type="http://schemas.openxmlformats.org/officeDocument/2006/relationships/chart" Target="../charts/chart52.xml"/><Relationship Id="rId2" Type="http://schemas.openxmlformats.org/officeDocument/2006/relationships/chart" Target="../charts/chart37.xml"/><Relationship Id="rId16" Type="http://schemas.openxmlformats.org/officeDocument/2006/relationships/chart" Target="../charts/chart51.xml"/><Relationship Id="rId20" Type="http://schemas.openxmlformats.org/officeDocument/2006/relationships/chart" Target="../charts/chart55.xml"/><Relationship Id="rId1" Type="http://schemas.openxmlformats.org/officeDocument/2006/relationships/chart" Target="../charts/chart36.xml"/><Relationship Id="rId6" Type="http://schemas.openxmlformats.org/officeDocument/2006/relationships/chart" Target="../charts/chart41.xml"/><Relationship Id="rId11" Type="http://schemas.openxmlformats.org/officeDocument/2006/relationships/chart" Target="../charts/chart46.xml"/><Relationship Id="rId5" Type="http://schemas.openxmlformats.org/officeDocument/2006/relationships/chart" Target="../charts/chart40.xml"/><Relationship Id="rId15" Type="http://schemas.openxmlformats.org/officeDocument/2006/relationships/chart" Target="../charts/chart50.xml"/><Relationship Id="rId10" Type="http://schemas.openxmlformats.org/officeDocument/2006/relationships/chart" Target="../charts/chart45.xml"/><Relationship Id="rId19" Type="http://schemas.openxmlformats.org/officeDocument/2006/relationships/chart" Target="../charts/chart54.xml"/><Relationship Id="rId4" Type="http://schemas.openxmlformats.org/officeDocument/2006/relationships/chart" Target="../charts/chart39.xml"/><Relationship Id="rId9" Type="http://schemas.openxmlformats.org/officeDocument/2006/relationships/chart" Target="../charts/chart44.xml"/><Relationship Id="rId14" Type="http://schemas.openxmlformats.org/officeDocument/2006/relationships/chart" Target="../charts/chart49.xml"/></Relationships>
</file>

<file path=xl/drawings/drawing1.xml><?xml version="1.0" encoding="utf-8"?>
<xdr:wsDr xmlns:xdr="http://schemas.openxmlformats.org/drawingml/2006/spreadsheetDrawing" xmlns:a="http://schemas.openxmlformats.org/drawingml/2006/main">
  <xdr:twoCellAnchor editAs="oneCell">
    <xdr:from>
      <xdr:col>7</xdr:col>
      <xdr:colOff>299896</xdr:colOff>
      <xdr:row>56</xdr:row>
      <xdr:rowOff>67235</xdr:rowOff>
    </xdr:from>
    <xdr:to>
      <xdr:col>9</xdr:col>
      <xdr:colOff>365309</xdr:colOff>
      <xdr:row>61</xdr:row>
      <xdr:rowOff>72277</xdr:rowOff>
    </xdr:to>
    <xdr:pic>
      <xdr:nvPicPr>
        <xdr:cNvPr id="3" name="Imag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087943" y="10144685"/>
          <a:ext cx="1374261" cy="9670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85725</xdr:rowOff>
        </xdr:from>
        <xdr:to>
          <xdr:col>8</xdr:col>
          <xdr:colOff>609600</xdr:colOff>
          <xdr:row>7</xdr:row>
          <xdr:rowOff>38100</xdr:rowOff>
        </xdr:to>
        <xdr:sp macro="" textlink="">
          <xdr:nvSpPr>
            <xdr:cNvPr id="11266" name="Spinner 2" hidden="1">
              <a:extLst>
                <a:ext uri="{63B3BB69-23CF-44E3-9099-C40C66FF867C}">
                  <a14:compatExt spid="_x0000_s11266"/>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twoCellAnchor>
    <xdr:from>
      <xdr:col>15</xdr:col>
      <xdr:colOff>357868</xdr:colOff>
      <xdr:row>4</xdr:row>
      <xdr:rowOff>323850</xdr:rowOff>
    </xdr:from>
    <xdr:to>
      <xdr:col>18</xdr:col>
      <xdr:colOff>710293</xdr:colOff>
      <xdr:row>14</xdr:row>
      <xdr:rowOff>17689</xdr:rowOff>
    </xdr:to>
    <xdr:graphicFrame macro="">
      <xdr:nvGraphicFramePr>
        <xdr:cNvPr id="8"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333375</xdr:colOff>
      <xdr:row>14</xdr:row>
      <xdr:rowOff>91169</xdr:rowOff>
    </xdr:from>
    <xdr:to>
      <xdr:col>18</xdr:col>
      <xdr:colOff>676275</xdr:colOff>
      <xdr:row>24</xdr:row>
      <xdr:rowOff>13608</xdr:rowOff>
    </xdr:to>
    <xdr:graphicFrame macro="">
      <xdr:nvGraphicFramePr>
        <xdr:cNvPr id="9"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361950</xdr:colOff>
      <xdr:row>24</xdr:row>
      <xdr:rowOff>107497</xdr:rowOff>
    </xdr:from>
    <xdr:to>
      <xdr:col>18</xdr:col>
      <xdr:colOff>704850</xdr:colOff>
      <xdr:row>34</xdr:row>
      <xdr:rowOff>155122</xdr:rowOff>
    </xdr:to>
    <xdr:graphicFrame macro="">
      <xdr:nvGraphicFramePr>
        <xdr:cNvPr id="10"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357868</xdr:colOff>
      <xdr:row>35</xdr:row>
      <xdr:rowOff>0</xdr:rowOff>
    </xdr:from>
    <xdr:to>
      <xdr:col>18</xdr:col>
      <xdr:colOff>710293</xdr:colOff>
      <xdr:row>43</xdr:row>
      <xdr:rowOff>13607</xdr:rowOff>
    </xdr:to>
    <xdr:graphicFrame macro="">
      <xdr:nvGraphicFramePr>
        <xdr:cNvPr id="11"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108856</xdr:colOff>
      <xdr:row>40</xdr:row>
      <xdr:rowOff>95249</xdr:rowOff>
    </xdr:from>
    <xdr:to>
      <xdr:col>14</xdr:col>
      <xdr:colOff>449034</xdr:colOff>
      <xdr:row>49</xdr:row>
      <xdr:rowOff>149678</xdr:rowOff>
    </xdr:to>
    <xdr:graphicFrame macro="">
      <xdr:nvGraphicFramePr>
        <xdr:cNvPr id="1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536</xdr:colOff>
      <xdr:row>0</xdr:row>
      <xdr:rowOff>0</xdr:rowOff>
    </xdr:from>
    <xdr:to>
      <xdr:col>9</xdr:col>
      <xdr:colOff>19582</xdr:colOff>
      <xdr:row>47</xdr:row>
      <xdr:rowOff>400048</xdr:rowOff>
    </xdr:to>
    <xdr:grpSp>
      <xdr:nvGrpSpPr>
        <xdr:cNvPr id="2" name="Groupe 1"/>
        <xdr:cNvGrpSpPr/>
      </xdr:nvGrpSpPr>
      <xdr:grpSpPr>
        <a:xfrm>
          <a:off x="12478152240" y="0"/>
          <a:ext cx="8128903" cy="13204369"/>
          <a:chOff x="12478135780" y="9079"/>
          <a:chExt cx="8134348" cy="12582800"/>
        </a:xfrm>
      </xdr:grpSpPr>
      <xdr:pic>
        <xdr:nvPicPr>
          <xdr:cNvPr id="3" name="Image 2" descr="entete.png"/>
          <xdr:cNvPicPr>
            <a:picLocks noChangeAspect="1"/>
          </xdr:cNvPicPr>
        </xdr:nvPicPr>
        <xdr:blipFill>
          <a:blip xmlns:r="http://schemas.openxmlformats.org/officeDocument/2006/relationships" r:embed="rId1"/>
          <a:stretch>
            <a:fillRect/>
          </a:stretch>
        </xdr:blipFill>
        <xdr:spPr>
          <a:xfrm>
            <a:off x="12478135780" y="9079"/>
            <a:ext cx="8134348" cy="1066800"/>
          </a:xfrm>
          <a:prstGeom prst="rect">
            <a:avLst/>
          </a:prstGeom>
        </xdr:spPr>
      </xdr:pic>
      <xdr:grpSp>
        <xdr:nvGrpSpPr>
          <xdr:cNvPr id="4" name="Groupe 24"/>
          <xdr:cNvGrpSpPr/>
        </xdr:nvGrpSpPr>
        <xdr:grpSpPr>
          <a:xfrm>
            <a:off x="12478188254" y="1868183"/>
            <a:ext cx="8081874" cy="10723696"/>
            <a:chOff x="12478206538" y="1803082"/>
            <a:chExt cx="8064159" cy="10524175"/>
          </a:xfrm>
        </xdr:grpSpPr>
        <xdr:pic>
          <xdr:nvPicPr>
            <xdr:cNvPr id="5" name="Image 4" descr="6.jpg"/>
            <xdr:cNvPicPr>
              <a:picLocks noChangeAspect="1"/>
            </xdr:cNvPicPr>
          </xdr:nvPicPr>
          <xdr:blipFill>
            <a:blip xmlns:r="http://schemas.openxmlformats.org/officeDocument/2006/relationships" r:embed="rId2"/>
            <a:srcRect b="4672"/>
            <a:stretch>
              <a:fillRect/>
            </a:stretch>
          </xdr:blipFill>
          <xdr:spPr>
            <a:xfrm>
              <a:off x="12485093955" y="5059427"/>
              <a:ext cx="1176742" cy="1264665"/>
            </a:xfrm>
            <a:prstGeom prst="rect">
              <a:avLst/>
            </a:prstGeom>
          </xdr:spPr>
        </xdr:pic>
        <xdr:pic>
          <xdr:nvPicPr>
            <xdr:cNvPr id="6" name="Image 5" descr="1.jpg"/>
            <xdr:cNvPicPr>
              <a:picLocks noChangeAspect="1"/>
            </xdr:cNvPicPr>
          </xdr:nvPicPr>
          <xdr:blipFill>
            <a:blip xmlns:r="http://schemas.openxmlformats.org/officeDocument/2006/relationships" r:embed="rId3"/>
            <a:srcRect l="31465"/>
            <a:stretch>
              <a:fillRect/>
            </a:stretch>
          </xdr:blipFill>
          <xdr:spPr>
            <a:xfrm>
              <a:off x="12480848634" y="1803082"/>
              <a:ext cx="5410205" cy="710433"/>
            </a:xfrm>
            <a:prstGeom prst="rect">
              <a:avLst/>
            </a:prstGeom>
          </xdr:spPr>
        </xdr:pic>
        <xdr:pic>
          <xdr:nvPicPr>
            <xdr:cNvPr id="7" name="Image 3" descr="3.jpg"/>
            <xdr:cNvPicPr>
              <a:picLocks noChangeAspect="1"/>
            </xdr:cNvPicPr>
          </xdr:nvPicPr>
          <xdr:blipFill>
            <a:blip xmlns:r="http://schemas.openxmlformats.org/officeDocument/2006/relationships" r:embed="rId4"/>
            <a:srcRect l="5065" t="17175" r="1635"/>
            <a:stretch>
              <a:fillRect/>
            </a:stretch>
          </xdr:blipFill>
          <xdr:spPr>
            <a:xfrm>
              <a:off x="12478206538" y="2571258"/>
              <a:ext cx="2566113" cy="421580"/>
            </a:xfrm>
            <a:prstGeom prst="rect">
              <a:avLst/>
            </a:prstGeom>
          </xdr:spPr>
        </xdr:pic>
        <xdr:pic>
          <xdr:nvPicPr>
            <xdr:cNvPr id="8" name="Image 7" descr="2.jpg"/>
            <xdr:cNvPicPr>
              <a:picLocks noChangeAspect="1"/>
            </xdr:cNvPicPr>
          </xdr:nvPicPr>
          <xdr:blipFill>
            <a:blip xmlns:r="http://schemas.openxmlformats.org/officeDocument/2006/relationships" r:embed="rId5"/>
            <a:srcRect t="2861" r="7317"/>
            <a:stretch>
              <a:fillRect/>
            </a:stretch>
          </xdr:blipFill>
          <xdr:spPr>
            <a:xfrm>
              <a:off x="12485102772" y="2569718"/>
              <a:ext cx="1085851" cy="1743778"/>
            </a:xfrm>
            <a:prstGeom prst="rect">
              <a:avLst/>
            </a:prstGeom>
          </xdr:spPr>
        </xdr:pic>
        <xdr:pic>
          <xdr:nvPicPr>
            <xdr:cNvPr id="9" name="Image 8" descr="5.jpg"/>
            <xdr:cNvPicPr>
              <a:picLocks noChangeAspect="1"/>
            </xdr:cNvPicPr>
          </xdr:nvPicPr>
          <xdr:blipFill>
            <a:blip xmlns:r="http://schemas.openxmlformats.org/officeDocument/2006/relationships" r:embed="rId6"/>
            <a:srcRect t="4412" r="1049"/>
            <a:stretch>
              <a:fillRect/>
            </a:stretch>
          </xdr:blipFill>
          <xdr:spPr>
            <a:xfrm>
              <a:off x="12480851991" y="4383318"/>
              <a:ext cx="5387804" cy="635615"/>
            </a:xfrm>
            <a:prstGeom prst="rect">
              <a:avLst/>
            </a:prstGeom>
          </xdr:spPr>
        </xdr:pic>
        <xdr:pic>
          <xdr:nvPicPr>
            <xdr:cNvPr id="10" name="Image 9" descr="9.jpg"/>
            <xdr:cNvPicPr>
              <a:picLocks noChangeAspect="1"/>
            </xdr:cNvPicPr>
          </xdr:nvPicPr>
          <xdr:blipFill>
            <a:blip xmlns:r="http://schemas.openxmlformats.org/officeDocument/2006/relationships" r:embed="rId7"/>
            <a:srcRect r="1244" b="25068"/>
            <a:stretch>
              <a:fillRect/>
            </a:stretch>
          </xdr:blipFill>
          <xdr:spPr>
            <a:xfrm>
              <a:off x="12480842442" y="6448478"/>
              <a:ext cx="5423682" cy="626302"/>
            </a:xfrm>
            <a:prstGeom prst="rect">
              <a:avLst/>
            </a:prstGeom>
          </xdr:spPr>
        </xdr:pic>
        <xdr:pic>
          <xdr:nvPicPr>
            <xdr:cNvPr id="11" name="Image 10" descr="10.jpg"/>
            <xdr:cNvPicPr>
              <a:picLocks noChangeAspect="1"/>
            </xdr:cNvPicPr>
          </xdr:nvPicPr>
          <xdr:blipFill>
            <a:blip xmlns:r="http://schemas.openxmlformats.org/officeDocument/2006/relationships" r:embed="rId8"/>
            <a:srcRect l="516" t="6196" r="1324"/>
            <a:stretch>
              <a:fillRect/>
            </a:stretch>
          </xdr:blipFill>
          <xdr:spPr>
            <a:xfrm>
              <a:off x="12480832710" y="10425510"/>
              <a:ext cx="5434413" cy="626301"/>
            </a:xfrm>
            <a:prstGeom prst="rect">
              <a:avLst/>
            </a:prstGeom>
          </xdr:spPr>
        </xdr:pic>
        <xdr:pic>
          <xdr:nvPicPr>
            <xdr:cNvPr id="12" name="Image 11" descr="11.jpg"/>
            <xdr:cNvPicPr>
              <a:picLocks noChangeAspect="1"/>
            </xdr:cNvPicPr>
          </xdr:nvPicPr>
          <xdr:blipFill>
            <a:blip xmlns:r="http://schemas.openxmlformats.org/officeDocument/2006/relationships" r:embed="rId9"/>
            <a:srcRect r="4168"/>
            <a:stretch>
              <a:fillRect/>
            </a:stretch>
          </xdr:blipFill>
          <xdr:spPr>
            <a:xfrm>
              <a:off x="12485105339" y="11061205"/>
              <a:ext cx="1162818" cy="1266052"/>
            </a:xfrm>
            <a:prstGeom prst="rect">
              <a:avLst/>
            </a:prstGeom>
          </xdr:spPr>
        </xdr:pic>
        <xdr:pic>
          <xdr:nvPicPr>
            <xdr:cNvPr id="13" name="Image 12" descr="4.jpg"/>
            <xdr:cNvPicPr>
              <a:picLocks noChangeAspect="1"/>
            </xdr:cNvPicPr>
          </xdr:nvPicPr>
          <xdr:blipFill>
            <a:blip xmlns:r="http://schemas.openxmlformats.org/officeDocument/2006/relationships" r:embed="rId10"/>
            <a:srcRect l="11129" t="687" r="1318" b="95448"/>
            <a:stretch>
              <a:fillRect/>
            </a:stretch>
          </xdr:blipFill>
          <xdr:spPr>
            <a:xfrm>
              <a:off x="12478507527" y="3918309"/>
              <a:ext cx="2102912" cy="343270"/>
            </a:xfrm>
            <a:prstGeom prst="rect">
              <a:avLst/>
            </a:prstGeom>
          </xdr:spPr>
        </xdr:pic>
        <xdr:pic>
          <xdr:nvPicPr>
            <xdr:cNvPr id="14" name="Image 13" descr="4.jpg"/>
            <xdr:cNvPicPr>
              <a:picLocks noChangeAspect="1"/>
            </xdr:cNvPicPr>
          </xdr:nvPicPr>
          <xdr:blipFill>
            <a:blip xmlns:r="http://schemas.openxmlformats.org/officeDocument/2006/relationships" r:embed="rId10"/>
            <a:srcRect l="46473" t="21839" r="1169" b="74515"/>
            <a:stretch>
              <a:fillRect/>
            </a:stretch>
          </xdr:blipFill>
          <xdr:spPr>
            <a:xfrm>
              <a:off x="12479416641" y="5832583"/>
              <a:ext cx="1257570" cy="323850"/>
            </a:xfrm>
            <a:prstGeom prst="rect">
              <a:avLst/>
            </a:prstGeom>
          </xdr:spPr>
        </xdr:pic>
        <xdr:pic>
          <xdr:nvPicPr>
            <xdr:cNvPr id="15" name="Image 14" descr="4.jpg"/>
            <xdr:cNvPicPr>
              <a:picLocks noChangeAspect="1"/>
            </xdr:cNvPicPr>
          </xdr:nvPicPr>
          <xdr:blipFill>
            <a:blip xmlns:r="http://schemas.openxmlformats.org/officeDocument/2006/relationships" r:embed="rId10"/>
            <a:srcRect l="45228" t="42334" r="2322" b="53342"/>
            <a:stretch>
              <a:fillRect/>
            </a:stretch>
          </xdr:blipFill>
          <xdr:spPr>
            <a:xfrm>
              <a:off x="12479433442" y="6956901"/>
              <a:ext cx="1259777" cy="384067"/>
            </a:xfrm>
            <a:prstGeom prst="rect">
              <a:avLst/>
            </a:prstGeom>
          </xdr:spPr>
        </xdr:pic>
        <xdr:pic>
          <xdr:nvPicPr>
            <xdr:cNvPr id="16" name="Image 15" descr="4.jpg"/>
            <xdr:cNvPicPr>
              <a:picLocks noChangeAspect="1"/>
            </xdr:cNvPicPr>
          </xdr:nvPicPr>
          <xdr:blipFill>
            <a:blip xmlns:r="http://schemas.openxmlformats.org/officeDocument/2006/relationships" r:embed="rId10"/>
            <a:srcRect l="44019" t="81511" r="1652" b="13847"/>
            <a:stretch>
              <a:fillRect/>
            </a:stretch>
          </xdr:blipFill>
          <xdr:spPr>
            <a:xfrm>
              <a:off x="12479293050" y="10895651"/>
              <a:ext cx="1304925" cy="359710"/>
            </a:xfrm>
            <a:prstGeom prst="rect">
              <a:avLst/>
            </a:prstGeom>
          </xdr:spPr>
        </xdr:pic>
      </xdr:grpSp>
    </xdr:grpSp>
    <xdr:clientData/>
  </xdr:twoCellAnchor>
  <xdr:twoCellAnchor>
    <xdr:from>
      <xdr:col>0</xdr:col>
      <xdr:colOff>19050</xdr:colOff>
      <xdr:row>28</xdr:row>
      <xdr:rowOff>19050</xdr:rowOff>
    </xdr:from>
    <xdr:to>
      <xdr:col>1</xdr:col>
      <xdr:colOff>0</xdr:colOff>
      <xdr:row>38</xdr:row>
      <xdr:rowOff>209549</xdr:rowOff>
    </xdr:to>
    <xdr:grpSp>
      <xdr:nvGrpSpPr>
        <xdr:cNvPr id="17" name="Groupe 16"/>
        <xdr:cNvGrpSpPr/>
      </xdr:nvGrpSpPr>
      <xdr:grpSpPr>
        <a:xfrm>
          <a:off x="12485084250" y="8074479"/>
          <a:ext cx="1178379" cy="3075213"/>
          <a:chOff x="12485084250" y="8372475"/>
          <a:chExt cx="1171575" cy="3086099"/>
        </a:xfrm>
      </xdr:grpSpPr>
      <xdr:pic>
        <xdr:nvPicPr>
          <xdr:cNvPr id="18" name="Image 17" descr="5eme 6eme tench2a.jpg"/>
          <xdr:cNvPicPr>
            <a:picLocks noChangeAspect="1"/>
          </xdr:cNvPicPr>
        </xdr:nvPicPr>
        <xdr:blipFill>
          <a:blip xmlns:r="http://schemas.openxmlformats.org/officeDocument/2006/relationships" r:embed="rId11"/>
          <a:srcRect b="53395"/>
          <a:stretch>
            <a:fillRect/>
          </a:stretch>
        </xdr:blipFill>
        <xdr:spPr>
          <a:xfrm>
            <a:off x="12485084250" y="8372475"/>
            <a:ext cx="1162049" cy="1476375"/>
          </a:xfrm>
          <a:prstGeom prst="rect">
            <a:avLst/>
          </a:prstGeom>
        </xdr:spPr>
      </xdr:pic>
      <xdr:pic>
        <xdr:nvPicPr>
          <xdr:cNvPr id="19" name="Image 18" descr="5eme 6eme tench2a.jpg"/>
          <xdr:cNvPicPr>
            <a:picLocks noChangeAspect="1"/>
          </xdr:cNvPicPr>
        </xdr:nvPicPr>
        <xdr:blipFill>
          <a:blip xmlns:r="http://schemas.openxmlformats.org/officeDocument/2006/relationships" r:embed="rId11"/>
          <a:srcRect t="86728"/>
          <a:stretch>
            <a:fillRect/>
          </a:stretch>
        </xdr:blipFill>
        <xdr:spPr>
          <a:xfrm>
            <a:off x="12485084251" y="11049000"/>
            <a:ext cx="1162049" cy="409574"/>
          </a:xfrm>
          <a:prstGeom prst="rect">
            <a:avLst/>
          </a:prstGeom>
        </xdr:spPr>
      </xdr:pic>
      <xdr:pic>
        <xdr:nvPicPr>
          <xdr:cNvPr id="20" name="Image 19" descr="5eme 6eme tench2a.jpg"/>
          <xdr:cNvPicPr>
            <a:picLocks noChangeAspect="1"/>
          </xdr:cNvPicPr>
        </xdr:nvPicPr>
        <xdr:blipFill>
          <a:blip xmlns:r="http://schemas.openxmlformats.org/officeDocument/2006/relationships" r:embed="rId11"/>
          <a:srcRect t="53704" b="20987"/>
          <a:stretch>
            <a:fillRect/>
          </a:stretch>
        </xdr:blipFill>
        <xdr:spPr>
          <a:xfrm>
            <a:off x="12485093776" y="10096500"/>
            <a:ext cx="1162049" cy="781050"/>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9</xdr:col>
          <xdr:colOff>704850</xdr:colOff>
          <xdr:row>3</xdr:row>
          <xdr:rowOff>66675</xdr:rowOff>
        </xdr:from>
        <xdr:to>
          <xdr:col>10</xdr:col>
          <xdr:colOff>295275</xdr:colOff>
          <xdr:row>5</xdr:row>
          <xdr:rowOff>28575</xdr:rowOff>
        </xdr:to>
        <xdr:sp macro="" textlink="">
          <xdr:nvSpPr>
            <xdr:cNvPr id="21505" name="Spinner 1" hidden="1">
              <a:extLst>
                <a:ext uri="{63B3BB69-23CF-44E3-9099-C40C66FF867C}">
                  <a14:compatExt spid="_x0000_s21505"/>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0</xdr:col>
      <xdr:colOff>435429</xdr:colOff>
      <xdr:row>3</xdr:row>
      <xdr:rowOff>49544</xdr:rowOff>
    </xdr:from>
    <xdr:to>
      <xdr:col>2</xdr:col>
      <xdr:colOff>507651</xdr:colOff>
      <xdr:row>5</xdr:row>
      <xdr:rowOff>138165</xdr:rowOff>
    </xdr:to>
    <xdr:sp macro="" textlink="">
      <xdr:nvSpPr>
        <xdr:cNvPr id="22" name="ZoneTexte 21"/>
        <xdr:cNvSpPr txBox="1"/>
      </xdr:nvSpPr>
      <xdr:spPr>
        <a:xfrm>
          <a:off x="12483977885" y="539401"/>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5</xdr:col>
      <xdr:colOff>370185</xdr:colOff>
      <xdr:row>1</xdr:row>
      <xdr:rowOff>54428</xdr:rowOff>
    </xdr:from>
    <xdr:to>
      <xdr:col>8</xdr:col>
      <xdr:colOff>101180</xdr:colOff>
      <xdr:row>3</xdr:row>
      <xdr:rowOff>143050</xdr:rowOff>
    </xdr:to>
    <xdr:sp macro="" textlink="">
      <xdr:nvSpPr>
        <xdr:cNvPr id="23" name="ZoneTexte 22"/>
        <xdr:cNvSpPr txBox="1"/>
      </xdr:nvSpPr>
      <xdr:spPr>
        <a:xfrm>
          <a:off x="12478791820" y="217714"/>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5</xdr:col>
      <xdr:colOff>480088</xdr:colOff>
      <xdr:row>3</xdr:row>
      <xdr:rowOff>33146</xdr:rowOff>
    </xdr:from>
    <xdr:to>
      <xdr:col>7</xdr:col>
      <xdr:colOff>593131</xdr:colOff>
      <xdr:row>5</xdr:row>
      <xdr:rowOff>97343</xdr:rowOff>
    </xdr:to>
    <xdr:sp macro="" textlink="">
      <xdr:nvSpPr>
        <xdr:cNvPr id="24" name="ZoneTexte 23"/>
        <xdr:cNvSpPr txBox="1"/>
      </xdr:nvSpPr>
      <xdr:spPr>
        <a:xfrm>
          <a:off x="12479048262" y="523003"/>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444211</xdr:colOff>
      <xdr:row>15</xdr:row>
      <xdr:rowOff>48057</xdr:rowOff>
    </xdr:from>
    <xdr:to>
      <xdr:col>5</xdr:col>
      <xdr:colOff>142875</xdr:colOff>
      <xdr:row>31</xdr:row>
      <xdr:rowOff>79375</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447675</xdr:colOff>
      <xdr:row>37</xdr:row>
      <xdr:rowOff>37753</xdr:rowOff>
    </xdr:from>
    <xdr:to>
      <xdr:col>4</xdr:col>
      <xdr:colOff>254000</xdr:colOff>
      <xdr:row>47</xdr:row>
      <xdr:rowOff>171450</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257175</xdr:colOff>
      <xdr:row>11</xdr:row>
      <xdr:rowOff>85726</xdr:rowOff>
    </xdr:from>
    <xdr:to>
      <xdr:col>10</xdr:col>
      <xdr:colOff>638175</xdr:colOff>
      <xdr:row>25</xdr:row>
      <xdr:rowOff>104776</xdr:rowOff>
    </xdr:to>
    <xdr:graphicFrame macro="">
      <xdr:nvGraphicFramePr>
        <xdr:cNvPr id="2"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17691</xdr:colOff>
      <xdr:row>147</xdr:row>
      <xdr:rowOff>0</xdr:rowOff>
    </xdr:from>
    <xdr:to>
      <xdr:col>23</xdr:col>
      <xdr:colOff>395970</xdr:colOff>
      <xdr:row>164</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129</xdr:row>
      <xdr:rowOff>12247</xdr:rowOff>
    </xdr:from>
    <xdr:to>
      <xdr:col>24</xdr:col>
      <xdr:colOff>13606</xdr:colOff>
      <xdr:row>146</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136</xdr:row>
      <xdr:rowOff>66675</xdr:rowOff>
    </xdr:from>
    <xdr:to>
      <xdr:col>9</xdr:col>
      <xdr:colOff>200025</xdr:colOff>
      <xdr:row>156</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47625</xdr:rowOff>
        </xdr:from>
        <xdr:to>
          <xdr:col>9</xdr:col>
          <xdr:colOff>133350</xdr:colOff>
          <xdr:row>6</xdr:row>
          <xdr:rowOff>180975</xdr:rowOff>
        </xdr:to>
        <xdr:sp macro="" textlink="">
          <xdr:nvSpPr>
            <xdr:cNvPr id="3074" name="Spinner 2" hidden="1">
              <a:extLst>
                <a:ext uri="{63B3BB69-23CF-44E3-9099-C40C66FF867C}">
                  <a14:compatExt spid="_x0000_s3074"/>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536</xdr:colOff>
      <xdr:row>0</xdr:row>
      <xdr:rowOff>0</xdr:rowOff>
    </xdr:from>
    <xdr:to>
      <xdr:col>9</xdr:col>
      <xdr:colOff>19582</xdr:colOff>
      <xdr:row>47</xdr:row>
      <xdr:rowOff>400048</xdr:rowOff>
    </xdr:to>
    <xdr:grpSp>
      <xdr:nvGrpSpPr>
        <xdr:cNvPr id="2" name="Groupe 1"/>
        <xdr:cNvGrpSpPr/>
      </xdr:nvGrpSpPr>
      <xdr:grpSpPr>
        <a:xfrm>
          <a:off x="12478152240" y="0"/>
          <a:ext cx="8128903" cy="13204369"/>
          <a:chOff x="12478135780" y="9079"/>
          <a:chExt cx="8134348" cy="12582800"/>
        </a:xfrm>
      </xdr:grpSpPr>
      <xdr:pic>
        <xdr:nvPicPr>
          <xdr:cNvPr id="3" name="Image 2" descr="entete.png"/>
          <xdr:cNvPicPr>
            <a:picLocks noChangeAspect="1"/>
          </xdr:cNvPicPr>
        </xdr:nvPicPr>
        <xdr:blipFill>
          <a:blip xmlns:r="http://schemas.openxmlformats.org/officeDocument/2006/relationships" r:embed="rId1"/>
          <a:stretch>
            <a:fillRect/>
          </a:stretch>
        </xdr:blipFill>
        <xdr:spPr>
          <a:xfrm>
            <a:off x="12478135780" y="9079"/>
            <a:ext cx="8134348" cy="1066800"/>
          </a:xfrm>
          <a:prstGeom prst="rect">
            <a:avLst/>
          </a:prstGeom>
        </xdr:spPr>
      </xdr:pic>
      <xdr:grpSp>
        <xdr:nvGrpSpPr>
          <xdr:cNvPr id="4" name="Groupe 24"/>
          <xdr:cNvGrpSpPr/>
        </xdr:nvGrpSpPr>
        <xdr:grpSpPr>
          <a:xfrm>
            <a:off x="12478188254" y="1868183"/>
            <a:ext cx="8081874" cy="10723696"/>
            <a:chOff x="12478206538" y="1803082"/>
            <a:chExt cx="8064159" cy="10524175"/>
          </a:xfrm>
        </xdr:grpSpPr>
        <xdr:pic>
          <xdr:nvPicPr>
            <xdr:cNvPr id="5" name="Image 4" descr="6.jpg"/>
            <xdr:cNvPicPr>
              <a:picLocks noChangeAspect="1"/>
            </xdr:cNvPicPr>
          </xdr:nvPicPr>
          <xdr:blipFill>
            <a:blip xmlns:r="http://schemas.openxmlformats.org/officeDocument/2006/relationships" r:embed="rId2"/>
            <a:srcRect b="4672"/>
            <a:stretch>
              <a:fillRect/>
            </a:stretch>
          </xdr:blipFill>
          <xdr:spPr>
            <a:xfrm>
              <a:off x="12485093955" y="5059427"/>
              <a:ext cx="1176742" cy="1264665"/>
            </a:xfrm>
            <a:prstGeom prst="rect">
              <a:avLst/>
            </a:prstGeom>
          </xdr:spPr>
        </xdr:pic>
        <xdr:pic>
          <xdr:nvPicPr>
            <xdr:cNvPr id="6" name="Image 5" descr="1.jpg"/>
            <xdr:cNvPicPr>
              <a:picLocks noChangeAspect="1"/>
            </xdr:cNvPicPr>
          </xdr:nvPicPr>
          <xdr:blipFill>
            <a:blip xmlns:r="http://schemas.openxmlformats.org/officeDocument/2006/relationships" r:embed="rId3"/>
            <a:srcRect l="31465"/>
            <a:stretch>
              <a:fillRect/>
            </a:stretch>
          </xdr:blipFill>
          <xdr:spPr>
            <a:xfrm>
              <a:off x="12480848634" y="1803082"/>
              <a:ext cx="5410205" cy="710433"/>
            </a:xfrm>
            <a:prstGeom prst="rect">
              <a:avLst/>
            </a:prstGeom>
          </xdr:spPr>
        </xdr:pic>
        <xdr:pic>
          <xdr:nvPicPr>
            <xdr:cNvPr id="7" name="Image 3" descr="3.jpg"/>
            <xdr:cNvPicPr>
              <a:picLocks noChangeAspect="1"/>
            </xdr:cNvPicPr>
          </xdr:nvPicPr>
          <xdr:blipFill>
            <a:blip xmlns:r="http://schemas.openxmlformats.org/officeDocument/2006/relationships" r:embed="rId4"/>
            <a:srcRect l="5065" t="17175" r="1635"/>
            <a:stretch>
              <a:fillRect/>
            </a:stretch>
          </xdr:blipFill>
          <xdr:spPr>
            <a:xfrm>
              <a:off x="12478206538" y="2571258"/>
              <a:ext cx="2566113" cy="421580"/>
            </a:xfrm>
            <a:prstGeom prst="rect">
              <a:avLst/>
            </a:prstGeom>
          </xdr:spPr>
        </xdr:pic>
        <xdr:pic>
          <xdr:nvPicPr>
            <xdr:cNvPr id="8" name="Image 7" descr="2.jpg"/>
            <xdr:cNvPicPr>
              <a:picLocks noChangeAspect="1"/>
            </xdr:cNvPicPr>
          </xdr:nvPicPr>
          <xdr:blipFill>
            <a:blip xmlns:r="http://schemas.openxmlformats.org/officeDocument/2006/relationships" r:embed="rId5"/>
            <a:srcRect t="2861" r="7317"/>
            <a:stretch>
              <a:fillRect/>
            </a:stretch>
          </xdr:blipFill>
          <xdr:spPr>
            <a:xfrm>
              <a:off x="12485102772" y="2569718"/>
              <a:ext cx="1085851" cy="1743778"/>
            </a:xfrm>
            <a:prstGeom prst="rect">
              <a:avLst/>
            </a:prstGeom>
          </xdr:spPr>
        </xdr:pic>
        <xdr:pic>
          <xdr:nvPicPr>
            <xdr:cNvPr id="9" name="Image 8" descr="5.jpg"/>
            <xdr:cNvPicPr>
              <a:picLocks noChangeAspect="1"/>
            </xdr:cNvPicPr>
          </xdr:nvPicPr>
          <xdr:blipFill>
            <a:blip xmlns:r="http://schemas.openxmlformats.org/officeDocument/2006/relationships" r:embed="rId6"/>
            <a:srcRect t="4412" r="1049"/>
            <a:stretch>
              <a:fillRect/>
            </a:stretch>
          </xdr:blipFill>
          <xdr:spPr>
            <a:xfrm>
              <a:off x="12480851991" y="4383318"/>
              <a:ext cx="5387804" cy="635615"/>
            </a:xfrm>
            <a:prstGeom prst="rect">
              <a:avLst/>
            </a:prstGeom>
          </xdr:spPr>
        </xdr:pic>
        <xdr:pic>
          <xdr:nvPicPr>
            <xdr:cNvPr id="10" name="Image 9" descr="9.jpg"/>
            <xdr:cNvPicPr>
              <a:picLocks noChangeAspect="1"/>
            </xdr:cNvPicPr>
          </xdr:nvPicPr>
          <xdr:blipFill>
            <a:blip xmlns:r="http://schemas.openxmlformats.org/officeDocument/2006/relationships" r:embed="rId7"/>
            <a:srcRect r="1244" b="25068"/>
            <a:stretch>
              <a:fillRect/>
            </a:stretch>
          </xdr:blipFill>
          <xdr:spPr>
            <a:xfrm>
              <a:off x="12480842442" y="6448478"/>
              <a:ext cx="5423682" cy="626302"/>
            </a:xfrm>
            <a:prstGeom prst="rect">
              <a:avLst/>
            </a:prstGeom>
          </xdr:spPr>
        </xdr:pic>
        <xdr:pic>
          <xdr:nvPicPr>
            <xdr:cNvPr id="11" name="Image 10" descr="10.jpg"/>
            <xdr:cNvPicPr>
              <a:picLocks noChangeAspect="1"/>
            </xdr:cNvPicPr>
          </xdr:nvPicPr>
          <xdr:blipFill>
            <a:blip xmlns:r="http://schemas.openxmlformats.org/officeDocument/2006/relationships" r:embed="rId8"/>
            <a:srcRect l="516" t="6196" r="1324"/>
            <a:stretch>
              <a:fillRect/>
            </a:stretch>
          </xdr:blipFill>
          <xdr:spPr>
            <a:xfrm>
              <a:off x="12480832710" y="10425510"/>
              <a:ext cx="5434413" cy="626301"/>
            </a:xfrm>
            <a:prstGeom prst="rect">
              <a:avLst/>
            </a:prstGeom>
          </xdr:spPr>
        </xdr:pic>
        <xdr:pic>
          <xdr:nvPicPr>
            <xdr:cNvPr id="12" name="Image 11" descr="11.jpg"/>
            <xdr:cNvPicPr>
              <a:picLocks noChangeAspect="1"/>
            </xdr:cNvPicPr>
          </xdr:nvPicPr>
          <xdr:blipFill>
            <a:blip xmlns:r="http://schemas.openxmlformats.org/officeDocument/2006/relationships" r:embed="rId9"/>
            <a:srcRect r="4168"/>
            <a:stretch>
              <a:fillRect/>
            </a:stretch>
          </xdr:blipFill>
          <xdr:spPr>
            <a:xfrm>
              <a:off x="12485105339" y="11061205"/>
              <a:ext cx="1162818" cy="1266052"/>
            </a:xfrm>
            <a:prstGeom prst="rect">
              <a:avLst/>
            </a:prstGeom>
          </xdr:spPr>
        </xdr:pic>
        <xdr:pic>
          <xdr:nvPicPr>
            <xdr:cNvPr id="13" name="Image 12" descr="4.jpg"/>
            <xdr:cNvPicPr>
              <a:picLocks noChangeAspect="1"/>
            </xdr:cNvPicPr>
          </xdr:nvPicPr>
          <xdr:blipFill>
            <a:blip xmlns:r="http://schemas.openxmlformats.org/officeDocument/2006/relationships" r:embed="rId10"/>
            <a:srcRect l="11129" t="687" r="1318" b="95448"/>
            <a:stretch>
              <a:fillRect/>
            </a:stretch>
          </xdr:blipFill>
          <xdr:spPr>
            <a:xfrm>
              <a:off x="12478507527" y="3918309"/>
              <a:ext cx="2102912" cy="343270"/>
            </a:xfrm>
            <a:prstGeom prst="rect">
              <a:avLst/>
            </a:prstGeom>
          </xdr:spPr>
        </xdr:pic>
        <xdr:pic>
          <xdr:nvPicPr>
            <xdr:cNvPr id="14" name="Image 13" descr="4.jpg"/>
            <xdr:cNvPicPr>
              <a:picLocks noChangeAspect="1"/>
            </xdr:cNvPicPr>
          </xdr:nvPicPr>
          <xdr:blipFill>
            <a:blip xmlns:r="http://schemas.openxmlformats.org/officeDocument/2006/relationships" r:embed="rId10"/>
            <a:srcRect l="46473" t="21839" r="1169" b="74515"/>
            <a:stretch>
              <a:fillRect/>
            </a:stretch>
          </xdr:blipFill>
          <xdr:spPr>
            <a:xfrm>
              <a:off x="12479416641" y="5832583"/>
              <a:ext cx="1257570" cy="323850"/>
            </a:xfrm>
            <a:prstGeom prst="rect">
              <a:avLst/>
            </a:prstGeom>
          </xdr:spPr>
        </xdr:pic>
        <xdr:pic>
          <xdr:nvPicPr>
            <xdr:cNvPr id="15" name="Image 14" descr="4.jpg"/>
            <xdr:cNvPicPr>
              <a:picLocks noChangeAspect="1"/>
            </xdr:cNvPicPr>
          </xdr:nvPicPr>
          <xdr:blipFill>
            <a:blip xmlns:r="http://schemas.openxmlformats.org/officeDocument/2006/relationships" r:embed="rId10"/>
            <a:srcRect l="45228" t="42334" r="2322" b="53342"/>
            <a:stretch>
              <a:fillRect/>
            </a:stretch>
          </xdr:blipFill>
          <xdr:spPr>
            <a:xfrm>
              <a:off x="12479433442" y="6956901"/>
              <a:ext cx="1259777" cy="384067"/>
            </a:xfrm>
            <a:prstGeom prst="rect">
              <a:avLst/>
            </a:prstGeom>
          </xdr:spPr>
        </xdr:pic>
        <xdr:pic>
          <xdr:nvPicPr>
            <xdr:cNvPr id="16" name="Image 15" descr="4.jpg"/>
            <xdr:cNvPicPr>
              <a:picLocks noChangeAspect="1"/>
            </xdr:cNvPicPr>
          </xdr:nvPicPr>
          <xdr:blipFill>
            <a:blip xmlns:r="http://schemas.openxmlformats.org/officeDocument/2006/relationships" r:embed="rId10"/>
            <a:srcRect l="44019" t="81511" r="1652" b="13847"/>
            <a:stretch>
              <a:fillRect/>
            </a:stretch>
          </xdr:blipFill>
          <xdr:spPr>
            <a:xfrm>
              <a:off x="12479293050" y="10895651"/>
              <a:ext cx="1304925" cy="359710"/>
            </a:xfrm>
            <a:prstGeom prst="rect">
              <a:avLst/>
            </a:prstGeom>
          </xdr:spPr>
        </xdr:pic>
      </xdr:grpSp>
    </xdr:grpSp>
    <xdr:clientData/>
  </xdr:twoCellAnchor>
  <xdr:twoCellAnchor>
    <xdr:from>
      <xdr:col>0</xdr:col>
      <xdr:colOff>19050</xdr:colOff>
      <xdr:row>28</xdr:row>
      <xdr:rowOff>19050</xdr:rowOff>
    </xdr:from>
    <xdr:to>
      <xdr:col>1</xdr:col>
      <xdr:colOff>0</xdr:colOff>
      <xdr:row>38</xdr:row>
      <xdr:rowOff>209549</xdr:rowOff>
    </xdr:to>
    <xdr:grpSp>
      <xdr:nvGrpSpPr>
        <xdr:cNvPr id="17" name="Groupe 16"/>
        <xdr:cNvGrpSpPr/>
      </xdr:nvGrpSpPr>
      <xdr:grpSpPr>
        <a:xfrm>
          <a:off x="12485084250" y="8074479"/>
          <a:ext cx="1178379" cy="3075213"/>
          <a:chOff x="12485084250" y="8372475"/>
          <a:chExt cx="1171575" cy="3086099"/>
        </a:xfrm>
      </xdr:grpSpPr>
      <xdr:pic>
        <xdr:nvPicPr>
          <xdr:cNvPr id="18" name="Image 17" descr="5eme 6eme tench2a.jpg"/>
          <xdr:cNvPicPr>
            <a:picLocks noChangeAspect="1"/>
          </xdr:cNvPicPr>
        </xdr:nvPicPr>
        <xdr:blipFill>
          <a:blip xmlns:r="http://schemas.openxmlformats.org/officeDocument/2006/relationships" r:embed="rId11"/>
          <a:srcRect b="53395"/>
          <a:stretch>
            <a:fillRect/>
          </a:stretch>
        </xdr:blipFill>
        <xdr:spPr>
          <a:xfrm>
            <a:off x="12485084250" y="8372475"/>
            <a:ext cx="1162049" cy="1476375"/>
          </a:xfrm>
          <a:prstGeom prst="rect">
            <a:avLst/>
          </a:prstGeom>
        </xdr:spPr>
      </xdr:pic>
      <xdr:pic>
        <xdr:nvPicPr>
          <xdr:cNvPr id="19" name="Image 18" descr="5eme 6eme tench2a.jpg"/>
          <xdr:cNvPicPr>
            <a:picLocks noChangeAspect="1"/>
          </xdr:cNvPicPr>
        </xdr:nvPicPr>
        <xdr:blipFill>
          <a:blip xmlns:r="http://schemas.openxmlformats.org/officeDocument/2006/relationships" r:embed="rId11"/>
          <a:srcRect t="86728"/>
          <a:stretch>
            <a:fillRect/>
          </a:stretch>
        </xdr:blipFill>
        <xdr:spPr>
          <a:xfrm>
            <a:off x="12485084251" y="11049000"/>
            <a:ext cx="1162049" cy="409574"/>
          </a:xfrm>
          <a:prstGeom prst="rect">
            <a:avLst/>
          </a:prstGeom>
        </xdr:spPr>
      </xdr:pic>
      <xdr:pic>
        <xdr:nvPicPr>
          <xdr:cNvPr id="20" name="Image 19" descr="5eme 6eme tench2a.jpg"/>
          <xdr:cNvPicPr>
            <a:picLocks noChangeAspect="1"/>
          </xdr:cNvPicPr>
        </xdr:nvPicPr>
        <xdr:blipFill>
          <a:blip xmlns:r="http://schemas.openxmlformats.org/officeDocument/2006/relationships" r:embed="rId11"/>
          <a:srcRect t="53704" b="20987"/>
          <a:stretch>
            <a:fillRect/>
          </a:stretch>
        </xdr:blipFill>
        <xdr:spPr>
          <a:xfrm>
            <a:off x="12485093776" y="10096500"/>
            <a:ext cx="1162049" cy="781050"/>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9</xdr:col>
          <xdr:colOff>704850</xdr:colOff>
          <xdr:row>3</xdr:row>
          <xdr:rowOff>66675</xdr:rowOff>
        </xdr:from>
        <xdr:to>
          <xdr:col>10</xdr:col>
          <xdr:colOff>304800</xdr:colOff>
          <xdr:row>5</xdr:row>
          <xdr:rowOff>28575</xdr:rowOff>
        </xdr:to>
        <xdr:sp macro="" textlink="">
          <xdr:nvSpPr>
            <xdr:cNvPr id="13313" name="Spinner 1" hidden="1">
              <a:extLst>
                <a:ext uri="{63B3BB69-23CF-44E3-9099-C40C66FF867C}">
                  <a14:compatExt spid="_x0000_s13313"/>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0</xdr:col>
      <xdr:colOff>639535</xdr:colOff>
      <xdr:row>3</xdr:row>
      <xdr:rowOff>49543</xdr:rowOff>
    </xdr:from>
    <xdr:to>
      <xdr:col>3</xdr:col>
      <xdr:colOff>140257</xdr:colOff>
      <xdr:row>5</xdr:row>
      <xdr:rowOff>138164</xdr:rowOff>
    </xdr:to>
    <xdr:sp macro="" textlink="">
      <xdr:nvSpPr>
        <xdr:cNvPr id="22" name="ZoneTexte 21"/>
        <xdr:cNvSpPr txBox="1"/>
      </xdr:nvSpPr>
      <xdr:spPr>
        <a:xfrm>
          <a:off x="12483773779" y="539400"/>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6</xdr:col>
      <xdr:colOff>16398</xdr:colOff>
      <xdr:row>1</xdr:row>
      <xdr:rowOff>54427</xdr:rowOff>
    </xdr:from>
    <xdr:to>
      <xdr:col>8</xdr:col>
      <xdr:colOff>305286</xdr:colOff>
      <xdr:row>3</xdr:row>
      <xdr:rowOff>143049</xdr:rowOff>
    </xdr:to>
    <xdr:sp macro="" textlink="">
      <xdr:nvSpPr>
        <xdr:cNvPr id="23" name="ZoneTexte 22"/>
        <xdr:cNvSpPr txBox="1"/>
      </xdr:nvSpPr>
      <xdr:spPr>
        <a:xfrm>
          <a:off x="12478587714" y="217713"/>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6</xdr:col>
      <xdr:colOff>126301</xdr:colOff>
      <xdr:row>3</xdr:row>
      <xdr:rowOff>33145</xdr:rowOff>
    </xdr:from>
    <xdr:to>
      <xdr:col>8</xdr:col>
      <xdr:colOff>48844</xdr:colOff>
      <xdr:row>5</xdr:row>
      <xdr:rowOff>97342</xdr:rowOff>
    </xdr:to>
    <xdr:sp macro="" textlink="">
      <xdr:nvSpPr>
        <xdr:cNvPr id="24" name="ZoneTexte 23"/>
        <xdr:cNvSpPr txBox="1"/>
      </xdr:nvSpPr>
      <xdr:spPr>
        <a:xfrm>
          <a:off x="12478844156" y="523002"/>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17691</xdr:colOff>
      <xdr:row>147</xdr:row>
      <xdr:rowOff>0</xdr:rowOff>
    </xdr:from>
    <xdr:to>
      <xdr:col>23</xdr:col>
      <xdr:colOff>395970</xdr:colOff>
      <xdr:row>164</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129</xdr:row>
      <xdr:rowOff>12247</xdr:rowOff>
    </xdr:from>
    <xdr:to>
      <xdr:col>24</xdr:col>
      <xdr:colOff>13606</xdr:colOff>
      <xdr:row>146</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136</xdr:row>
      <xdr:rowOff>66675</xdr:rowOff>
    </xdr:from>
    <xdr:to>
      <xdr:col>9</xdr:col>
      <xdr:colOff>200025</xdr:colOff>
      <xdr:row>156</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5</xdr:row>
          <xdr:rowOff>85725</xdr:rowOff>
        </xdr:from>
        <xdr:to>
          <xdr:col>8</xdr:col>
          <xdr:colOff>590550</xdr:colOff>
          <xdr:row>7</xdr:row>
          <xdr:rowOff>28575</xdr:rowOff>
        </xdr:to>
        <xdr:sp macro="" textlink="">
          <xdr:nvSpPr>
            <xdr:cNvPr id="7170" name="Spinner 2" hidden="1">
              <a:extLst>
                <a:ext uri="{63B3BB69-23CF-44E3-9099-C40C66FF867C}">
                  <a14:compatExt spid="_x0000_s7170"/>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0</xdr:col>
      <xdr:colOff>536</xdr:colOff>
      <xdr:row>0</xdr:row>
      <xdr:rowOff>0</xdr:rowOff>
    </xdr:from>
    <xdr:to>
      <xdr:col>9</xdr:col>
      <xdr:colOff>19582</xdr:colOff>
      <xdr:row>47</xdr:row>
      <xdr:rowOff>400048</xdr:rowOff>
    </xdr:to>
    <xdr:grpSp>
      <xdr:nvGrpSpPr>
        <xdr:cNvPr id="2" name="Groupe 1"/>
        <xdr:cNvGrpSpPr/>
      </xdr:nvGrpSpPr>
      <xdr:grpSpPr>
        <a:xfrm>
          <a:off x="12478152240" y="0"/>
          <a:ext cx="8128903" cy="13204369"/>
          <a:chOff x="12478135780" y="9079"/>
          <a:chExt cx="8134348" cy="12582800"/>
        </a:xfrm>
      </xdr:grpSpPr>
      <xdr:pic>
        <xdr:nvPicPr>
          <xdr:cNvPr id="3" name="Image 2" descr="entete.png"/>
          <xdr:cNvPicPr>
            <a:picLocks noChangeAspect="1"/>
          </xdr:cNvPicPr>
        </xdr:nvPicPr>
        <xdr:blipFill>
          <a:blip xmlns:r="http://schemas.openxmlformats.org/officeDocument/2006/relationships" r:embed="rId1"/>
          <a:stretch>
            <a:fillRect/>
          </a:stretch>
        </xdr:blipFill>
        <xdr:spPr>
          <a:xfrm>
            <a:off x="12478135780" y="9079"/>
            <a:ext cx="8134348" cy="1066800"/>
          </a:xfrm>
          <a:prstGeom prst="rect">
            <a:avLst/>
          </a:prstGeom>
        </xdr:spPr>
      </xdr:pic>
      <xdr:grpSp>
        <xdr:nvGrpSpPr>
          <xdr:cNvPr id="4" name="Groupe 24"/>
          <xdr:cNvGrpSpPr/>
        </xdr:nvGrpSpPr>
        <xdr:grpSpPr>
          <a:xfrm>
            <a:off x="12478188254" y="1868183"/>
            <a:ext cx="8081874" cy="10723696"/>
            <a:chOff x="12478206538" y="1803082"/>
            <a:chExt cx="8064159" cy="10524175"/>
          </a:xfrm>
        </xdr:grpSpPr>
        <xdr:pic>
          <xdr:nvPicPr>
            <xdr:cNvPr id="5" name="Image 4" descr="6.jpg"/>
            <xdr:cNvPicPr>
              <a:picLocks noChangeAspect="1"/>
            </xdr:cNvPicPr>
          </xdr:nvPicPr>
          <xdr:blipFill>
            <a:blip xmlns:r="http://schemas.openxmlformats.org/officeDocument/2006/relationships" r:embed="rId2"/>
            <a:srcRect b="4672"/>
            <a:stretch>
              <a:fillRect/>
            </a:stretch>
          </xdr:blipFill>
          <xdr:spPr>
            <a:xfrm>
              <a:off x="12485093955" y="5059427"/>
              <a:ext cx="1176742" cy="1264665"/>
            </a:xfrm>
            <a:prstGeom prst="rect">
              <a:avLst/>
            </a:prstGeom>
          </xdr:spPr>
        </xdr:pic>
        <xdr:pic>
          <xdr:nvPicPr>
            <xdr:cNvPr id="6" name="Image 5" descr="1.jpg"/>
            <xdr:cNvPicPr>
              <a:picLocks noChangeAspect="1"/>
            </xdr:cNvPicPr>
          </xdr:nvPicPr>
          <xdr:blipFill>
            <a:blip xmlns:r="http://schemas.openxmlformats.org/officeDocument/2006/relationships" r:embed="rId3"/>
            <a:srcRect l="31465"/>
            <a:stretch>
              <a:fillRect/>
            </a:stretch>
          </xdr:blipFill>
          <xdr:spPr>
            <a:xfrm>
              <a:off x="12480848634" y="1803082"/>
              <a:ext cx="5410205" cy="710433"/>
            </a:xfrm>
            <a:prstGeom prst="rect">
              <a:avLst/>
            </a:prstGeom>
          </xdr:spPr>
        </xdr:pic>
        <xdr:pic>
          <xdr:nvPicPr>
            <xdr:cNvPr id="7" name="Image 3" descr="3.jpg"/>
            <xdr:cNvPicPr>
              <a:picLocks noChangeAspect="1"/>
            </xdr:cNvPicPr>
          </xdr:nvPicPr>
          <xdr:blipFill>
            <a:blip xmlns:r="http://schemas.openxmlformats.org/officeDocument/2006/relationships" r:embed="rId4"/>
            <a:srcRect l="5065" t="17175" r="1635"/>
            <a:stretch>
              <a:fillRect/>
            </a:stretch>
          </xdr:blipFill>
          <xdr:spPr>
            <a:xfrm>
              <a:off x="12478206538" y="2571258"/>
              <a:ext cx="2566113" cy="421580"/>
            </a:xfrm>
            <a:prstGeom prst="rect">
              <a:avLst/>
            </a:prstGeom>
          </xdr:spPr>
        </xdr:pic>
        <xdr:pic>
          <xdr:nvPicPr>
            <xdr:cNvPr id="8" name="Image 7" descr="2.jpg"/>
            <xdr:cNvPicPr>
              <a:picLocks noChangeAspect="1"/>
            </xdr:cNvPicPr>
          </xdr:nvPicPr>
          <xdr:blipFill>
            <a:blip xmlns:r="http://schemas.openxmlformats.org/officeDocument/2006/relationships" r:embed="rId5"/>
            <a:srcRect t="2861" r="7317"/>
            <a:stretch>
              <a:fillRect/>
            </a:stretch>
          </xdr:blipFill>
          <xdr:spPr>
            <a:xfrm>
              <a:off x="12485102772" y="2569718"/>
              <a:ext cx="1085851" cy="1743778"/>
            </a:xfrm>
            <a:prstGeom prst="rect">
              <a:avLst/>
            </a:prstGeom>
          </xdr:spPr>
        </xdr:pic>
        <xdr:pic>
          <xdr:nvPicPr>
            <xdr:cNvPr id="9" name="Image 8" descr="5.jpg"/>
            <xdr:cNvPicPr>
              <a:picLocks noChangeAspect="1"/>
            </xdr:cNvPicPr>
          </xdr:nvPicPr>
          <xdr:blipFill>
            <a:blip xmlns:r="http://schemas.openxmlformats.org/officeDocument/2006/relationships" r:embed="rId6"/>
            <a:srcRect t="4412" r="1049"/>
            <a:stretch>
              <a:fillRect/>
            </a:stretch>
          </xdr:blipFill>
          <xdr:spPr>
            <a:xfrm>
              <a:off x="12480851991" y="4383318"/>
              <a:ext cx="5387804" cy="635615"/>
            </a:xfrm>
            <a:prstGeom prst="rect">
              <a:avLst/>
            </a:prstGeom>
          </xdr:spPr>
        </xdr:pic>
        <xdr:pic>
          <xdr:nvPicPr>
            <xdr:cNvPr id="10" name="Image 9" descr="9.jpg"/>
            <xdr:cNvPicPr>
              <a:picLocks noChangeAspect="1"/>
            </xdr:cNvPicPr>
          </xdr:nvPicPr>
          <xdr:blipFill>
            <a:blip xmlns:r="http://schemas.openxmlformats.org/officeDocument/2006/relationships" r:embed="rId7"/>
            <a:srcRect r="1244" b="25068"/>
            <a:stretch>
              <a:fillRect/>
            </a:stretch>
          </xdr:blipFill>
          <xdr:spPr>
            <a:xfrm>
              <a:off x="12480842442" y="6448478"/>
              <a:ext cx="5423682" cy="626302"/>
            </a:xfrm>
            <a:prstGeom prst="rect">
              <a:avLst/>
            </a:prstGeom>
          </xdr:spPr>
        </xdr:pic>
        <xdr:pic>
          <xdr:nvPicPr>
            <xdr:cNvPr id="11" name="Image 10" descr="10.jpg"/>
            <xdr:cNvPicPr>
              <a:picLocks noChangeAspect="1"/>
            </xdr:cNvPicPr>
          </xdr:nvPicPr>
          <xdr:blipFill>
            <a:blip xmlns:r="http://schemas.openxmlformats.org/officeDocument/2006/relationships" r:embed="rId8"/>
            <a:srcRect l="516" t="6196" r="1324"/>
            <a:stretch>
              <a:fillRect/>
            </a:stretch>
          </xdr:blipFill>
          <xdr:spPr>
            <a:xfrm>
              <a:off x="12480832710" y="10425510"/>
              <a:ext cx="5434413" cy="626301"/>
            </a:xfrm>
            <a:prstGeom prst="rect">
              <a:avLst/>
            </a:prstGeom>
          </xdr:spPr>
        </xdr:pic>
        <xdr:pic>
          <xdr:nvPicPr>
            <xdr:cNvPr id="12" name="Image 11" descr="11.jpg"/>
            <xdr:cNvPicPr>
              <a:picLocks noChangeAspect="1"/>
            </xdr:cNvPicPr>
          </xdr:nvPicPr>
          <xdr:blipFill>
            <a:blip xmlns:r="http://schemas.openxmlformats.org/officeDocument/2006/relationships" r:embed="rId9"/>
            <a:srcRect r="4168"/>
            <a:stretch>
              <a:fillRect/>
            </a:stretch>
          </xdr:blipFill>
          <xdr:spPr>
            <a:xfrm>
              <a:off x="12485105339" y="11061205"/>
              <a:ext cx="1162818" cy="1266052"/>
            </a:xfrm>
            <a:prstGeom prst="rect">
              <a:avLst/>
            </a:prstGeom>
          </xdr:spPr>
        </xdr:pic>
        <xdr:pic>
          <xdr:nvPicPr>
            <xdr:cNvPr id="13" name="Image 12" descr="4.jpg"/>
            <xdr:cNvPicPr>
              <a:picLocks noChangeAspect="1"/>
            </xdr:cNvPicPr>
          </xdr:nvPicPr>
          <xdr:blipFill>
            <a:blip xmlns:r="http://schemas.openxmlformats.org/officeDocument/2006/relationships" r:embed="rId10"/>
            <a:srcRect l="11129" t="687" r="1318" b="95448"/>
            <a:stretch>
              <a:fillRect/>
            </a:stretch>
          </xdr:blipFill>
          <xdr:spPr>
            <a:xfrm>
              <a:off x="12478507527" y="3918309"/>
              <a:ext cx="2102912" cy="343270"/>
            </a:xfrm>
            <a:prstGeom prst="rect">
              <a:avLst/>
            </a:prstGeom>
          </xdr:spPr>
        </xdr:pic>
        <xdr:pic>
          <xdr:nvPicPr>
            <xdr:cNvPr id="14" name="Image 13" descr="4.jpg"/>
            <xdr:cNvPicPr>
              <a:picLocks noChangeAspect="1"/>
            </xdr:cNvPicPr>
          </xdr:nvPicPr>
          <xdr:blipFill>
            <a:blip xmlns:r="http://schemas.openxmlformats.org/officeDocument/2006/relationships" r:embed="rId10"/>
            <a:srcRect l="46473" t="21839" r="1169" b="74515"/>
            <a:stretch>
              <a:fillRect/>
            </a:stretch>
          </xdr:blipFill>
          <xdr:spPr>
            <a:xfrm>
              <a:off x="12479416641" y="5832583"/>
              <a:ext cx="1257570" cy="323850"/>
            </a:xfrm>
            <a:prstGeom prst="rect">
              <a:avLst/>
            </a:prstGeom>
          </xdr:spPr>
        </xdr:pic>
        <xdr:pic>
          <xdr:nvPicPr>
            <xdr:cNvPr id="15" name="Image 14" descr="4.jpg"/>
            <xdr:cNvPicPr>
              <a:picLocks noChangeAspect="1"/>
            </xdr:cNvPicPr>
          </xdr:nvPicPr>
          <xdr:blipFill>
            <a:blip xmlns:r="http://schemas.openxmlformats.org/officeDocument/2006/relationships" r:embed="rId10"/>
            <a:srcRect l="45228" t="42334" r="2322" b="53342"/>
            <a:stretch>
              <a:fillRect/>
            </a:stretch>
          </xdr:blipFill>
          <xdr:spPr>
            <a:xfrm>
              <a:off x="12479433442" y="6956901"/>
              <a:ext cx="1259777" cy="384067"/>
            </a:xfrm>
            <a:prstGeom prst="rect">
              <a:avLst/>
            </a:prstGeom>
          </xdr:spPr>
        </xdr:pic>
        <xdr:pic>
          <xdr:nvPicPr>
            <xdr:cNvPr id="16" name="Image 15" descr="4.jpg"/>
            <xdr:cNvPicPr>
              <a:picLocks noChangeAspect="1"/>
            </xdr:cNvPicPr>
          </xdr:nvPicPr>
          <xdr:blipFill>
            <a:blip xmlns:r="http://schemas.openxmlformats.org/officeDocument/2006/relationships" r:embed="rId10"/>
            <a:srcRect l="44019" t="81511" r="1652" b="13847"/>
            <a:stretch>
              <a:fillRect/>
            </a:stretch>
          </xdr:blipFill>
          <xdr:spPr>
            <a:xfrm>
              <a:off x="12479293050" y="10895651"/>
              <a:ext cx="1304925" cy="359710"/>
            </a:xfrm>
            <a:prstGeom prst="rect">
              <a:avLst/>
            </a:prstGeom>
          </xdr:spPr>
        </xdr:pic>
      </xdr:grpSp>
    </xdr:grpSp>
    <xdr:clientData/>
  </xdr:twoCellAnchor>
  <xdr:twoCellAnchor>
    <xdr:from>
      <xdr:col>0</xdr:col>
      <xdr:colOff>19050</xdr:colOff>
      <xdr:row>28</xdr:row>
      <xdr:rowOff>19050</xdr:rowOff>
    </xdr:from>
    <xdr:to>
      <xdr:col>1</xdr:col>
      <xdr:colOff>0</xdr:colOff>
      <xdr:row>38</xdr:row>
      <xdr:rowOff>209549</xdr:rowOff>
    </xdr:to>
    <xdr:grpSp>
      <xdr:nvGrpSpPr>
        <xdr:cNvPr id="17" name="Groupe 16"/>
        <xdr:cNvGrpSpPr/>
      </xdr:nvGrpSpPr>
      <xdr:grpSpPr>
        <a:xfrm>
          <a:off x="12485084250" y="8074479"/>
          <a:ext cx="1178379" cy="3075213"/>
          <a:chOff x="12485084250" y="8372475"/>
          <a:chExt cx="1171575" cy="3086099"/>
        </a:xfrm>
      </xdr:grpSpPr>
      <xdr:pic>
        <xdr:nvPicPr>
          <xdr:cNvPr id="18" name="Image 17" descr="5eme 6eme tench2a.jpg"/>
          <xdr:cNvPicPr>
            <a:picLocks noChangeAspect="1"/>
          </xdr:cNvPicPr>
        </xdr:nvPicPr>
        <xdr:blipFill>
          <a:blip xmlns:r="http://schemas.openxmlformats.org/officeDocument/2006/relationships" r:embed="rId11"/>
          <a:srcRect b="53395"/>
          <a:stretch>
            <a:fillRect/>
          </a:stretch>
        </xdr:blipFill>
        <xdr:spPr>
          <a:xfrm>
            <a:off x="12485084250" y="8372475"/>
            <a:ext cx="1162049" cy="1476375"/>
          </a:xfrm>
          <a:prstGeom prst="rect">
            <a:avLst/>
          </a:prstGeom>
        </xdr:spPr>
      </xdr:pic>
      <xdr:pic>
        <xdr:nvPicPr>
          <xdr:cNvPr id="19" name="Image 18" descr="5eme 6eme tench2a.jpg"/>
          <xdr:cNvPicPr>
            <a:picLocks noChangeAspect="1"/>
          </xdr:cNvPicPr>
        </xdr:nvPicPr>
        <xdr:blipFill>
          <a:blip xmlns:r="http://schemas.openxmlformats.org/officeDocument/2006/relationships" r:embed="rId11"/>
          <a:srcRect t="86728"/>
          <a:stretch>
            <a:fillRect/>
          </a:stretch>
        </xdr:blipFill>
        <xdr:spPr>
          <a:xfrm>
            <a:off x="12485084251" y="11049000"/>
            <a:ext cx="1162049" cy="409574"/>
          </a:xfrm>
          <a:prstGeom prst="rect">
            <a:avLst/>
          </a:prstGeom>
        </xdr:spPr>
      </xdr:pic>
      <xdr:pic>
        <xdr:nvPicPr>
          <xdr:cNvPr id="20" name="Image 19" descr="5eme 6eme tench2a.jpg"/>
          <xdr:cNvPicPr>
            <a:picLocks noChangeAspect="1"/>
          </xdr:cNvPicPr>
        </xdr:nvPicPr>
        <xdr:blipFill>
          <a:blip xmlns:r="http://schemas.openxmlformats.org/officeDocument/2006/relationships" r:embed="rId11"/>
          <a:srcRect t="53704" b="20987"/>
          <a:stretch>
            <a:fillRect/>
          </a:stretch>
        </xdr:blipFill>
        <xdr:spPr>
          <a:xfrm>
            <a:off x="12485093776" y="10096500"/>
            <a:ext cx="1162049" cy="781050"/>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9</xdr:col>
          <xdr:colOff>704850</xdr:colOff>
          <xdr:row>3</xdr:row>
          <xdr:rowOff>66675</xdr:rowOff>
        </xdr:from>
        <xdr:to>
          <xdr:col>10</xdr:col>
          <xdr:colOff>304800</xdr:colOff>
          <xdr:row>5</xdr:row>
          <xdr:rowOff>28575</xdr:rowOff>
        </xdr:to>
        <xdr:sp macro="" textlink="">
          <xdr:nvSpPr>
            <xdr:cNvPr id="20481" name="Spinner 1" hidden="1">
              <a:extLst>
                <a:ext uri="{63B3BB69-23CF-44E3-9099-C40C66FF867C}">
                  <a14:compatExt spid="_x0000_s20481"/>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0</xdr:col>
      <xdr:colOff>625929</xdr:colOff>
      <xdr:row>3</xdr:row>
      <xdr:rowOff>49544</xdr:rowOff>
    </xdr:from>
    <xdr:to>
      <xdr:col>3</xdr:col>
      <xdr:colOff>126651</xdr:colOff>
      <xdr:row>5</xdr:row>
      <xdr:rowOff>138165</xdr:rowOff>
    </xdr:to>
    <xdr:sp macro="" textlink="">
      <xdr:nvSpPr>
        <xdr:cNvPr id="22" name="ZoneTexte 21"/>
        <xdr:cNvSpPr txBox="1"/>
      </xdr:nvSpPr>
      <xdr:spPr>
        <a:xfrm>
          <a:off x="12483787385" y="539401"/>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6</xdr:col>
      <xdr:colOff>2792</xdr:colOff>
      <xdr:row>1</xdr:row>
      <xdr:rowOff>54428</xdr:rowOff>
    </xdr:from>
    <xdr:to>
      <xdr:col>8</xdr:col>
      <xdr:colOff>291680</xdr:colOff>
      <xdr:row>3</xdr:row>
      <xdr:rowOff>143050</xdr:rowOff>
    </xdr:to>
    <xdr:sp macro="" textlink="">
      <xdr:nvSpPr>
        <xdr:cNvPr id="23" name="ZoneTexte 22"/>
        <xdr:cNvSpPr txBox="1"/>
      </xdr:nvSpPr>
      <xdr:spPr>
        <a:xfrm>
          <a:off x="12478601320" y="217714"/>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6</xdr:col>
      <xdr:colOff>112695</xdr:colOff>
      <xdr:row>3</xdr:row>
      <xdr:rowOff>33146</xdr:rowOff>
    </xdr:from>
    <xdr:to>
      <xdr:col>8</xdr:col>
      <xdr:colOff>35238</xdr:colOff>
      <xdr:row>5</xdr:row>
      <xdr:rowOff>97343</xdr:rowOff>
    </xdr:to>
    <xdr:sp macro="" textlink="">
      <xdr:nvSpPr>
        <xdr:cNvPr id="24" name="ZoneTexte 23"/>
        <xdr:cNvSpPr txBox="1"/>
      </xdr:nvSpPr>
      <xdr:spPr>
        <a:xfrm>
          <a:off x="12478857762" y="523003"/>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0</xdr:colOff>
      <xdr:row>148</xdr:row>
      <xdr:rowOff>0</xdr:rowOff>
    </xdr:from>
    <xdr:to>
      <xdr:col>23</xdr:col>
      <xdr:colOff>395970</xdr:colOff>
      <xdr:row>164</xdr:row>
      <xdr:rowOff>81643</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130</xdr:row>
      <xdr:rowOff>12247</xdr:rowOff>
    </xdr:from>
    <xdr:to>
      <xdr:col>24</xdr:col>
      <xdr:colOff>13606</xdr:colOff>
      <xdr:row>147</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137</xdr:row>
      <xdr:rowOff>66675</xdr:rowOff>
    </xdr:from>
    <xdr:to>
      <xdr:col>9</xdr:col>
      <xdr:colOff>200025</xdr:colOff>
      <xdr:row>157</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44</xdr:col>
      <xdr:colOff>19050</xdr:colOff>
      <xdr:row>30</xdr:row>
      <xdr:rowOff>114300</xdr:rowOff>
    </xdr:from>
    <xdr:to>
      <xdr:col>49</xdr:col>
      <xdr:colOff>434975</xdr:colOff>
      <xdr:row>42</xdr:row>
      <xdr:rowOff>161925</xdr:rowOff>
    </xdr:to>
    <xdr:graphicFrame macro="">
      <xdr:nvGraphicFramePr>
        <xdr:cNvPr id="19" name="Graphique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43</xdr:col>
      <xdr:colOff>396875</xdr:colOff>
      <xdr:row>17</xdr:row>
      <xdr:rowOff>69850</xdr:rowOff>
    </xdr:from>
    <xdr:to>
      <xdr:col>49</xdr:col>
      <xdr:colOff>438150</xdr:colOff>
      <xdr:row>29</xdr:row>
      <xdr:rowOff>184150</xdr:rowOff>
    </xdr:to>
    <xdr:graphicFrame macro="">
      <xdr:nvGraphicFramePr>
        <xdr:cNvPr id="20" name="Graphique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47</xdr:col>
      <xdr:colOff>241299</xdr:colOff>
      <xdr:row>3</xdr:row>
      <xdr:rowOff>31750</xdr:rowOff>
    </xdr:from>
    <xdr:to>
      <xdr:col>52</xdr:col>
      <xdr:colOff>33130</xdr:colOff>
      <xdr:row>14</xdr:row>
      <xdr:rowOff>140805</xdr:rowOff>
    </xdr:to>
    <xdr:graphicFrame macro="">
      <xdr:nvGraphicFramePr>
        <xdr:cNvPr id="21" name="Graphique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bououniahmed2@gmail.com" TargetMode="External"/><Relationship Id="rId2" Type="http://schemas.openxmlformats.org/officeDocument/2006/relationships/hyperlink" Target="https://www.youtube.com/watch?v=2D_txm2jfPM" TargetMode="External"/><Relationship Id="rId1" Type="http://schemas.openxmlformats.org/officeDocument/2006/relationships/hyperlink" Target="https://www.youtube.com/watch?v=2D_txm2jfP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facebook.com/bououni.ahmed"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J65"/>
  <sheetViews>
    <sheetView rightToLeft="1" topLeftCell="A51" zoomScaleNormal="100" zoomScaleSheetLayoutView="115" workbookViewId="0">
      <selection activeCell="B54" sqref="B54"/>
    </sheetView>
  </sheetViews>
  <sheetFormatPr baseColWidth="10" defaultColWidth="9.140625" defaultRowHeight="15" x14ac:dyDescent="0.25"/>
  <cols>
    <col min="1" max="1" width="3.7109375" customWidth="1"/>
    <col min="9" max="9" width="10.42578125" customWidth="1"/>
    <col min="10" max="10" width="13" customWidth="1"/>
  </cols>
  <sheetData>
    <row r="1" spans="1:10" s="125" customFormat="1" ht="18.75" x14ac:dyDescent="0.3">
      <c r="A1" s="320"/>
      <c r="B1" s="320" t="s">
        <v>154</v>
      </c>
      <c r="C1" s="320"/>
      <c r="D1" s="320"/>
      <c r="E1" s="320"/>
      <c r="F1" s="320"/>
      <c r="G1" s="320"/>
      <c r="H1" s="320"/>
      <c r="I1" s="320"/>
      <c r="J1" s="320"/>
    </row>
    <row r="2" spans="1:10" ht="18.75" x14ac:dyDescent="0.3">
      <c r="A2" s="321" t="s">
        <v>155</v>
      </c>
      <c r="B2" s="125"/>
    </row>
    <row r="4" spans="1:10" s="321" customFormat="1" ht="12.75" x14ac:dyDescent="0.2">
      <c r="B4" s="204" t="s">
        <v>156</v>
      </c>
      <c r="H4" s="322" t="s">
        <v>14</v>
      </c>
    </row>
    <row r="5" spans="1:10" s="321" customFormat="1" ht="12.75" x14ac:dyDescent="0.2">
      <c r="B5" s="321" t="s">
        <v>157</v>
      </c>
      <c r="J5" s="323" t="s">
        <v>15</v>
      </c>
    </row>
    <row r="6" spans="1:10" s="321" customFormat="1" ht="12.75" x14ac:dyDescent="0.2">
      <c r="B6" s="321" t="s">
        <v>158</v>
      </c>
      <c r="J6" s="324" t="s">
        <v>159</v>
      </c>
    </row>
    <row r="7" spans="1:10" s="321" customFormat="1" ht="12.75" x14ac:dyDescent="0.2">
      <c r="B7" s="321" t="s">
        <v>160</v>
      </c>
      <c r="J7" s="324" t="s">
        <v>161</v>
      </c>
    </row>
    <row r="8" spans="1:10" s="125" customFormat="1" ht="18.75" x14ac:dyDescent="0.3">
      <c r="A8" s="320"/>
      <c r="B8" s="320" t="s">
        <v>86</v>
      </c>
      <c r="C8" s="320"/>
      <c r="D8" s="320"/>
      <c r="E8" s="320"/>
      <c r="F8" s="320"/>
      <c r="G8" s="320"/>
      <c r="H8" s="320"/>
      <c r="I8" s="320"/>
      <c r="J8" s="320"/>
    </row>
    <row r="9" spans="1:10" ht="19.5" thickBot="1" x14ac:dyDescent="0.35">
      <c r="A9" s="325" t="s">
        <v>79</v>
      </c>
      <c r="B9" s="125"/>
    </row>
    <row r="10" spans="1:10" x14ac:dyDescent="0.25">
      <c r="A10" s="126" t="s">
        <v>80</v>
      </c>
      <c r="B10" s="126"/>
      <c r="C10" s="126"/>
      <c r="D10" s="126"/>
      <c r="G10" s="332" t="s">
        <v>125</v>
      </c>
      <c r="H10" s="333"/>
      <c r="I10" s="334"/>
    </row>
    <row r="11" spans="1:10" x14ac:dyDescent="0.25">
      <c r="B11" t="s">
        <v>76</v>
      </c>
      <c r="G11" s="252"/>
      <c r="H11" s="335" t="s">
        <v>11</v>
      </c>
      <c r="I11" s="336"/>
    </row>
    <row r="12" spans="1:10" x14ac:dyDescent="0.25">
      <c r="B12" t="s">
        <v>77</v>
      </c>
      <c r="G12" s="253"/>
      <c r="H12" s="335" t="s">
        <v>12</v>
      </c>
      <c r="I12" s="336"/>
    </row>
    <row r="13" spans="1:10" ht="15.75" thickBot="1" x14ac:dyDescent="0.3">
      <c r="B13" t="s">
        <v>78</v>
      </c>
      <c r="G13" s="254">
        <v>7.77</v>
      </c>
      <c r="H13" s="337" t="s">
        <v>13</v>
      </c>
      <c r="I13" s="338"/>
    </row>
    <row r="14" spans="1:10" x14ac:dyDescent="0.25">
      <c r="B14" t="s">
        <v>82</v>
      </c>
    </row>
    <row r="15" spans="1:10" x14ac:dyDescent="0.25">
      <c r="B15" t="s">
        <v>81</v>
      </c>
    </row>
    <row r="16" spans="1:10" ht="6" customHeight="1" x14ac:dyDescent="0.25"/>
    <row r="17" spans="1:10" x14ac:dyDescent="0.25">
      <c r="A17" s="126" t="s">
        <v>83</v>
      </c>
    </row>
    <row r="18" spans="1:10" x14ac:dyDescent="0.25">
      <c r="B18" t="s">
        <v>109</v>
      </c>
    </row>
    <row r="19" spans="1:10" ht="6" customHeight="1" x14ac:dyDescent="0.25"/>
    <row r="20" spans="1:10" x14ac:dyDescent="0.25">
      <c r="A20" s="126" t="s">
        <v>84</v>
      </c>
    </row>
    <row r="21" spans="1:10" x14ac:dyDescent="0.25">
      <c r="B21" t="s">
        <v>85</v>
      </c>
    </row>
    <row r="22" spans="1:10" ht="9" customHeight="1" x14ac:dyDescent="0.25"/>
    <row r="23" spans="1:10" s="216" customFormat="1" ht="20.25" customHeight="1" x14ac:dyDescent="0.4">
      <c r="A23" s="214"/>
      <c r="B23" s="320" t="s">
        <v>126</v>
      </c>
      <c r="C23" s="214"/>
      <c r="D23" s="214"/>
      <c r="E23" s="214"/>
      <c r="F23" s="215"/>
      <c r="G23" s="215"/>
      <c r="H23" s="215"/>
      <c r="I23" s="215"/>
      <c r="J23" s="215"/>
    </row>
    <row r="24" spans="1:10" ht="6.75" customHeight="1" thickBot="1" x14ac:dyDescent="0.3"/>
    <row r="25" spans="1:10" x14ac:dyDescent="0.25">
      <c r="A25" s="213" t="s">
        <v>88</v>
      </c>
      <c r="B25" s="212"/>
      <c r="C25" s="212"/>
      <c r="D25" s="212"/>
      <c r="E25" s="212"/>
      <c r="F25" s="212"/>
      <c r="G25" s="212"/>
      <c r="I25" s="330" t="s">
        <v>148</v>
      </c>
      <c r="J25" s="331"/>
    </row>
    <row r="26" spans="1:10" x14ac:dyDescent="0.25">
      <c r="A26" s="211">
        <v>1</v>
      </c>
      <c r="B26" s="212" t="s">
        <v>87</v>
      </c>
      <c r="C26" s="212"/>
      <c r="D26" s="212"/>
      <c r="E26" s="212"/>
      <c r="F26" s="212"/>
      <c r="G26" s="212"/>
      <c r="I26" s="326" t="s">
        <v>149</v>
      </c>
      <c r="J26" s="327"/>
    </row>
    <row r="27" spans="1:10" ht="16.5" thickBot="1" x14ac:dyDescent="0.3">
      <c r="A27" s="211">
        <v>2</v>
      </c>
      <c r="B27" s="212" t="s">
        <v>89</v>
      </c>
      <c r="C27" s="212"/>
      <c r="D27" s="212"/>
      <c r="E27" s="212"/>
      <c r="F27" s="212"/>
      <c r="G27" s="212"/>
      <c r="I27" s="328" t="s">
        <v>150</v>
      </c>
      <c r="J27" s="329"/>
    </row>
    <row r="28" spans="1:10" x14ac:dyDescent="0.25">
      <c r="A28" s="211">
        <v>3</v>
      </c>
      <c r="B28" s="212" t="s">
        <v>162</v>
      </c>
      <c r="C28" s="212"/>
      <c r="D28" s="212"/>
      <c r="E28" s="212"/>
      <c r="F28" s="212"/>
      <c r="G28" s="212"/>
      <c r="I28" s="318"/>
      <c r="J28" s="318"/>
    </row>
    <row r="29" spans="1:10" ht="15.75" thickBot="1" x14ac:dyDescent="0.3">
      <c r="A29" s="212"/>
      <c r="B29" s="212"/>
      <c r="C29" s="212"/>
      <c r="D29" s="212"/>
      <c r="E29" s="212"/>
      <c r="F29" s="212"/>
      <c r="G29" s="212"/>
      <c r="I29" s="318"/>
      <c r="J29" s="318"/>
    </row>
    <row r="30" spans="1:10" x14ac:dyDescent="0.25">
      <c r="A30" s="213" t="s">
        <v>90</v>
      </c>
      <c r="B30" s="212"/>
      <c r="C30" s="212"/>
      <c r="D30" s="212"/>
      <c r="E30" s="212"/>
      <c r="F30" s="212"/>
      <c r="G30" s="212"/>
      <c r="I30" s="330" t="s">
        <v>151</v>
      </c>
      <c r="J30" s="331"/>
    </row>
    <row r="31" spans="1:10" x14ac:dyDescent="0.25">
      <c r="A31" s="211">
        <v>1</v>
      </c>
      <c r="B31" s="212" t="s">
        <v>162</v>
      </c>
      <c r="C31" s="212"/>
      <c r="D31" s="212"/>
      <c r="E31" s="212"/>
      <c r="F31" s="212"/>
      <c r="G31" s="212"/>
      <c r="I31" s="326" t="s">
        <v>152</v>
      </c>
      <c r="J31" s="327"/>
    </row>
    <row r="32" spans="1:10" ht="16.5" thickBot="1" x14ac:dyDescent="0.3">
      <c r="A32" s="211">
        <v>2</v>
      </c>
      <c r="B32" s="212" t="s">
        <v>163</v>
      </c>
      <c r="C32" s="212"/>
      <c r="D32" s="212"/>
      <c r="E32" s="212"/>
      <c r="F32" s="212"/>
      <c r="G32" s="212"/>
      <c r="I32" s="328" t="s">
        <v>150</v>
      </c>
      <c r="J32" s="329"/>
    </row>
    <row r="33" spans="1:10" ht="9.75" customHeight="1" x14ac:dyDescent="0.25">
      <c r="A33" s="212"/>
      <c r="B33" s="212"/>
      <c r="C33" s="212"/>
      <c r="D33" s="212"/>
      <c r="E33" s="212"/>
      <c r="F33" s="212"/>
      <c r="G33" s="212"/>
    </row>
    <row r="34" spans="1:10" ht="8.25" customHeight="1" x14ac:dyDescent="0.25"/>
    <row r="35" spans="1:10" s="216" customFormat="1" ht="17.25" customHeight="1" x14ac:dyDescent="0.4">
      <c r="A35" s="214"/>
      <c r="B35" s="320" t="s">
        <v>127</v>
      </c>
      <c r="C35" s="214"/>
      <c r="D35" s="214"/>
      <c r="E35" s="214"/>
      <c r="F35" s="215"/>
      <c r="G35" s="215"/>
      <c r="H35" s="215"/>
      <c r="I35" s="215"/>
      <c r="J35" s="215"/>
    </row>
    <row r="36" spans="1:10" ht="8.25" customHeight="1" x14ac:dyDescent="0.25"/>
    <row r="37" spans="1:10" x14ac:dyDescent="0.25">
      <c r="A37" t="s">
        <v>128</v>
      </c>
    </row>
    <row r="38" spans="1:10" x14ac:dyDescent="0.25">
      <c r="A38" t="s">
        <v>164</v>
      </c>
    </row>
    <row r="39" spans="1:10" ht="8.25" customHeight="1" x14ac:dyDescent="0.25"/>
    <row r="40" spans="1:10" s="216" customFormat="1" ht="20.25" customHeight="1" x14ac:dyDescent="0.4">
      <c r="A40" s="214"/>
      <c r="B40" s="320" t="s">
        <v>114</v>
      </c>
      <c r="C40" s="214"/>
      <c r="D40" s="214"/>
      <c r="E40" s="214"/>
      <c r="F40" s="215"/>
      <c r="G40" s="215"/>
      <c r="H40" s="215"/>
      <c r="I40" s="215"/>
      <c r="J40" s="215"/>
    </row>
    <row r="41" spans="1:10" ht="6" customHeight="1" x14ac:dyDescent="0.25"/>
    <row r="42" spans="1:10" x14ac:dyDescent="0.25">
      <c r="A42" t="s">
        <v>129</v>
      </c>
    </row>
    <row r="43" spans="1:10" x14ac:dyDescent="0.25">
      <c r="A43" t="s">
        <v>130</v>
      </c>
    </row>
    <row r="44" spans="1:10" x14ac:dyDescent="0.25">
      <c r="A44" t="s">
        <v>110</v>
      </c>
    </row>
    <row r="45" spans="1:10" x14ac:dyDescent="0.25">
      <c r="B45" t="s">
        <v>96</v>
      </c>
    </row>
    <row r="46" spans="1:10" x14ac:dyDescent="0.25">
      <c r="A46" t="s">
        <v>111</v>
      </c>
    </row>
    <row r="47" spans="1:10" x14ac:dyDescent="0.25">
      <c r="B47" t="s">
        <v>98</v>
      </c>
    </row>
    <row r="48" spans="1:10" x14ac:dyDescent="0.25">
      <c r="A48" t="s">
        <v>112</v>
      </c>
    </row>
    <row r="49" spans="1:10" x14ac:dyDescent="0.25">
      <c r="B49" t="s">
        <v>97</v>
      </c>
    </row>
    <row r="50" spans="1:10" x14ac:dyDescent="0.25">
      <c r="A50" t="s">
        <v>113</v>
      </c>
    </row>
    <row r="51" spans="1:10" x14ac:dyDescent="0.25">
      <c r="B51" t="s">
        <v>102</v>
      </c>
    </row>
    <row r="52" spans="1:10" s="216" customFormat="1" ht="18" customHeight="1" x14ac:dyDescent="0.4">
      <c r="A52" s="214"/>
      <c r="B52" s="320" t="s">
        <v>165</v>
      </c>
      <c r="C52" s="214"/>
      <c r="D52" s="214"/>
      <c r="E52" s="214"/>
      <c r="F52" s="215"/>
      <c r="G52" s="215"/>
      <c r="H52" s="215"/>
      <c r="I52" s="215"/>
      <c r="J52" s="215"/>
    </row>
    <row r="53" spans="1:10" x14ac:dyDescent="0.25">
      <c r="B53" t="s">
        <v>167</v>
      </c>
    </row>
    <row r="54" spans="1:10" ht="8.25" customHeight="1" x14ac:dyDescent="0.25"/>
    <row r="55" spans="1:10" s="216" customFormat="1" ht="15" customHeight="1" x14ac:dyDescent="0.4">
      <c r="A55" s="214"/>
      <c r="B55" s="320" t="s">
        <v>153</v>
      </c>
      <c r="C55" s="214"/>
      <c r="D55" s="214"/>
      <c r="E55" s="214"/>
      <c r="F55" s="215"/>
      <c r="G55" s="215"/>
      <c r="H55" s="215"/>
      <c r="I55" s="215"/>
      <c r="J55" s="215"/>
    </row>
    <row r="56" spans="1:10" x14ac:dyDescent="0.25">
      <c r="B56" t="s">
        <v>131</v>
      </c>
    </row>
    <row r="57" spans="1:10" x14ac:dyDescent="0.25">
      <c r="B57" t="s">
        <v>132</v>
      </c>
    </row>
    <row r="58" spans="1:10" x14ac:dyDescent="0.25">
      <c r="G58" t="s">
        <v>133</v>
      </c>
    </row>
    <row r="59" spans="1:10" x14ac:dyDescent="0.25">
      <c r="G59" t="s">
        <v>134</v>
      </c>
    </row>
    <row r="60" spans="1:10" x14ac:dyDescent="0.25">
      <c r="G60" t="s">
        <v>135</v>
      </c>
    </row>
    <row r="62" spans="1:10" ht="6" customHeight="1" x14ac:dyDescent="0.25">
      <c r="A62" s="3"/>
    </row>
    <row r="63" spans="1:10" ht="6" customHeight="1" x14ac:dyDescent="0.25">
      <c r="A63" s="3"/>
    </row>
    <row r="64" spans="1:10" ht="16.5" customHeight="1" x14ac:dyDescent="0.25">
      <c r="A64" s="3"/>
      <c r="B64" t="s">
        <v>166</v>
      </c>
    </row>
    <row r="65" spans="1:1" ht="12.75" customHeight="1" x14ac:dyDescent="0.25">
      <c r="A65" s="3"/>
    </row>
  </sheetData>
  <mergeCells count="10">
    <mergeCell ref="I25:J25"/>
    <mergeCell ref="G10:I10"/>
    <mergeCell ref="H11:I11"/>
    <mergeCell ref="H12:I12"/>
    <mergeCell ref="H13:I13"/>
    <mergeCell ref="I26:J26"/>
    <mergeCell ref="I27:J27"/>
    <mergeCell ref="I30:J30"/>
    <mergeCell ref="I31:J31"/>
    <mergeCell ref="I32:J32"/>
  </mergeCells>
  <hyperlinks>
    <hyperlink ref="I27:J27" r:id="rId1" display="انقر هنا"/>
    <hyperlink ref="I32:J32" r:id="rId2" display="انقر هنا"/>
    <hyperlink ref="J6" r:id="rId3"/>
    <hyperlink ref="J5" r:id="rId4"/>
  </hyperlinks>
  <pageMargins left="0.51181102362204722" right="0.51181102362204722" top="0.55118110236220474" bottom="0.55118110236220474" header="0.31496062992125984" footer="0.31496062992125984"/>
  <pageSetup paperSize="9" scale="94" orientation="portrait" verticalDpi="0" r:id="rId5"/>
  <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Y68"/>
  <sheetViews>
    <sheetView showGridLines="0" rightToLeft="1" zoomScale="55" zoomScaleNormal="55" zoomScaleSheetLayoutView="70" workbookViewId="0">
      <selection activeCell="H7" sqref="H7"/>
    </sheetView>
  </sheetViews>
  <sheetFormatPr baseColWidth="10" defaultColWidth="12.7109375" defaultRowHeight="15" x14ac:dyDescent="0.25"/>
  <cols>
    <col min="1" max="1" width="12.7109375" style="132"/>
    <col min="2" max="2" width="21.28515625" style="132" customWidth="1"/>
    <col min="3" max="3" width="15" style="132" bestFit="1" customWidth="1"/>
    <col min="4" max="4" width="4.28515625" style="132" customWidth="1"/>
    <col min="5" max="5" width="10" style="132" customWidth="1"/>
    <col min="6" max="6" width="8.5703125" style="132" customWidth="1"/>
    <col min="7" max="7" width="8.5703125" style="132" bestFit="1" customWidth="1"/>
    <col min="8" max="8" width="7.140625" style="132" bestFit="1" customWidth="1"/>
    <col min="9" max="10" width="9.85546875" style="132" customWidth="1"/>
    <col min="11" max="11" width="5.85546875" style="132" bestFit="1" customWidth="1"/>
    <col min="12" max="12" width="21.85546875" style="175" customWidth="1"/>
    <col min="13" max="15" width="10.7109375" style="175" customWidth="1"/>
    <col min="16" max="16" width="12.7109375" style="175"/>
    <col min="17" max="17" width="11.85546875" style="175" customWidth="1"/>
    <col min="18" max="18" width="7.140625" style="175" customWidth="1"/>
    <col min="19" max="20" width="12.7109375" style="175"/>
    <col min="25" max="258" width="12.7109375" style="132"/>
    <col min="259" max="259" width="21.28515625" style="132" customWidth="1"/>
    <col min="260" max="260" width="15" style="132" bestFit="1" customWidth="1"/>
    <col min="261" max="261" width="4.28515625" style="132" customWidth="1"/>
    <col min="262" max="262" width="10" style="132" customWidth="1"/>
    <col min="263" max="263" width="8.5703125" style="132" customWidth="1"/>
    <col min="264" max="264" width="8.5703125" style="132" bestFit="1" customWidth="1"/>
    <col min="265" max="266" width="7.140625" style="132" bestFit="1" customWidth="1"/>
    <col min="267" max="267" width="5.85546875" style="132" bestFit="1" customWidth="1"/>
    <col min="268" max="268" width="12.7109375" style="132" customWidth="1"/>
    <col min="269" max="269" width="10.85546875" style="132" bestFit="1" customWidth="1"/>
    <col min="270" max="514" width="12.7109375" style="132"/>
    <col min="515" max="515" width="21.28515625" style="132" customWidth="1"/>
    <col min="516" max="516" width="15" style="132" bestFit="1" customWidth="1"/>
    <col min="517" max="517" width="4.28515625" style="132" customWidth="1"/>
    <col min="518" max="518" width="10" style="132" customWidth="1"/>
    <col min="519" max="519" width="8.5703125" style="132" customWidth="1"/>
    <col min="520" max="520" width="8.5703125" style="132" bestFit="1" customWidth="1"/>
    <col min="521" max="522" width="7.140625" style="132" bestFit="1" customWidth="1"/>
    <col min="523" max="523" width="5.85546875" style="132" bestFit="1" customWidth="1"/>
    <col min="524" max="524" width="12.7109375" style="132" customWidth="1"/>
    <col min="525" max="525" width="10.85546875" style="132" bestFit="1" customWidth="1"/>
    <col min="526" max="770" width="12.7109375" style="132"/>
    <col min="771" max="771" width="21.28515625" style="132" customWidth="1"/>
    <col min="772" max="772" width="15" style="132" bestFit="1" customWidth="1"/>
    <col min="773" max="773" width="4.28515625" style="132" customWidth="1"/>
    <col min="774" max="774" width="10" style="132" customWidth="1"/>
    <col min="775" max="775" width="8.5703125" style="132" customWidth="1"/>
    <col min="776" max="776" width="8.5703125" style="132" bestFit="1" customWidth="1"/>
    <col min="777" max="778" width="7.140625" style="132" bestFit="1" customWidth="1"/>
    <col min="779" max="779" width="5.85546875" style="132" bestFit="1" customWidth="1"/>
    <col min="780" max="780" width="12.7109375" style="132" customWidth="1"/>
    <col min="781" max="781" width="10.85546875" style="132" bestFit="1" customWidth="1"/>
    <col min="782" max="1026" width="12.7109375" style="132"/>
    <col min="1027" max="1027" width="21.28515625" style="132" customWidth="1"/>
    <col min="1028" max="1028" width="15" style="132" bestFit="1" customWidth="1"/>
    <col min="1029" max="1029" width="4.28515625" style="132" customWidth="1"/>
    <col min="1030" max="1030" width="10" style="132" customWidth="1"/>
    <col min="1031" max="1031" width="8.5703125" style="132" customWidth="1"/>
    <col min="1032" max="1032" width="8.5703125" style="132" bestFit="1" customWidth="1"/>
    <col min="1033" max="1034" width="7.140625" style="132" bestFit="1" customWidth="1"/>
    <col min="1035" max="1035" width="5.85546875" style="132" bestFit="1" customWidth="1"/>
    <col min="1036" max="1036" width="12.7109375" style="132" customWidth="1"/>
    <col min="1037" max="1037" width="10.85546875" style="132" bestFit="1" customWidth="1"/>
    <col min="1038" max="1282" width="12.7109375" style="132"/>
    <col min="1283" max="1283" width="21.28515625" style="132" customWidth="1"/>
    <col min="1284" max="1284" width="15" style="132" bestFit="1" customWidth="1"/>
    <col min="1285" max="1285" width="4.28515625" style="132" customWidth="1"/>
    <col min="1286" max="1286" width="10" style="132" customWidth="1"/>
    <col min="1287" max="1287" width="8.5703125" style="132" customWidth="1"/>
    <col min="1288" max="1288" width="8.5703125" style="132" bestFit="1" customWidth="1"/>
    <col min="1289" max="1290" width="7.140625" style="132" bestFit="1" customWidth="1"/>
    <col min="1291" max="1291" width="5.85546875" style="132" bestFit="1" customWidth="1"/>
    <col min="1292" max="1292" width="12.7109375" style="132" customWidth="1"/>
    <col min="1293" max="1293" width="10.85546875" style="132" bestFit="1" customWidth="1"/>
    <col min="1294" max="1538" width="12.7109375" style="132"/>
    <col min="1539" max="1539" width="21.28515625" style="132" customWidth="1"/>
    <col min="1540" max="1540" width="15" style="132" bestFit="1" customWidth="1"/>
    <col min="1541" max="1541" width="4.28515625" style="132" customWidth="1"/>
    <col min="1542" max="1542" width="10" style="132" customWidth="1"/>
    <col min="1543" max="1543" width="8.5703125" style="132" customWidth="1"/>
    <col min="1544" max="1544" width="8.5703125" style="132" bestFit="1" customWidth="1"/>
    <col min="1545" max="1546" width="7.140625" style="132" bestFit="1" customWidth="1"/>
    <col min="1547" max="1547" width="5.85546875" style="132" bestFit="1" customWidth="1"/>
    <col min="1548" max="1548" width="12.7109375" style="132" customWidth="1"/>
    <col min="1549" max="1549" width="10.85546875" style="132" bestFit="1" customWidth="1"/>
    <col min="1550" max="1794" width="12.7109375" style="132"/>
    <col min="1795" max="1795" width="21.28515625" style="132" customWidth="1"/>
    <col min="1796" max="1796" width="15" style="132" bestFit="1" customWidth="1"/>
    <col min="1797" max="1797" width="4.28515625" style="132" customWidth="1"/>
    <col min="1798" max="1798" width="10" style="132" customWidth="1"/>
    <col min="1799" max="1799" width="8.5703125" style="132" customWidth="1"/>
    <col min="1800" max="1800" width="8.5703125" style="132" bestFit="1" customWidth="1"/>
    <col min="1801" max="1802" width="7.140625" style="132" bestFit="1" customWidth="1"/>
    <col min="1803" max="1803" width="5.85546875" style="132" bestFit="1" customWidth="1"/>
    <col min="1804" max="1804" width="12.7109375" style="132" customWidth="1"/>
    <col min="1805" max="1805" width="10.85546875" style="132" bestFit="1" customWidth="1"/>
    <col min="1806" max="2050" width="12.7109375" style="132"/>
    <col min="2051" max="2051" width="21.28515625" style="132" customWidth="1"/>
    <col min="2052" max="2052" width="15" style="132" bestFit="1" customWidth="1"/>
    <col min="2053" max="2053" width="4.28515625" style="132" customWidth="1"/>
    <col min="2054" max="2054" width="10" style="132" customWidth="1"/>
    <col min="2055" max="2055" width="8.5703125" style="132" customWidth="1"/>
    <col min="2056" max="2056" width="8.5703125" style="132" bestFit="1" customWidth="1"/>
    <col min="2057" max="2058" width="7.140625" style="132" bestFit="1" customWidth="1"/>
    <col min="2059" max="2059" width="5.85546875" style="132" bestFit="1" customWidth="1"/>
    <col min="2060" max="2060" width="12.7109375" style="132" customWidth="1"/>
    <col min="2061" max="2061" width="10.85546875" style="132" bestFit="1" customWidth="1"/>
    <col min="2062" max="2306" width="12.7109375" style="132"/>
    <col min="2307" max="2307" width="21.28515625" style="132" customWidth="1"/>
    <col min="2308" max="2308" width="15" style="132" bestFit="1" customWidth="1"/>
    <col min="2309" max="2309" width="4.28515625" style="132" customWidth="1"/>
    <col min="2310" max="2310" width="10" style="132" customWidth="1"/>
    <col min="2311" max="2311" width="8.5703125" style="132" customWidth="1"/>
    <col min="2312" max="2312" width="8.5703125" style="132" bestFit="1" customWidth="1"/>
    <col min="2313" max="2314" width="7.140625" style="132" bestFit="1" customWidth="1"/>
    <col min="2315" max="2315" width="5.85546875" style="132" bestFit="1" customWidth="1"/>
    <col min="2316" max="2316" width="12.7109375" style="132" customWidth="1"/>
    <col min="2317" max="2317" width="10.85546875" style="132" bestFit="1" customWidth="1"/>
    <col min="2318" max="2562" width="12.7109375" style="132"/>
    <col min="2563" max="2563" width="21.28515625" style="132" customWidth="1"/>
    <col min="2564" max="2564" width="15" style="132" bestFit="1" customWidth="1"/>
    <col min="2565" max="2565" width="4.28515625" style="132" customWidth="1"/>
    <col min="2566" max="2566" width="10" style="132" customWidth="1"/>
    <col min="2567" max="2567" width="8.5703125" style="132" customWidth="1"/>
    <col min="2568" max="2568" width="8.5703125" style="132" bestFit="1" customWidth="1"/>
    <col min="2569" max="2570" width="7.140625" style="132" bestFit="1" customWidth="1"/>
    <col min="2571" max="2571" width="5.85546875" style="132" bestFit="1" customWidth="1"/>
    <col min="2572" max="2572" width="12.7109375" style="132" customWidth="1"/>
    <col min="2573" max="2573" width="10.85546875" style="132" bestFit="1" customWidth="1"/>
    <col min="2574" max="2818" width="12.7109375" style="132"/>
    <col min="2819" max="2819" width="21.28515625" style="132" customWidth="1"/>
    <col min="2820" max="2820" width="15" style="132" bestFit="1" customWidth="1"/>
    <col min="2821" max="2821" width="4.28515625" style="132" customWidth="1"/>
    <col min="2822" max="2822" width="10" style="132" customWidth="1"/>
    <col min="2823" max="2823" width="8.5703125" style="132" customWidth="1"/>
    <col min="2824" max="2824" width="8.5703125" style="132" bestFit="1" customWidth="1"/>
    <col min="2825" max="2826" width="7.140625" style="132" bestFit="1" customWidth="1"/>
    <col min="2827" max="2827" width="5.85546875" style="132" bestFit="1" customWidth="1"/>
    <col min="2828" max="2828" width="12.7109375" style="132" customWidth="1"/>
    <col min="2829" max="2829" width="10.85546875" style="132" bestFit="1" customWidth="1"/>
    <col min="2830" max="3074" width="12.7109375" style="132"/>
    <col min="3075" max="3075" width="21.28515625" style="132" customWidth="1"/>
    <col min="3076" max="3076" width="15" style="132" bestFit="1" customWidth="1"/>
    <col min="3077" max="3077" width="4.28515625" style="132" customWidth="1"/>
    <col min="3078" max="3078" width="10" style="132" customWidth="1"/>
    <col min="3079" max="3079" width="8.5703125" style="132" customWidth="1"/>
    <col min="3080" max="3080" width="8.5703125" style="132" bestFit="1" customWidth="1"/>
    <col min="3081" max="3082" width="7.140625" style="132" bestFit="1" customWidth="1"/>
    <col min="3083" max="3083" width="5.85546875" style="132" bestFit="1" customWidth="1"/>
    <col min="3084" max="3084" width="12.7109375" style="132" customWidth="1"/>
    <col min="3085" max="3085" width="10.85546875" style="132" bestFit="1" customWidth="1"/>
    <col min="3086" max="3330" width="12.7109375" style="132"/>
    <col min="3331" max="3331" width="21.28515625" style="132" customWidth="1"/>
    <col min="3332" max="3332" width="15" style="132" bestFit="1" customWidth="1"/>
    <col min="3333" max="3333" width="4.28515625" style="132" customWidth="1"/>
    <col min="3334" max="3334" width="10" style="132" customWidth="1"/>
    <col min="3335" max="3335" width="8.5703125" style="132" customWidth="1"/>
    <col min="3336" max="3336" width="8.5703125" style="132" bestFit="1" customWidth="1"/>
    <col min="3337" max="3338" width="7.140625" style="132" bestFit="1" customWidth="1"/>
    <col min="3339" max="3339" width="5.85546875" style="132" bestFit="1" customWidth="1"/>
    <col min="3340" max="3340" width="12.7109375" style="132" customWidth="1"/>
    <col min="3341" max="3341" width="10.85546875" style="132" bestFit="1" customWidth="1"/>
    <col min="3342" max="3586" width="12.7109375" style="132"/>
    <col min="3587" max="3587" width="21.28515625" style="132" customWidth="1"/>
    <col min="3588" max="3588" width="15" style="132" bestFit="1" customWidth="1"/>
    <col min="3589" max="3589" width="4.28515625" style="132" customWidth="1"/>
    <col min="3590" max="3590" width="10" style="132" customWidth="1"/>
    <col min="3591" max="3591" width="8.5703125" style="132" customWidth="1"/>
    <col min="3592" max="3592" width="8.5703125" style="132" bestFit="1" customWidth="1"/>
    <col min="3593" max="3594" width="7.140625" style="132" bestFit="1" customWidth="1"/>
    <col min="3595" max="3595" width="5.85546875" style="132" bestFit="1" customWidth="1"/>
    <col min="3596" max="3596" width="12.7109375" style="132" customWidth="1"/>
    <col min="3597" max="3597" width="10.85546875" style="132" bestFit="1" customWidth="1"/>
    <col min="3598" max="3842" width="12.7109375" style="132"/>
    <col min="3843" max="3843" width="21.28515625" style="132" customWidth="1"/>
    <col min="3844" max="3844" width="15" style="132" bestFit="1" customWidth="1"/>
    <col min="3845" max="3845" width="4.28515625" style="132" customWidth="1"/>
    <col min="3846" max="3846" width="10" style="132" customWidth="1"/>
    <col min="3847" max="3847" width="8.5703125" style="132" customWidth="1"/>
    <col min="3848" max="3848" width="8.5703125" style="132" bestFit="1" customWidth="1"/>
    <col min="3849" max="3850" width="7.140625" style="132" bestFit="1" customWidth="1"/>
    <col min="3851" max="3851" width="5.85546875" style="132" bestFit="1" customWidth="1"/>
    <col min="3852" max="3852" width="12.7109375" style="132" customWidth="1"/>
    <col min="3853" max="3853" width="10.85546875" style="132" bestFit="1" customWidth="1"/>
    <col min="3854" max="4098" width="12.7109375" style="132"/>
    <col min="4099" max="4099" width="21.28515625" style="132" customWidth="1"/>
    <col min="4100" max="4100" width="15" style="132" bestFit="1" customWidth="1"/>
    <col min="4101" max="4101" width="4.28515625" style="132" customWidth="1"/>
    <col min="4102" max="4102" width="10" style="132" customWidth="1"/>
    <col min="4103" max="4103" width="8.5703125" style="132" customWidth="1"/>
    <col min="4104" max="4104" width="8.5703125" style="132" bestFit="1" customWidth="1"/>
    <col min="4105" max="4106" width="7.140625" style="132" bestFit="1" customWidth="1"/>
    <col min="4107" max="4107" width="5.85546875" style="132" bestFit="1" customWidth="1"/>
    <col min="4108" max="4108" width="12.7109375" style="132" customWidth="1"/>
    <col min="4109" max="4109" width="10.85546875" style="132" bestFit="1" customWidth="1"/>
    <col min="4110" max="4354" width="12.7109375" style="132"/>
    <col min="4355" max="4355" width="21.28515625" style="132" customWidth="1"/>
    <col min="4356" max="4356" width="15" style="132" bestFit="1" customWidth="1"/>
    <col min="4357" max="4357" width="4.28515625" style="132" customWidth="1"/>
    <col min="4358" max="4358" width="10" style="132" customWidth="1"/>
    <col min="4359" max="4359" width="8.5703125" style="132" customWidth="1"/>
    <col min="4360" max="4360" width="8.5703125" style="132" bestFit="1" customWidth="1"/>
    <col min="4361" max="4362" width="7.140625" style="132" bestFit="1" customWidth="1"/>
    <col min="4363" max="4363" width="5.85546875" style="132" bestFit="1" customWidth="1"/>
    <col min="4364" max="4364" width="12.7109375" style="132" customWidth="1"/>
    <col min="4365" max="4365" width="10.85546875" style="132" bestFit="1" customWidth="1"/>
    <col min="4366" max="4610" width="12.7109375" style="132"/>
    <col min="4611" max="4611" width="21.28515625" style="132" customWidth="1"/>
    <col min="4612" max="4612" width="15" style="132" bestFit="1" customWidth="1"/>
    <col min="4613" max="4613" width="4.28515625" style="132" customWidth="1"/>
    <col min="4614" max="4614" width="10" style="132" customWidth="1"/>
    <col min="4615" max="4615" width="8.5703125" style="132" customWidth="1"/>
    <col min="4616" max="4616" width="8.5703125" style="132" bestFit="1" customWidth="1"/>
    <col min="4617" max="4618" width="7.140625" style="132" bestFit="1" customWidth="1"/>
    <col min="4619" max="4619" width="5.85546875" style="132" bestFit="1" customWidth="1"/>
    <col min="4620" max="4620" width="12.7109375" style="132" customWidth="1"/>
    <col min="4621" max="4621" width="10.85546875" style="132" bestFit="1" customWidth="1"/>
    <col min="4622" max="4866" width="12.7109375" style="132"/>
    <col min="4867" max="4867" width="21.28515625" style="132" customWidth="1"/>
    <col min="4868" max="4868" width="15" style="132" bestFit="1" customWidth="1"/>
    <col min="4869" max="4869" width="4.28515625" style="132" customWidth="1"/>
    <col min="4870" max="4870" width="10" style="132" customWidth="1"/>
    <col min="4871" max="4871" width="8.5703125" style="132" customWidth="1"/>
    <col min="4872" max="4872" width="8.5703125" style="132" bestFit="1" customWidth="1"/>
    <col min="4873" max="4874" width="7.140625" style="132" bestFit="1" customWidth="1"/>
    <col min="4875" max="4875" width="5.85546875" style="132" bestFit="1" customWidth="1"/>
    <col min="4876" max="4876" width="12.7109375" style="132" customWidth="1"/>
    <col min="4877" max="4877" width="10.85546875" style="132" bestFit="1" customWidth="1"/>
    <col min="4878" max="5122" width="12.7109375" style="132"/>
    <col min="5123" max="5123" width="21.28515625" style="132" customWidth="1"/>
    <col min="5124" max="5124" width="15" style="132" bestFit="1" customWidth="1"/>
    <col min="5125" max="5125" width="4.28515625" style="132" customWidth="1"/>
    <col min="5126" max="5126" width="10" style="132" customWidth="1"/>
    <col min="5127" max="5127" width="8.5703125" style="132" customWidth="1"/>
    <col min="5128" max="5128" width="8.5703125" style="132" bestFit="1" customWidth="1"/>
    <col min="5129" max="5130" width="7.140625" style="132" bestFit="1" customWidth="1"/>
    <col min="5131" max="5131" width="5.85546875" style="132" bestFit="1" customWidth="1"/>
    <col min="5132" max="5132" width="12.7109375" style="132" customWidth="1"/>
    <col min="5133" max="5133" width="10.85546875" style="132" bestFit="1" customWidth="1"/>
    <col min="5134" max="5378" width="12.7109375" style="132"/>
    <col min="5379" max="5379" width="21.28515625" style="132" customWidth="1"/>
    <col min="5380" max="5380" width="15" style="132" bestFit="1" customWidth="1"/>
    <col min="5381" max="5381" width="4.28515625" style="132" customWidth="1"/>
    <col min="5382" max="5382" width="10" style="132" customWidth="1"/>
    <col min="5383" max="5383" width="8.5703125" style="132" customWidth="1"/>
    <col min="5384" max="5384" width="8.5703125" style="132" bestFit="1" customWidth="1"/>
    <col min="5385" max="5386" width="7.140625" style="132" bestFit="1" customWidth="1"/>
    <col min="5387" max="5387" width="5.85546875" style="132" bestFit="1" customWidth="1"/>
    <col min="5388" max="5388" width="12.7109375" style="132" customWidth="1"/>
    <col min="5389" max="5389" width="10.85546875" style="132" bestFit="1" customWidth="1"/>
    <col min="5390" max="5634" width="12.7109375" style="132"/>
    <col min="5635" max="5635" width="21.28515625" style="132" customWidth="1"/>
    <col min="5636" max="5636" width="15" style="132" bestFit="1" customWidth="1"/>
    <col min="5637" max="5637" width="4.28515625" style="132" customWidth="1"/>
    <col min="5638" max="5638" width="10" style="132" customWidth="1"/>
    <col min="5639" max="5639" width="8.5703125" style="132" customWidth="1"/>
    <col min="5640" max="5640" width="8.5703125" style="132" bestFit="1" customWidth="1"/>
    <col min="5641" max="5642" width="7.140625" style="132" bestFit="1" customWidth="1"/>
    <col min="5643" max="5643" width="5.85546875" style="132" bestFit="1" customWidth="1"/>
    <col min="5644" max="5644" width="12.7109375" style="132" customWidth="1"/>
    <col min="5645" max="5645" width="10.85546875" style="132" bestFit="1" customWidth="1"/>
    <col min="5646" max="5890" width="12.7109375" style="132"/>
    <col min="5891" max="5891" width="21.28515625" style="132" customWidth="1"/>
    <col min="5892" max="5892" width="15" style="132" bestFit="1" customWidth="1"/>
    <col min="5893" max="5893" width="4.28515625" style="132" customWidth="1"/>
    <col min="5894" max="5894" width="10" style="132" customWidth="1"/>
    <col min="5895" max="5895" width="8.5703125" style="132" customWidth="1"/>
    <col min="5896" max="5896" width="8.5703125" style="132" bestFit="1" customWidth="1"/>
    <col min="5897" max="5898" width="7.140625" style="132" bestFit="1" customWidth="1"/>
    <col min="5899" max="5899" width="5.85546875" style="132" bestFit="1" customWidth="1"/>
    <col min="5900" max="5900" width="12.7109375" style="132" customWidth="1"/>
    <col min="5901" max="5901" width="10.85546875" style="132" bestFit="1" customWidth="1"/>
    <col min="5902" max="6146" width="12.7109375" style="132"/>
    <col min="6147" max="6147" width="21.28515625" style="132" customWidth="1"/>
    <col min="6148" max="6148" width="15" style="132" bestFit="1" customWidth="1"/>
    <col min="6149" max="6149" width="4.28515625" style="132" customWidth="1"/>
    <col min="6150" max="6150" width="10" style="132" customWidth="1"/>
    <col min="6151" max="6151" width="8.5703125" style="132" customWidth="1"/>
    <col min="6152" max="6152" width="8.5703125" style="132" bestFit="1" customWidth="1"/>
    <col min="6153" max="6154" width="7.140625" style="132" bestFit="1" customWidth="1"/>
    <col min="6155" max="6155" width="5.85546875" style="132" bestFit="1" customWidth="1"/>
    <col min="6156" max="6156" width="12.7109375" style="132" customWidth="1"/>
    <col min="6157" max="6157" width="10.85546875" style="132" bestFit="1" customWidth="1"/>
    <col min="6158" max="6402" width="12.7109375" style="132"/>
    <col min="6403" max="6403" width="21.28515625" style="132" customWidth="1"/>
    <col min="6404" max="6404" width="15" style="132" bestFit="1" customWidth="1"/>
    <col min="6405" max="6405" width="4.28515625" style="132" customWidth="1"/>
    <col min="6406" max="6406" width="10" style="132" customWidth="1"/>
    <col min="6407" max="6407" width="8.5703125" style="132" customWidth="1"/>
    <col min="6408" max="6408" width="8.5703125" style="132" bestFit="1" customWidth="1"/>
    <col min="6409" max="6410" width="7.140625" style="132" bestFit="1" customWidth="1"/>
    <col min="6411" max="6411" width="5.85546875" style="132" bestFit="1" customWidth="1"/>
    <col min="6412" max="6412" width="12.7109375" style="132" customWidth="1"/>
    <col min="6413" max="6413" width="10.85546875" style="132" bestFit="1" customWidth="1"/>
    <col min="6414" max="6658" width="12.7109375" style="132"/>
    <col min="6659" max="6659" width="21.28515625" style="132" customWidth="1"/>
    <col min="6660" max="6660" width="15" style="132" bestFit="1" customWidth="1"/>
    <col min="6661" max="6661" width="4.28515625" style="132" customWidth="1"/>
    <col min="6662" max="6662" width="10" style="132" customWidth="1"/>
    <col min="6663" max="6663" width="8.5703125" style="132" customWidth="1"/>
    <col min="6664" max="6664" width="8.5703125" style="132" bestFit="1" customWidth="1"/>
    <col min="6665" max="6666" width="7.140625" style="132" bestFit="1" customWidth="1"/>
    <col min="6667" max="6667" width="5.85546875" style="132" bestFit="1" customWidth="1"/>
    <col min="6668" max="6668" width="12.7109375" style="132" customWidth="1"/>
    <col min="6669" max="6669" width="10.85546875" style="132" bestFit="1" customWidth="1"/>
    <col min="6670" max="6914" width="12.7109375" style="132"/>
    <col min="6915" max="6915" width="21.28515625" style="132" customWidth="1"/>
    <col min="6916" max="6916" width="15" style="132" bestFit="1" customWidth="1"/>
    <col min="6917" max="6917" width="4.28515625" style="132" customWidth="1"/>
    <col min="6918" max="6918" width="10" style="132" customWidth="1"/>
    <col min="6919" max="6919" width="8.5703125" style="132" customWidth="1"/>
    <col min="6920" max="6920" width="8.5703125" style="132" bestFit="1" customWidth="1"/>
    <col min="6921" max="6922" width="7.140625" style="132" bestFit="1" customWidth="1"/>
    <col min="6923" max="6923" width="5.85546875" style="132" bestFit="1" customWidth="1"/>
    <col min="6924" max="6924" width="12.7109375" style="132" customWidth="1"/>
    <col min="6925" max="6925" width="10.85546875" style="132" bestFit="1" customWidth="1"/>
    <col min="6926" max="7170" width="12.7109375" style="132"/>
    <col min="7171" max="7171" width="21.28515625" style="132" customWidth="1"/>
    <col min="7172" max="7172" width="15" style="132" bestFit="1" customWidth="1"/>
    <col min="7173" max="7173" width="4.28515625" style="132" customWidth="1"/>
    <col min="7174" max="7174" width="10" style="132" customWidth="1"/>
    <col min="7175" max="7175" width="8.5703125" style="132" customWidth="1"/>
    <col min="7176" max="7176" width="8.5703125" style="132" bestFit="1" customWidth="1"/>
    <col min="7177" max="7178" width="7.140625" style="132" bestFit="1" customWidth="1"/>
    <col min="7179" max="7179" width="5.85546875" style="132" bestFit="1" customWidth="1"/>
    <col min="7180" max="7180" width="12.7109375" style="132" customWidth="1"/>
    <col min="7181" max="7181" width="10.85546875" style="132" bestFit="1" customWidth="1"/>
    <col min="7182" max="7426" width="12.7109375" style="132"/>
    <col min="7427" max="7427" width="21.28515625" style="132" customWidth="1"/>
    <col min="7428" max="7428" width="15" style="132" bestFit="1" customWidth="1"/>
    <col min="7429" max="7429" width="4.28515625" style="132" customWidth="1"/>
    <col min="7430" max="7430" width="10" style="132" customWidth="1"/>
    <col min="7431" max="7431" width="8.5703125" style="132" customWidth="1"/>
    <col min="7432" max="7432" width="8.5703125" style="132" bestFit="1" customWidth="1"/>
    <col min="7433" max="7434" width="7.140625" style="132" bestFit="1" customWidth="1"/>
    <col min="7435" max="7435" width="5.85546875" style="132" bestFit="1" customWidth="1"/>
    <col min="7436" max="7436" width="12.7109375" style="132" customWidth="1"/>
    <col min="7437" max="7437" width="10.85546875" style="132" bestFit="1" customWidth="1"/>
    <col min="7438" max="7682" width="12.7109375" style="132"/>
    <col min="7683" max="7683" width="21.28515625" style="132" customWidth="1"/>
    <col min="7684" max="7684" width="15" style="132" bestFit="1" customWidth="1"/>
    <col min="7685" max="7685" width="4.28515625" style="132" customWidth="1"/>
    <col min="7686" max="7686" width="10" style="132" customWidth="1"/>
    <col min="7687" max="7687" width="8.5703125" style="132" customWidth="1"/>
    <col min="7688" max="7688" width="8.5703125" style="132" bestFit="1" customWidth="1"/>
    <col min="7689" max="7690" width="7.140625" style="132" bestFit="1" customWidth="1"/>
    <col min="7691" max="7691" width="5.85546875" style="132" bestFit="1" customWidth="1"/>
    <col min="7692" max="7692" width="12.7109375" style="132" customWidth="1"/>
    <col min="7693" max="7693" width="10.85546875" style="132" bestFit="1" customWidth="1"/>
    <col min="7694" max="7938" width="12.7109375" style="132"/>
    <col min="7939" max="7939" width="21.28515625" style="132" customWidth="1"/>
    <col min="7940" max="7940" width="15" style="132" bestFit="1" customWidth="1"/>
    <col min="7941" max="7941" width="4.28515625" style="132" customWidth="1"/>
    <col min="7942" max="7942" width="10" style="132" customWidth="1"/>
    <col min="7943" max="7943" width="8.5703125" style="132" customWidth="1"/>
    <col min="7944" max="7944" width="8.5703125" style="132" bestFit="1" customWidth="1"/>
    <col min="7945" max="7946" width="7.140625" style="132" bestFit="1" customWidth="1"/>
    <col min="7947" max="7947" width="5.85546875" style="132" bestFit="1" customWidth="1"/>
    <col min="7948" max="7948" width="12.7109375" style="132" customWidth="1"/>
    <col min="7949" max="7949" width="10.85546875" style="132" bestFit="1" customWidth="1"/>
    <col min="7950" max="8194" width="12.7109375" style="132"/>
    <col min="8195" max="8195" width="21.28515625" style="132" customWidth="1"/>
    <col min="8196" max="8196" width="15" style="132" bestFit="1" customWidth="1"/>
    <col min="8197" max="8197" width="4.28515625" style="132" customWidth="1"/>
    <col min="8198" max="8198" width="10" style="132" customWidth="1"/>
    <col min="8199" max="8199" width="8.5703125" style="132" customWidth="1"/>
    <col min="8200" max="8200" width="8.5703125" style="132" bestFit="1" customWidth="1"/>
    <col min="8201" max="8202" width="7.140625" style="132" bestFit="1" customWidth="1"/>
    <col min="8203" max="8203" width="5.85546875" style="132" bestFit="1" customWidth="1"/>
    <col min="8204" max="8204" width="12.7109375" style="132" customWidth="1"/>
    <col min="8205" max="8205" width="10.85546875" style="132" bestFit="1" customWidth="1"/>
    <col min="8206" max="8450" width="12.7109375" style="132"/>
    <col min="8451" max="8451" width="21.28515625" style="132" customWidth="1"/>
    <col min="8452" max="8452" width="15" style="132" bestFit="1" customWidth="1"/>
    <col min="8453" max="8453" width="4.28515625" style="132" customWidth="1"/>
    <col min="8454" max="8454" width="10" style="132" customWidth="1"/>
    <col min="8455" max="8455" width="8.5703125" style="132" customWidth="1"/>
    <col min="8456" max="8456" width="8.5703125" style="132" bestFit="1" customWidth="1"/>
    <col min="8457" max="8458" width="7.140625" style="132" bestFit="1" customWidth="1"/>
    <col min="8459" max="8459" width="5.85546875" style="132" bestFit="1" customWidth="1"/>
    <col min="8460" max="8460" width="12.7109375" style="132" customWidth="1"/>
    <col min="8461" max="8461" width="10.85546875" style="132" bestFit="1" customWidth="1"/>
    <col min="8462" max="8706" width="12.7109375" style="132"/>
    <col min="8707" max="8707" width="21.28515625" style="132" customWidth="1"/>
    <col min="8708" max="8708" width="15" style="132" bestFit="1" customWidth="1"/>
    <col min="8709" max="8709" width="4.28515625" style="132" customWidth="1"/>
    <col min="8710" max="8710" width="10" style="132" customWidth="1"/>
    <col min="8711" max="8711" width="8.5703125" style="132" customWidth="1"/>
    <col min="8712" max="8712" width="8.5703125" style="132" bestFit="1" customWidth="1"/>
    <col min="8713" max="8714" width="7.140625" style="132" bestFit="1" customWidth="1"/>
    <col min="8715" max="8715" width="5.85546875" style="132" bestFit="1" customWidth="1"/>
    <col min="8716" max="8716" width="12.7109375" style="132" customWidth="1"/>
    <col min="8717" max="8717" width="10.85546875" style="132" bestFit="1" customWidth="1"/>
    <col min="8718" max="8962" width="12.7109375" style="132"/>
    <col min="8963" max="8963" width="21.28515625" style="132" customWidth="1"/>
    <col min="8964" max="8964" width="15" style="132" bestFit="1" customWidth="1"/>
    <col min="8965" max="8965" width="4.28515625" style="132" customWidth="1"/>
    <col min="8966" max="8966" width="10" style="132" customWidth="1"/>
    <col min="8967" max="8967" width="8.5703125" style="132" customWidth="1"/>
    <col min="8968" max="8968" width="8.5703125" style="132" bestFit="1" customWidth="1"/>
    <col min="8969" max="8970" width="7.140625" style="132" bestFit="1" customWidth="1"/>
    <col min="8971" max="8971" width="5.85546875" style="132" bestFit="1" customWidth="1"/>
    <col min="8972" max="8972" width="12.7109375" style="132" customWidth="1"/>
    <col min="8973" max="8973" width="10.85546875" style="132" bestFit="1" customWidth="1"/>
    <col min="8974" max="9218" width="12.7109375" style="132"/>
    <col min="9219" max="9219" width="21.28515625" style="132" customWidth="1"/>
    <col min="9220" max="9220" width="15" style="132" bestFit="1" customWidth="1"/>
    <col min="9221" max="9221" width="4.28515625" style="132" customWidth="1"/>
    <col min="9222" max="9222" width="10" style="132" customWidth="1"/>
    <col min="9223" max="9223" width="8.5703125" style="132" customWidth="1"/>
    <col min="9224" max="9224" width="8.5703125" style="132" bestFit="1" customWidth="1"/>
    <col min="9225" max="9226" width="7.140625" style="132" bestFit="1" customWidth="1"/>
    <col min="9227" max="9227" width="5.85546875" style="132" bestFit="1" customWidth="1"/>
    <col min="9228" max="9228" width="12.7109375" style="132" customWidth="1"/>
    <col min="9229" max="9229" width="10.85546875" style="132" bestFit="1" customWidth="1"/>
    <col min="9230" max="9474" width="12.7109375" style="132"/>
    <col min="9475" max="9475" width="21.28515625" style="132" customWidth="1"/>
    <col min="9476" max="9476" width="15" style="132" bestFit="1" customWidth="1"/>
    <col min="9477" max="9477" width="4.28515625" style="132" customWidth="1"/>
    <col min="9478" max="9478" width="10" style="132" customWidth="1"/>
    <col min="9479" max="9479" width="8.5703125" style="132" customWidth="1"/>
    <col min="9480" max="9480" width="8.5703125" style="132" bestFit="1" customWidth="1"/>
    <col min="9481" max="9482" width="7.140625" style="132" bestFit="1" customWidth="1"/>
    <col min="9483" max="9483" width="5.85546875" style="132" bestFit="1" customWidth="1"/>
    <col min="9484" max="9484" width="12.7109375" style="132" customWidth="1"/>
    <col min="9485" max="9485" width="10.85546875" style="132" bestFit="1" customWidth="1"/>
    <col min="9486" max="9730" width="12.7109375" style="132"/>
    <col min="9731" max="9731" width="21.28515625" style="132" customWidth="1"/>
    <col min="9732" max="9732" width="15" style="132" bestFit="1" customWidth="1"/>
    <col min="9733" max="9733" width="4.28515625" style="132" customWidth="1"/>
    <col min="9734" max="9734" width="10" style="132" customWidth="1"/>
    <col min="9735" max="9735" width="8.5703125" style="132" customWidth="1"/>
    <col min="9736" max="9736" width="8.5703125" style="132" bestFit="1" customWidth="1"/>
    <col min="9737" max="9738" width="7.140625" style="132" bestFit="1" customWidth="1"/>
    <col min="9739" max="9739" width="5.85546875" style="132" bestFit="1" customWidth="1"/>
    <col min="9740" max="9740" width="12.7109375" style="132" customWidth="1"/>
    <col min="9741" max="9741" width="10.85546875" style="132" bestFit="1" customWidth="1"/>
    <col min="9742" max="9986" width="12.7109375" style="132"/>
    <col min="9987" max="9987" width="21.28515625" style="132" customWidth="1"/>
    <col min="9988" max="9988" width="15" style="132" bestFit="1" customWidth="1"/>
    <col min="9989" max="9989" width="4.28515625" style="132" customWidth="1"/>
    <col min="9990" max="9990" width="10" style="132" customWidth="1"/>
    <col min="9991" max="9991" width="8.5703125" style="132" customWidth="1"/>
    <col min="9992" max="9992" width="8.5703125" style="132" bestFit="1" customWidth="1"/>
    <col min="9993" max="9994" width="7.140625" style="132" bestFit="1" customWidth="1"/>
    <col min="9995" max="9995" width="5.85546875" style="132" bestFit="1" customWidth="1"/>
    <col min="9996" max="9996" width="12.7109375" style="132" customWidth="1"/>
    <col min="9997" max="9997" width="10.85546875" style="132" bestFit="1" customWidth="1"/>
    <col min="9998" max="10242" width="12.7109375" style="132"/>
    <col min="10243" max="10243" width="21.28515625" style="132" customWidth="1"/>
    <col min="10244" max="10244" width="15" style="132" bestFit="1" customWidth="1"/>
    <col min="10245" max="10245" width="4.28515625" style="132" customWidth="1"/>
    <col min="10246" max="10246" width="10" style="132" customWidth="1"/>
    <col min="10247" max="10247" width="8.5703125" style="132" customWidth="1"/>
    <col min="10248" max="10248" width="8.5703125" style="132" bestFit="1" customWidth="1"/>
    <col min="10249" max="10250" width="7.140625" style="132" bestFit="1" customWidth="1"/>
    <col min="10251" max="10251" width="5.85546875" style="132" bestFit="1" customWidth="1"/>
    <col min="10252" max="10252" width="12.7109375" style="132" customWidth="1"/>
    <col min="10253" max="10253" width="10.85546875" style="132" bestFit="1" customWidth="1"/>
    <col min="10254" max="10498" width="12.7109375" style="132"/>
    <col min="10499" max="10499" width="21.28515625" style="132" customWidth="1"/>
    <col min="10500" max="10500" width="15" style="132" bestFit="1" customWidth="1"/>
    <col min="10501" max="10501" width="4.28515625" style="132" customWidth="1"/>
    <col min="10502" max="10502" width="10" style="132" customWidth="1"/>
    <col min="10503" max="10503" width="8.5703125" style="132" customWidth="1"/>
    <col min="10504" max="10504" width="8.5703125" style="132" bestFit="1" customWidth="1"/>
    <col min="10505" max="10506" width="7.140625" style="132" bestFit="1" customWidth="1"/>
    <col min="10507" max="10507" width="5.85546875" style="132" bestFit="1" customWidth="1"/>
    <col min="10508" max="10508" width="12.7109375" style="132" customWidth="1"/>
    <col min="10509" max="10509" width="10.85546875" style="132" bestFit="1" customWidth="1"/>
    <col min="10510" max="10754" width="12.7109375" style="132"/>
    <col min="10755" max="10755" width="21.28515625" style="132" customWidth="1"/>
    <col min="10756" max="10756" width="15" style="132" bestFit="1" customWidth="1"/>
    <col min="10757" max="10757" width="4.28515625" style="132" customWidth="1"/>
    <col min="10758" max="10758" width="10" style="132" customWidth="1"/>
    <col min="10759" max="10759" width="8.5703125" style="132" customWidth="1"/>
    <col min="10760" max="10760" width="8.5703125" style="132" bestFit="1" customWidth="1"/>
    <col min="10761" max="10762" width="7.140625" style="132" bestFit="1" customWidth="1"/>
    <col min="10763" max="10763" width="5.85546875" style="132" bestFit="1" customWidth="1"/>
    <col min="10764" max="10764" width="12.7109375" style="132" customWidth="1"/>
    <col min="10765" max="10765" width="10.85546875" style="132" bestFit="1" customWidth="1"/>
    <col min="10766" max="11010" width="12.7109375" style="132"/>
    <col min="11011" max="11011" width="21.28515625" style="132" customWidth="1"/>
    <col min="11012" max="11012" width="15" style="132" bestFit="1" customWidth="1"/>
    <col min="11013" max="11013" width="4.28515625" style="132" customWidth="1"/>
    <col min="11014" max="11014" width="10" style="132" customWidth="1"/>
    <col min="11015" max="11015" width="8.5703125" style="132" customWidth="1"/>
    <col min="11016" max="11016" width="8.5703125" style="132" bestFit="1" customWidth="1"/>
    <col min="11017" max="11018" width="7.140625" style="132" bestFit="1" customWidth="1"/>
    <col min="11019" max="11019" width="5.85546875" style="132" bestFit="1" customWidth="1"/>
    <col min="11020" max="11020" width="12.7109375" style="132" customWidth="1"/>
    <col min="11021" max="11021" width="10.85546875" style="132" bestFit="1" customWidth="1"/>
    <col min="11022" max="11266" width="12.7109375" style="132"/>
    <col min="11267" max="11267" width="21.28515625" style="132" customWidth="1"/>
    <col min="11268" max="11268" width="15" style="132" bestFit="1" customWidth="1"/>
    <col min="11269" max="11269" width="4.28515625" style="132" customWidth="1"/>
    <col min="11270" max="11270" width="10" style="132" customWidth="1"/>
    <col min="11271" max="11271" width="8.5703125" style="132" customWidth="1"/>
    <col min="11272" max="11272" width="8.5703125" style="132" bestFit="1" customWidth="1"/>
    <col min="11273" max="11274" width="7.140625" style="132" bestFit="1" customWidth="1"/>
    <col min="11275" max="11275" width="5.85546875" style="132" bestFit="1" customWidth="1"/>
    <col min="11276" max="11276" width="12.7109375" style="132" customWidth="1"/>
    <col min="11277" max="11277" width="10.85546875" style="132" bestFit="1" customWidth="1"/>
    <col min="11278" max="11522" width="12.7109375" style="132"/>
    <col min="11523" max="11523" width="21.28515625" style="132" customWidth="1"/>
    <col min="11524" max="11524" width="15" style="132" bestFit="1" customWidth="1"/>
    <col min="11525" max="11525" width="4.28515625" style="132" customWidth="1"/>
    <col min="11526" max="11526" width="10" style="132" customWidth="1"/>
    <col min="11527" max="11527" width="8.5703125" style="132" customWidth="1"/>
    <col min="11528" max="11528" width="8.5703125" style="132" bestFit="1" customWidth="1"/>
    <col min="11529" max="11530" width="7.140625" style="132" bestFit="1" customWidth="1"/>
    <col min="11531" max="11531" width="5.85546875" style="132" bestFit="1" customWidth="1"/>
    <col min="11532" max="11532" width="12.7109375" style="132" customWidth="1"/>
    <col min="11533" max="11533" width="10.85546875" style="132" bestFit="1" customWidth="1"/>
    <col min="11534" max="11778" width="12.7109375" style="132"/>
    <col min="11779" max="11779" width="21.28515625" style="132" customWidth="1"/>
    <col min="11780" max="11780" width="15" style="132" bestFit="1" customWidth="1"/>
    <col min="11781" max="11781" width="4.28515625" style="132" customWidth="1"/>
    <col min="11782" max="11782" width="10" style="132" customWidth="1"/>
    <col min="11783" max="11783" width="8.5703125" style="132" customWidth="1"/>
    <col min="11784" max="11784" width="8.5703125" style="132" bestFit="1" customWidth="1"/>
    <col min="11785" max="11786" width="7.140625" style="132" bestFit="1" customWidth="1"/>
    <col min="11787" max="11787" width="5.85546875" style="132" bestFit="1" customWidth="1"/>
    <col min="11788" max="11788" width="12.7109375" style="132" customWidth="1"/>
    <col min="11789" max="11789" width="10.85546875" style="132" bestFit="1" customWidth="1"/>
    <col min="11790" max="12034" width="12.7109375" style="132"/>
    <col min="12035" max="12035" width="21.28515625" style="132" customWidth="1"/>
    <col min="12036" max="12036" width="15" style="132" bestFit="1" customWidth="1"/>
    <col min="12037" max="12037" width="4.28515625" style="132" customWidth="1"/>
    <col min="12038" max="12038" width="10" style="132" customWidth="1"/>
    <col min="12039" max="12039" width="8.5703125" style="132" customWidth="1"/>
    <col min="12040" max="12040" width="8.5703125" style="132" bestFit="1" customWidth="1"/>
    <col min="12041" max="12042" width="7.140625" style="132" bestFit="1" customWidth="1"/>
    <col min="12043" max="12043" width="5.85546875" style="132" bestFit="1" customWidth="1"/>
    <col min="12044" max="12044" width="12.7109375" style="132" customWidth="1"/>
    <col min="12045" max="12045" width="10.85546875" style="132" bestFit="1" customWidth="1"/>
    <col min="12046" max="12290" width="12.7109375" style="132"/>
    <col min="12291" max="12291" width="21.28515625" style="132" customWidth="1"/>
    <col min="12292" max="12292" width="15" style="132" bestFit="1" customWidth="1"/>
    <col min="12293" max="12293" width="4.28515625" style="132" customWidth="1"/>
    <col min="12294" max="12294" width="10" style="132" customWidth="1"/>
    <col min="12295" max="12295" width="8.5703125" style="132" customWidth="1"/>
    <col min="12296" max="12296" width="8.5703125" style="132" bestFit="1" customWidth="1"/>
    <col min="12297" max="12298" width="7.140625" style="132" bestFit="1" customWidth="1"/>
    <col min="12299" max="12299" width="5.85546875" style="132" bestFit="1" customWidth="1"/>
    <col min="12300" max="12300" width="12.7109375" style="132" customWidth="1"/>
    <col min="12301" max="12301" width="10.85546875" style="132" bestFit="1" customWidth="1"/>
    <col min="12302" max="12546" width="12.7109375" style="132"/>
    <col min="12547" max="12547" width="21.28515625" style="132" customWidth="1"/>
    <col min="12548" max="12548" width="15" style="132" bestFit="1" customWidth="1"/>
    <col min="12549" max="12549" width="4.28515625" style="132" customWidth="1"/>
    <col min="12550" max="12550" width="10" style="132" customWidth="1"/>
    <col min="12551" max="12551" width="8.5703125" style="132" customWidth="1"/>
    <col min="12552" max="12552" width="8.5703125" style="132" bestFit="1" customWidth="1"/>
    <col min="12553" max="12554" width="7.140625" style="132" bestFit="1" customWidth="1"/>
    <col min="12555" max="12555" width="5.85546875" style="132" bestFit="1" customWidth="1"/>
    <col min="12556" max="12556" width="12.7109375" style="132" customWidth="1"/>
    <col min="12557" max="12557" width="10.85546875" style="132" bestFit="1" customWidth="1"/>
    <col min="12558" max="12802" width="12.7109375" style="132"/>
    <col min="12803" max="12803" width="21.28515625" style="132" customWidth="1"/>
    <col min="12804" max="12804" width="15" style="132" bestFit="1" customWidth="1"/>
    <col min="12805" max="12805" width="4.28515625" style="132" customWidth="1"/>
    <col min="12806" max="12806" width="10" style="132" customWidth="1"/>
    <col min="12807" max="12807" width="8.5703125" style="132" customWidth="1"/>
    <col min="12808" max="12808" width="8.5703125" style="132" bestFit="1" customWidth="1"/>
    <col min="12809" max="12810" width="7.140625" style="132" bestFit="1" customWidth="1"/>
    <col min="12811" max="12811" width="5.85546875" style="132" bestFit="1" customWidth="1"/>
    <col min="12812" max="12812" width="12.7109375" style="132" customWidth="1"/>
    <col min="12813" max="12813" width="10.85546875" style="132" bestFit="1" customWidth="1"/>
    <col min="12814" max="13058" width="12.7109375" style="132"/>
    <col min="13059" max="13059" width="21.28515625" style="132" customWidth="1"/>
    <col min="13060" max="13060" width="15" style="132" bestFit="1" customWidth="1"/>
    <col min="13061" max="13061" width="4.28515625" style="132" customWidth="1"/>
    <col min="13062" max="13062" width="10" style="132" customWidth="1"/>
    <col min="13063" max="13063" width="8.5703125" style="132" customWidth="1"/>
    <col min="13064" max="13064" width="8.5703125" style="132" bestFit="1" customWidth="1"/>
    <col min="13065" max="13066" width="7.140625" style="132" bestFit="1" customWidth="1"/>
    <col min="13067" max="13067" width="5.85546875" style="132" bestFit="1" customWidth="1"/>
    <col min="13068" max="13068" width="12.7109375" style="132" customWidth="1"/>
    <col min="13069" max="13069" width="10.85546875" style="132" bestFit="1" customWidth="1"/>
    <col min="13070" max="13314" width="12.7109375" style="132"/>
    <col min="13315" max="13315" width="21.28515625" style="132" customWidth="1"/>
    <col min="13316" max="13316" width="15" style="132" bestFit="1" customWidth="1"/>
    <col min="13317" max="13317" width="4.28515625" style="132" customWidth="1"/>
    <col min="13318" max="13318" width="10" style="132" customWidth="1"/>
    <col min="13319" max="13319" width="8.5703125" style="132" customWidth="1"/>
    <col min="13320" max="13320" width="8.5703125" style="132" bestFit="1" customWidth="1"/>
    <col min="13321" max="13322" width="7.140625" style="132" bestFit="1" customWidth="1"/>
    <col min="13323" max="13323" width="5.85546875" style="132" bestFit="1" customWidth="1"/>
    <col min="13324" max="13324" width="12.7109375" style="132" customWidth="1"/>
    <col min="13325" max="13325" width="10.85546875" style="132" bestFit="1" customWidth="1"/>
    <col min="13326" max="13570" width="12.7109375" style="132"/>
    <col min="13571" max="13571" width="21.28515625" style="132" customWidth="1"/>
    <col min="13572" max="13572" width="15" style="132" bestFit="1" customWidth="1"/>
    <col min="13573" max="13573" width="4.28515625" style="132" customWidth="1"/>
    <col min="13574" max="13574" width="10" style="132" customWidth="1"/>
    <col min="13575" max="13575" width="8.5703125" style="132" customWidth="1"/>
    <col min="13576" max="13576" width="8.5703125" style="132" bestFit="1" customWidth="1"/>
    <col min="13577" max="13578" width="7.140625" style="132" bestFit="1" customWidth="1"/>
    <col min="13579" max="13579" width="5.85546875" style="132" bestFit="1" customWidth="1"/>
    <col min="13580" max="13580" width="12.7109375" style="132" customWidth="1"/>
    <col min="13581" max="13581" width="10.85546875" style="132" bestFit="1" customWidth="1"/>
    <col min="13582" max="13826" width="12.7109375" style="132"/>
    <col min="13827" max="13827" width="21.28515625" style="132" customWidth="1"/>
    <col min="13828" max="13828" width="15" style="132" bestFit="1" customWidth="1"/>
    <col min="13829" max="13829" width="4.28515625" style="132" customWidth="1"/>
    <col min="13830" max="13830" width="10" style="132" customWidth="1"/>
    <col min="13831" max="13831" width="8.5703125" style="132" customWidth="1"/>
    <col min="13832" max="13832" width="8.5703125" style="132" bestFit="1" customWidth="1"/>
    <col min="13833" max="13834" width="7.140625" style="132" bestFit="1" customWidth="1"/>
    <col min="13835" max="13835" width="5.85546875" style="132" bestFit="1" customWidth="1"/>
    <col min="13836" max="13836" width="12.7109375" style="132" customWidth="1"/>
    <col min="13837" max="13837" width="10.85546875" style="132" bestFit="1" customWidth="1"/>
    <col min="13838" max="14082" width="12.7109375" style="132"/>
    <col min="14083" max="14083" width="21.28515625" style="132" customWidth="1"/>
    <col min="14084" max="14084" width="15" style="132" bestFit="1" customWidth="1"/>
    <col min="14085" max="14085" width="4.28515625" style="132" customWidth="1"/>
    <col min="14086" max="14086" width="10" style="132" customWidth="1"/>
    <col min="14087" max="14087" width="8.5703125" style="132" customWidth="1"/>
    <col min="14088" max="14088" width="8.5703125" style="132" bestFit="1" customWidth="1"/>
    <col min="14089" max="14090" width="7.140625" style="132" bestFit="1" customWidth="1"/>
    <col min="14091" max="14091" width="5.85546875" style="132" bestFit="1" customWidth="1"/>
    <col min="14092" max="14092" width="12.7109375" style="132" customWidth="1"/>
    <col min="14093" max="14093" width="10.85546875" style="132" bestFit="1" customWidth="1"/>
    <col min="14094" max="14338" width="12.7109375" style="132"/>
    <col min="14339" max="14339" width="21.28515625" style="132" customWidth="1"/>
    <col min="14340" max="14340" width="15" style="132" bestFit="1" customWidth="1"/>
    <col min="14341" max="14341" width="4.28515625" style="132" customWidth="1"/>
    <col min="14342" max="14342" width="10" style="132" customWidth="1"/>
    <col min="14343" max="14343" width="8.5703125" style="132" customWidth="1"/>
    <col min="14344" max="14344" width="8.5703125" style="132" bestFit="1" customWidth="1"/>
    <col min="14345" max="14346" width="7.140625" style="132" bestFit="1" customWidth="1"/>
    <col min="14347" max="14347" width="5.85546875" style="132" bestFit="1" customWidth="1"/>
    <col min="14348" max="14348" width="12.7109375" style="132" customWidth="1"/>
    <col min="14349" max="14349" width="10.85546875" style="132" bestFit="1" customWidth="1"/>
    <col min="14350" max="14594" width="12.7109375" style="132"/>
    <col min="14595" max="14595" width="21.28515625" style="132" customWidth="1"/>
    <col min="14596" max="14596" width="15" style="132" bestFit="1" customWidth="1"/>
    <col min="14597" max="14597" width="4.28515625" style="132" customWidth="1"/>
    <col min="14598" max="14598" width="10" style="132" customWidth="1"/>
    <col min="14599" max="14599" width="8.5703125" style="132" customWidth="1"/>
    <col min="14600" max="14600" width="8.5703125" style="132" bestFit="1" customWidth="1"/>
    <col min="14601" max="14602" width="7.140625" style="132" bestFit="1" customWidth="1"/>
    <col min="14603" max="14603" width="5.85546875" style="132" bestFit="1" customWidth="1"/>
    <col min="14604" max="14604" width="12.7109375" style="132" customWidth="1"/>
    <col min="14605" max="14605" width="10.85546875" style="132" bestFit="1" customWidth="1"/>
    <col min="14606" max="14850" width="12.7109375" style="132"/>
    <col min="14851" max="14851" width="21.28515625" style="132" customWidth="1"/>
    <col min="14852" max="14852" width="15" style="132" bestFit="1" customWidth="1"/>
    <col min="14853" max="14853" width="4.28515625" style="132" customWidth="1"/>
    <col min="14854" max="14854" width="10" style="132" customWidth="1"/>
    <col min="14855" max="14855" width="8.5703125" style="132" customWidth="1"/>
    <col min="14856" max="14856" width="8.5703125" style="132" bestFit="1" customWidth="1"/>
    <col min="14857" max="14858" width="7.140625" style="132" bestFit="1" customWidth="1"/>
    <col min="14859" max="14859" width="5.85546875" style="132" bestFit="1" customWidth="1"/>
    <col min="14860" max="14860" width="12.7109375" style="132" customWidth="1"/>
    <col min="14861" max="14861" width="10.85546875" style="132" bestFit="1" customWidth="1"/>
    <col min="14862" max="15106" width="12.7109375" style="132"/>
    <col min="15107" max="15107" width="21.28515625" style="132" customWidth="1"/>
    <col min="15108" max="15108" width="15" style="132" bestFit="1" customWidth="1"/>
    <col min="15109" max="15109" width="4.28515625" style="132" customWidth="1"/>
    <col min="15110" max="15110" width="10" style="132" customWidth="1"/>
    <col min="15111" max="15111" width="8.5703125" style="132" customWidth="1"/>
    <col min="15112" max="15112" width="8.5703125" style="132" bestFit="1" customWidth="1"/>
    <col min="15113" max="15114" width="7.140625" style="132" bestFit="1" customWidth="1"/>
    <col min="15115" max="15115" width="5.85546875" style="132" bestFit="1" customWidth="1"/>
    <col min="15116" max="15116" width="12.7109375" style="132" customWidth="1"/>
    <col min="15117" max="15117" width="10.85546875" style="132" bestFit="1" customWidth="1"/>
    <col min="15118" max="15362" width="12.7109375" style="132"/>
    <col min="15363" max="15363" width="21.28515625" style="132" customWidth="1"/>
    <col min="15364" max="15364" width="15" style="132" bestFit="1" customWidth="1"/>
    <col min="15365" max="15365" width="4.28515625" style="132" customWidth="1"/>
    <col min="15366" max="15366" width="10" style="132" customWidth="1"/>
    <col min="15367" max="15367" width="8.5703125" style="132" customWidth="1"/>
    <col min="15368" max="15368" width="8.5703125" style="132" bestFit="1" customWidth="1"/>
    <col min="15369" max="15370" width="7.140625" style="132" bestFit="1" customWidth="1"/>
    <col min="15371" max="15371" width="5.85546875" style="132" bestFit="1" customWidth="1"/>
    <col min="15372" max="15372" width="12.7109375" style="132" customWidth="1"/>
    <col min="15373" max="15373" width="10.85546875" style="132" bestFit="1" customWidth="1"/>
    <col min="15374" max="15618" width="12.7109375" style="132"/>
    <col min="15619" max="15619" width="21.28515625" style="132" customWidth="1"/>
    <col min="15620" max="15620" width="15" style="132" bestFit="1" customWidth="1"/>
    <col min="15621" max="15621" width="4.28515625" style="132" customWidth="1"/>
    <col min="15622" max="15622" width="10" style="132" customWidth="1"/>
    <col min="15623" max="15623" width="8.5703125" style="132" customWidth="1"/>
    <col min="15624" max="15624" width="8.5703125" style="132" bestFit="1" customWidth="1"/>
    <col min="15625" max="15626" width="7.140625" style="132" bestFit="1" customWidth="1"/>
    <col min="15627" max="15627" width="5.85546875" style="132" bestFit="1" customWidth="1"/>
    <col min="15628" max="15628" width="12.7109375" style="132" customWidth="1"/>
    <col min="15629" max="15629" width="10.85546875" style="132" bestFit="1" customWidth="1"/>
    <col min="15630" max="15874" width="12.7109375" style="132"/>
    <col min="15875" max="15875" width="21.28515625" style="132" customWidth="1"/>
    <col min="15876" max="15876" width="15" style="132" bestFit="1" customWidth="1"/>
    <col min="15877" max="15877" width="4.28515625" style="132" customWidth="1"/>
    <col min="15878" max="15878" width="10" style="132" customWidth="1"/>
    <col min="15879" max="15879" width="8.5703125" style="132" customWidth="1"/>
    <col min="15880" max="15880" width="8.5703125" style="132" bestFit="1" customWidth="1"/>
    <col min="15881" max="15882" width="7.140625" style="132" bestFit="1" customWidth="1"/>
    <col min="15883" max="15883" width="5.85546875" style="132" bestFit="1" customWidth="1"/>
    <col min="15884" max="15884" width="12.7109375" style="132" customWidth="1"/>
    <col min="15885" max="15885" width="10.85546875" style="132" bestFit="1" customWidth="1"/>
    <col min="15886" max="16130" width="12.7109375" style="132"/>
    <col min="16131" max="16131" width="21.28515625" style="132" customWidth="1"/>
    <col min="16132" max="16132" width="15" style="132" bestFit="1" customWidth="1"/>
    <col min="16133" max="16133" width="4.28515625" style="132" customWidth="1"/>
    <col min="16134" max="16134" width="10" style="132" customWidth="1"/>
    <col min="16135" max="16135" width="8.5703125" style="132" customWidth="1"/>
    <col min="16136" max="16136" width="8.5703125" style="132" bestFit="1" customWidth="1"/>
    <col min="16137" max="16138" width="7.140625" style="132" bestFit="1" customWidth="1"/>
    <col min="16139" max="16139" width="5.85546875" style="132" bestFit="1" customWidth="1"/>
    <col min="16140" max="16140" width="12.7109375" style="132" customWidth="1"/>
    <col min="16141" max="16141" width="10.85546875" style="132" bestFit="1" customWidth="1"/>
    <col min="16142" max="16384" width="12.7109375" style="132"/>
  </cols>
  <sheetData>
    <row r="1" spans="2:25" x14ac:dyDescent="0.25">
      <c r="B1" s="127" t="str">
        <f>المدخلات!G1</f>
        <v>المندوبية الجهوية للتربية</v>
      </c>
      <c r="C1" s="128">
        <f>المدخلات!I1</f>
        <v>0</v>
      </c>
      <c r="D1" s="129"/>
      <c r="E1" s="129"/>
      <c r="F1" s="130" t="str">
        <f>المدخلات!G4</f>
        <v>القسم</v>
      </c>
      <c r="G1" s="131"/>
      <c r="H1" s="403">
        <f>المدخلات!I4</f>
        <v>0</v>
      </c>
      <c r="I1" s="404"/>
      <c r="J1" s="205"/>
      <c r="L1" s="225" t="str">
        <f t="shared" ref="L1:M3" si="0">B1</f>
        <v>المندوبية الجهوية للتربية</v>
      </c>
      <c r="M1" s="226">
        <f t="shared" si="0"/>
        <v>0</v>
      </c>
      <c r="N1" s="227"/>
      <c r="P1" s="225" t="str">
        <f>F1</f>
        <v>القسم</v>
      </c>
      <c r="Q1" s="472">
        <f>H1</f>
        <v>0</v>
      </c>
      <c r="R1" s="472"/>
    </row>
    <row r="2" spans="2:25" x14ac:dyDescent="0.25">
      <c r="B2" s="127" t="str">
        <f>المدخلات!G2</f>
        <v>المدرسة الإبتدائية</v>
      </c>
      <c r="C2" s="128">
        <f>المدخلات!I2</f>
        <v>0</v>
      </c>
      <c r="D2" s="134"/>
      <c r="E2" s="134"/>
      <c r="F2" s="130" t="str">
        <f>المدخلات!G5</f>
        <v>السنة الدراسية</v>
      </c>
      <c r="G2" s="136"/>
      <c r="H2" s="405" t="str">
        <f>المدخلات!I5</f>
        <v>2019-2018</v>
      </c>
      <c r="I2" s="406"/>
      <c r="J2" s="206"/>
      <c r="L2" s="225" t="str">
        <f t="shared" si="0"/>
        <v>المدرسة الإبتدائية</v>
      </c>
      <c r="M2" s="228">
        <f t="shared" si="0"/>
        <v>0</v>
      </c>
      <c r="N2" s="229"/>
      <c r="P2" s="225" t="str">
        <f>F2</f>
        <v>السنة الدراسية</v>
      </c>
      <c r="Q2" s="472" t="str">
        <f>H2</f>
        <v>2019-2018</v>
      </c>
      <c r="R2" s="472"/>
    </row>
    <row r="3" spans="2:25" x14ac:dyDescent="0.25">
      <c r="B3" s="133" t="str">
        <f>المدخلات!G3</f>
        <v>المعلم (ة)</v>
      </c>
      <c r="C3" s="162">
        <f>المدخلات!I3</f>
        <v>0</v>
      </c>
      <c r="D3" s="137"/>
      <c r="E3" s="137"/>
      <c r="F3" s="135" t="str">
        <f>المدخلات!G6</f>
        <v>عدد التلاميذ</v>
      </c>
      <c r="G3" s="138"/>
      <c r="H3" s="407">
        <f>المدخلات!I6</f>
        <v>45</v>
      </c>
      <c r="I3" s="408"/>
      <c r="J3" s="205"/>
      <c r="L3" s="225" t="str">
        <f t="shared" si="0"/>
        <v>المعلم (ة)</v>
      </c>
      <c r="M3" s="228">
        <f t="shared" si="0"/>
        <v>0</v>
      </c>
      <c r="N3" s="229"/>
      <c r="P3" s="225" t="str">
        <f>F3</f>
        <v>عدد التلاميذ</v>
      </c>
      <c r="Q3" s="472">
        <f>H3</f>
        <v>45</v>
      </c>
      <c r="R3" s="472"/>
    </row>
    <row r="5" spans="2:25" ht="27.75" x14ac:dyDescent="0.4">
      <c r="B5" s="409" t="s">
        <v>117</v>
      </c>
      <c r="C5" s="409"/>
      <c r="D5" s="409"/>
      <c r="E5" s="409"/>
      <c r="F5" s="409"/>
      <c r="G5" s="409"/>
      <c r="H5" s="409"/>
      <c r="I5" s="409"/>
      <c r="J5" s="195"/>
      <c r="L5" s="473" t="s">
        <v>118</v>
      </c>
      <c r="M5" s="473"/>
      <c r="N5" s="473"/>
      <c r="O5" s="473"/>
      <c r="P5" s="473"/>
      <c r="Q5" s="473"/>
      <c r="R5" s="473"/>
      <c r="S5" s="473"/>
    </row>
    <row r="6" spans="2:25" x14ac:dyDescent="0.25">
      <c r="L6" s="230"/>
    </row>
    <row r="7" spans="2:25" x14ac:dyDescent="0.25">
      <c r="B7" s="140" t="s">
        <v>92</v>
      </c>
      <c r="C7" s="401" t="str">
        <f>VLOOKUP(H7,ثلاثي3!A5:AJ49,2,FALSE)</f>
        <v/>
      </c>
      <c r="D7" s="402"/>
      <c r="E7" s="402"/>
      <c r="G7" s="144" t="s">
        <v>95</v>
      </c>
      <c r="H7" s="163">
        <v>1</v>
      </c>
      <c r="L7" s="231" t="str">
        <f>B7</f>
        <v>اسم التلميذ و لقبه</v>
      </c>
      <c r="M7" s="474" t="str">
        <f>C7</f>
        <v/>
      </c>
      <c r="N7" s="474"/>
    </row>
    <row r="8" spans="2:25" s="141" customFormat="1" x14ac:dyDescent="0.25">
      <c r="K8" s="132"/>
      <c r="L8" s="230"/>
      <c r="M8" s="232"/>
      <c r="N8" s="232"/>
      <c r="O8" s="175"/>
      <c r="P8" s="233"/>
      <c r="Q8" s="233"/>
      <c r="R8" s="233"/>
      <c r="S8" s="233"/>
      <c r="T8" s="233"/>
      <c r="Y8" s="132"/>
    </row>
    <row r="9" spans="2:25" s="141" customFormat="1" ht="18" x14ac:dyDescent="0.25">
      <c r="B9" s="410" t="str">
        <f>ثلاثي3!D3</f>
        <v>مجال اللغة العربية</v>
      </c>
      <c r="C9" s="411"/>
      <c r="D9" s="132"/>
      <c r="E9" s="140" t="str">
        <f>ثلاثي3!B57</f>
        <v>معدل القسم</v>
      </c>
      <c r="F9" s="142" t="str">
        <f>ثلاثي3!B56</f>
        <v>أدنى عدد</v>
      </c>
      <c r="G9" s="142" t="str">
        <f>ثلاثي3!B55</f>
        <v>أعلى عدد</v>
      </c>
      <c r="I9" s="166" t="s">
        <v>100</v>
      </c>
      <c r="L9" s="166" t="str">
        <f>B9</f>
        <v>مجال اللغة العربية</v>
      </c>
      <c r="M9" s="166" t="s">
        <v>119</v>
      </c>
      <c r="N9" s="166" t="s">
        <v>120</v>
      </c>
      <c r="O9" s="166" t="s">
        <v>121</v>
      </c>
      <c r="P9" s="233"/>
      <c r="Q9" s="233"/>
      <c r="R9" s="233"/>
      <c r="S9" s="233"/>
      <c r="T9" s="233"/>
    </row>
    <row r="10" spans="2:25" s="141" customFormat="1" x14ac:dyDescent="0.25">
      <c r="B10" s="144" t="str">
        <f>ثلاثي3!D4</f>
        <v>تواصل شفوي</v>
      </c>
      <c r="C10" s="145">
        <f>VLOOKUP(H7,ثلاثي3!A5:AJ49,4,FALSE)</f>
        <v>0</v>
      </c>
      <c r="D10" s="132"/>
      <c r="E10" s="146" t="e">
        <f>ثلاثي3!D57</f>
        <v>#DIV/0!</v>
      </c>
      <c r="F10" s="147">
        <f>ثلاثي3!D56</f>
        <v>0</v>
      </c>
      <c r="G10" s="147">
        <f>ثلاثي3!D55</f>
        <v>0</v>
      </c>
      <c r="H10" s="153" t="str">
        <f>IF(AND(C10=F10,C$39=G$39),"للتثبت","")</f>
        <v>للتثبت</v>
      </c>
      <c r="I10" s="167">
        <f>C10-VLOOKUP(H7,ثلاثي1!A5:AJ49,4,FALSE)</f>
        <v>0</v>
      </c>
      <c r="J10" s="207"/>
      <c r="L10" s="231" t="str">
        <f t="shared" ref="L10:L35" si="1">B10</f>
        <v>تواصل شفوي</v>
      </c>
      <c r="M10" s="172">
        <f>VLOOKUP(H7,ثلاثي1!A5:AI49,4,FALSE)</f>
        <v>0</v>
      </c>
      <c r="N10" s="172">
        <f>VLOOKUP(H7,ثلاثي2!A5:AI49,4,FALSE)</f>
        <v>0</v>
      </c>
      <c r="O10" s="234">
        <f>C10</f>
        <v>0</v>
      </c>
      <c r="P10" s="233"/>
      <c r="Q10" s="233"/>
      <c r="R10" s="233"/>
      <c r="S10" s="233"/>
      <c r="T10" s="233"/>
    </row>
    <row r="11" spans="2:25" s="141" customFormat="1" x14ac:dyDescent="0.25">
      <c r="B11" s="148" t="str">
        <f>ثلاثي3!E4</f>
        <v>قراءة</v>
      </c>
      <c r="C11" s="145">
        <f>VLOOKUP(H7,ثلاثي3!A5:AJ49,5,FALSE)</f>
        <v>0</v>
      </c>
      <c r="D11" s="149"/>
      <c r="E11" s="146" t="e">
        <f>ثلاثي3!E57</f>
        <v>#DIV/0!</v>
      </c>
      <c r="F11" s="147">
        <f>ثلاثي3!E56</f>
        <v>0</v>
      </c>
      <c r="G11" s="147">
        <f>ثلاثي3!E55</f>
        <v>0</v>
      </c>
      <c r="H11" s="153" t="str">
        <f>IF(AND(C11=F11,C$39=G$39),"للتثبت","")</f>
        <v>للتثبت</v>
      </c>
      <c r="I11" s="167">
        <f>C11-VLOOKUP(H7,ثلاثي1!A5:AJ49,5,FALSE)</f>
        <v>0</v>
      </c>
      <c r="J11" s="207"/>
      <c r="L11" s="231" t="str">
        <f t="shared" si="1"/>
        <v>قراءة</v>
      </c>
      <c r="M11" s="172">
        <f>VLOOKUP(H7,ثلاثي1!A5:AI49,5,FALSE)</f>
        <v>0</v>
      </c>
      <c r="N11" s="172">
        <f>VLOOKUP(H7,ثلاثي2!A5:AI49,5,FALSE)</f>
        <v>0</v>
      </c>
      <c r="O11" s="234">
        <f t="shared" ref="O11:O36" si="2">C11</f>
        <v>0</v>
      </c>
      <c r="P11" s="233"/>
      <c r="Q11" s="233"/>
      <c r="R11" s="233"/>
      <c r="S11" s="233"/>
      <c r="T11" s="233"/>
    </row>
    <row r="12" spans="2:25" s="141" customFormat="1" x14ac:dyDescent="0.25">
      <c r="B12" s="148" t="str">
        <f>ثلاثي3!F4</f>
        <v>قواعد اللغة</v>
      </c>
      <c r="C12" s="145">
        <f>VLOOKUP(H7,ثلاثي3!A5:AJ49,6,FALSE)</f>
        <v>0</v>
      </c>
      <c r="D12" s="149"/>
      <c r="E12" s="146" t="e">
        <f>ثلاثي3!F57</f>
        <v>#DIV/0!</v>
      </c>
      <c r="F12" s="147">
        <f>ثلاثي3!F56</f>
        <v>0</v>
      </c>
      <c r="G12" s="147">
        <f>+ثلاثي3!F55</f>
        <v>0</v>
      </c>
      <c r="H12" s="153" t="str">
        <f>IF(AND(C12=F12,C$39=G$39),"للتثبت","")</f>
        <v>للتثبت</v>
      </c>
      <c r="I12" s="167">
        <f>C12-VLOOKUP(H7,ثلاثي1!A5:AJ49,6,FALSE)</f>
        <v>0</v>
      </c>
      <c r="J12" s="207"/>
      <c r="K12" s="150"/>
      <c r="L12" s="231" t="str">
        <f t="shared" si="1"/>
        <v>قواعد اللغة</v>
      </c>
      <c r="M12" s="172">
        <f>VLOOKUP(H7,ثلاثي1!A5:AI49,6,FALSE)</f>
        <v>0</v>
      </c>
      <c r="N12" s="172">
        <f>VLOOKUP(H7,ثلاثي2!A5:AI49,6,FALSE)</f>
        <v>0</v>
      </c>
      <c r="O12" s="234">
        <f t="shared" si="2"/>
        <v>0</v>
      </c>
      <c r="P12" s="233"/>
      <c r="Q12" s="233"/>
      <c r="R12" s="233"/>
      <c r="S12" s="233"/>
      <c r="T12" s="233"/>
    </row>
    <row r="13" spans="2:25" s="141" customFormat="1" x14ac:dyDescent="0.25">
      <c r="B13" s="148" t="str">
        <f>ثلاثي3!G4</f>
        <v>إنتاج كتابي</v>
      </c>
      <c r="C13" s="145">
        <f>VLOOKUP(H7,ثلاثي3!A5:AJ49,7,FALSE)</f>
        <v>0</v>
      </c>
      <c r="D13" s="149"/>
      <c r="E13" s="146" t="e">
        <f>ثلاثي3!G57</f>
        <v>#DIV/0!</v>
      </c>
      <c r="F13" s="147">
        <f>ثلاثي3!G56</f>
        <v>0</v>
      </c>
      <c r="G13" s="147">
        <f>ثلاثي3!G55</f>
        <v>0</v>
      </c>
      <c r="H13" s="153" t="str">
        <f>IF(AND(C13=F13,C$39=G$39),"للتثبت","")</f>
        <v>للتثبت</v>
      </c>
      <c r="I13" s="167">
        <f>C13-VLOOKUP(H7,ثلاثي1!A5:AJ49,7,FALSE)</f>
        <v>0</v>
      </c>
      <c r="J13" s="207"/>
      <c r="K13" s="150"/>
      <c r="L13" s="231" t="str">
        <f t="shared" si="1"/>
        <v>إنتاج كتابي</v>
      </c>
      <c r="M13" s="172">
        <f>VLOOKUP(H7,ثلاثي1!A5:AI49,7,FALSE)</f>
        <v>0</v>
      </c>
      <c r="N13" s="172">
        <f>VLOOKUP(H7,ثلاثي2!A5:AI49,7,FALSE)</f>
        <v>0</v>
      </c>
      <c r="O13" s="234">
        <f t="shared" si="2"/>
        <v>0</v>
      </c>
      <c r="P13" s="233"/>
      <c r="Q13" s="233"/>
      <c r="R13" s="233"/>
      <c r="S13" s="233"/>
      <c r="T13" s="233"/>
    </row>
    <row r="14" spans="2:25" x14ac:dyDescent="0.25">
      <c r="B14" s="148" t="str">
        <f>ثلاثي3!I4</f>
        <v>معدل المجال</v>
      </c>
      <c r="C14" s="164">
        <f>VLOOKUP(H7,ثلاثي3!A5:AJ49,9,FALSE)</f>
        <v>0</v>
      </c>
      <c r="D14" s="149"/>
      <c r="E14" s="146">
        <f>ثلاثي3!I57</f>
        <v>0</v>
      </c>
      <c r="F14" s="147">
        <f>ثلاثي3!I56</f>
        <v>0</v>
      </c>
      <c r="G14" s="147">
        <f>ثلاثي3!I55</f>
        <v>0</v>
      </c>
      <c r="H14" s="153" t="str">
        <f>IF(AND(C14=F14,C$39=G$39),"للتثبت","")</f>
        <v>للتثبت</v>
      </c>
      <c r="I14" s="167">
        <f>C14-VLOOKUP(H7,ثلاثي1!A5:AJ49,9,FALSE)</f>
        <v>0</v>
      </c>
      <c r="J14" s="207"/>
      <c r="K14" s="150"/>
      <c r="L14" s="231" t="str">
        <f t="shared" si="1"/>
        <v>معدل المجال</v>
      </c>
      <c r="M14" s="174">
        <f>VLOOKUP(H7,ثلاثي1!A5:AI49,9,FALSE)</f>
        <v>0</v>
      </c>
      <c r="N14" s="174">
        <f>VLOOKUP(H7,ثلاثي2!A5:AI49,9,FALSE)</f>
        <v>0</v>
      </c>
      <c r="O14" s="173">
        <f t="shared" si="2"/>
        <v>0</v>
      </c>
      <c r="Y14" s="141"/>
    </row>
    <row r="15" spans="2:25" x14ac:dyDescent="0.25">
      <c r="B15" s="149"/>
      <c r="C15" s="151"/>
      <c r="D15" s="149"/>
      <c r="E15" s="152"/>
      <c r="F15" s="151"/>
      <c r="G15" s="151"/>
      <c r="H15" s="152"/>
      <c r="I15" s="168"/>
      <c r="J15" s="168"/>
      <c r="K15" s="149"/>
      <c r="L15" s="230"/>
      <c r="M15" s="235"/>
      <c r="N15" s="235"/>
      <c r="O15" s="235"/>
    </row>
    <row r="16" spans="2:25" ht="18" x14ac:dyDescent="0.25">
      <c r="B16" s="399" t="str">
        <f>ثلاثي3!K3</f>
        <v>مجال العلوم والتكنولوجيا</v>
      </c>
      <c r="C16" s="400"/>
      <c r="D16" s="149"/>
      <c r="E16" s="152"/>
      <c r="F16" s="153"/>
      <c r="G16" s="153"/>
      <c r="H16" s="153"/>
      <c r="I16" s="168"/>
      <c r="J16" s="168"/>
      <c r="K16" s="149"/>
      <c r="L16" s="166" t="str">
        <f t="shared" si="1"/>
        <v>مجال العلوم والتكنولوجيا</v>
      </c>
      <c r="M16" s="166" t="s">
        <v>119</v>
      </c>
      <c r="N16" s="166" t="s">
        <v>120</v>
      </c>
      <c r="O16" s="166" t="s">
        <v>121</v>
      </c>
    </row>
    <row r="17" spans="2:15" x14ac:dyDescent="0.25">
      <c r="B17" s="148" t="str">
        <f>ثلاثي3!K4</f>
        <v>رياضيات</v>
      </c>
      <c r="C17" s="154">
        <f>VLOOKUP(H7,ثلاثي3!A5:AJ49,11,FALSE)</f>
        <v>0</v>
      </c>
      <c r="E17" s="146" t="e">
        <f>ثلاثي3!K57</f>
        <v>#DIV/0!</v>
      </c>
      <c r="F17" s="147">
        <f>ثلاثي3!K56</f>
        <v>0</v>
      </c>
      <c r="G17" s="147">
        <f>ثلاثي3!K55</f>
        <v>0</v>
      </c>
      <c r="H17" s="153" t="str">
        <f>IF(AND(C17=F17,C$39=G$39),"للتثبت","")</f>
        <v>للتثبت</v>
      </c>
      <c r="I17" s="167">
        <f>C17-VLOOKUP(H7,ثلاثي1!A5:AJ49,11,FALSE)</f>
        <v>0</v>
      </c>
      <c r="J17" s="207"/>
      <c r="L17" s="231" t="str">
        <f t="shared" si="1"/>
        <v>رياضيات</v>
      </c>
      <c r="M17" s="234">
        <f>VLOOKUP(H7,ثلاثي1!A5:AI49,11,FALSE)</f>
        <v>0</v>
      </c>
      <c r="N17" s="234">
        <f>VLOOKUP(H7,ثلاثي2!A5:AI49,11,FALSE)</f>
        <v>0</v>
      </c>
      <c r="O17" s="234">
        <f t="shared" si="2"/>
        <v>0</v>
      </c>
    </row>
    <row r="18" spans="2:15" x14ac:dyDescent="0.25">
      <c r="B18" s="148" t="str">
        <f>ثلاثي3!L4</f>
        <v>الإيقاظ العلمي</v>
      </c>
      <c r="C18" s="145">
        <f>VLOOKUP(H7,ثلاثي3!A5:AJ49,12,FALSE)</f>
        <v>0</v>
      </c>
      <c r="D18" s="156"/>
      <c r="E18" s="146" t="e">
        <f>ثلاثي3!L57</f>
        <v>#DIV/0!</v>
      </c>
      <c r="F18" s="147">
        <f>ثلاثي3!L56</f>
        <v>0</v>
      </c>
      <c r="G18" s="147">
        <f>ثلاثي3!L55</f>
        <v>0</v>
      </c>
      <c r="H18" s="153" t="str">
        <f>IF(AND(C18=F18,C$39=G$39),"للتثبت","")</f>
        <v>للتثبت</v>
      </c>
      <c r="I18" s="167">
        <f>C18-VLOOKUP(H7,ثلاثي1!A5:AJ49,12,FALSE)</f>
        <v>0</v>
      </c>
      <c r="J18" s="207"/>
      <c r="L18" s="231" t="str">
        <f t="shared" si="1"/>
        <v>الإيقاظ العلمي</v>
      </c>
      <c r="M18" s="172">
        <f>VLOOKUP(H7,ثلاثي1!A5:AI49,12,FALSE)</f>
        <v>0</v>
      </c>
      <c r="N18" s="172">
        <f>VLOOKUP(H7,ثلاثي2!A5:AI49,12,FALSE)</f>
        <v>0</v>
      </c>
      <c r="O18" s="234">
        <f t="shared" si="2"/>
        <v>0</v>
      </c>
    </row>
    <row r="19" spans="2:15" x14ac:dyDescent="0.25">
      <c r="B19" s="148" t="str">
        <f>ثلاثي3!M4</f>
        <v>تربية تكنولوجية</v>
      </c>
      <c r="C19" s="145">
        <f>VLOOKUP(H7,ثلاثي3!A5:AJ49,13,FALSE)</f>
        <v>0</v>
      </c>
      <c r="D19" s="149"/>
      <c r="E19" s="146" t="e">
        <f>ثلاثي3!M57</f>
        <v>#DIV/0!</v>
      </c>
      <c r="F19" s="147">
        <f>ثلاثي3!M56</f>
        <v>0</v>
      </c>
      <c r="G19" s="147">
        <f>ثلاثي3!M55</f>
        <v>0</v>
      </c>
      <c r="H19" s="153" t="str">
        <f>IF(AND(C19=F19,C$39=G$39),"للتثبت","")</f>
        <v>للتثبت</v>
      </c>
      <c r="I19" s="167">
        <f>C19-VLOOKUP(H7,ثلاثي1!A5:AJ49,13,FALSE)</f>
        <v>0</v>
      </c>
      <c r="J19" s="207"/>
      <c r="K19" s="155"/>
      <c r="L19" s="231" t="str">
        <f t="shared" si="1"/>
        <v>تربية تكنولوجية</v>
      </c>
      <c r="M19" s="172">
        <f>VLOOKUP(H7,ثلاثي1!A5:AI49,13,FALSE)</f>
        <v>0</v>
      </c>
      <c r="N19" s="172">
        <f>VLOOKUP(H7,ثلاثي2!A5:AI49,13,FALSE)</f>
        <v>0</v>
      </c>
      <c r="O19" s="234">
        <f t="shared" si="2"/>
        <v>0</v>
      </c>
    </row>
    <row r="20" spans="2:15" x14ac:dyDescent="0.25">
      <c r="B20" s="148" t="str">
        <f>ثلاثي3!O4</f>
        <v>معدل المجال</v>
      </c>
      <c r="C20" s="165">
        <f>VLOOKUP(H7,ثلاثي3!A5:AJ49,15,FALSE)</f>
        <v>0</v>
      </c>
      <c r="D20" s="149"/>
      <c r="E20" s="146">
        <f>ثلاثي3!O57</f>
        <v>0</v>
      </c>
      <c r="F20" s="147">
        <f>ثلاثي3!O56</f>
        <v>0</v>
      </c>
      <c r="G20" s="147">
        <f>ثلاثي3!O55</f>
        <v>0</v>
      </c>
      <c r="H20" s="153" t="str">
        <f>IF(AND(C20=F20,C$39=G$39),"للتثبت","")</f>
        <v>للتثبت</v>
      </c>
      <c r="I20" s="167">
        <f>C20-VLOOKUP(H7,ثلاثي1!A5:AJ49,15,FALSE)</f>
        <v>0</v>
      </c>
      <c r="J20" s="207"/>
      <c r="K20" s="155"/>
      <c r="L20" s="231" t="str">
        <f t="shared" si="1"/>
        <v>معدل المجال</v>
      </c>
      <c r="M20" s="173">
        <f>VLOOKUP(H7,ثلاثي1!A5:AI49,15,FALSE)</f>
        <v>0</v>
      </c>
      <c r="N20" s="173">
        <f>VLOOKUP(H7,ثلاثي2!A5:AI49,15,FALSE)</f>
        <v>0</v>
      </c>
      <c r="O20" s="173">
        <f t="shared" si="2"/>
        <v>0</v>
      </c>
    </row>
    <row r="21" spans="2:15" x14ac:dyDescent="0.25">
      <c r="B21" s="149"/>
      <c r="C21" s="153"/>
      <c r="D21" s="149"/>
      <c r="E21" s="152"/>
      <c r="F21" s="153"/>
      <c r="G21" s="153"/>
      <c r="H21" s="153"/>
      <c r="I21" s="168"/>
      <c r="J21" s="168"/>
      <c r="K21" s="149"/>
      <c r="L21" s="230"/>
      <c r="M21" s="235"/>
      <c r="N21" s="235"/>
      <c r="O21" s="235"/>
    </row>
    <row r="22" spans="2:15" ht="18" x14ac:dyDescent="0.25">
      <c r="B22" s="399" t="str">
        <f>ثلاثي3!Q3</f>
        <v>مجال التنشئة</v>
      </c>
      <c r="C22" s="400"/>
      <c r="D22" s="149"/>
      <c r="H22" s="153"/>
      <c r="I22" s="168"/>
      <c r="J22" s="168"/>
      <c r="K22" s="149"/>
      <c r="L22" s="166" t="str">
        <f t="shared" si="1"/>
        <v>مجال التنشئة</v>
      </c>
      <c r="M22" s="166" t="s">
        <v>119</v>
      </c>
      <c r="N22" s="166" t="s">
        <v>120</v>
      </c>
      <c r="O22" s="166" t="s">
        <v>121</v>
      </c>
    </row>
    <row r="23" spans="2:15" x14ac:dyDescent="0.25">
      <c r="B23" s="148" t="str">
        <f>ثلاثي3!Q4</f>
        <v>تربية إسلامية</v>
      </c>
      <c r="C23" s="154">
        <f>VLOOKUP(H7,ثلاثي3!A5:AJ49,17,FALSE)</f>
        <v>0</v>
      </c>
      <c r="E23" s="146" t="e">
        <f>ثلاثي3!Q57</f>
        <v>#DIV/0!</v>
      </c>
      <c r="F23" s="147">
        <f>ثلاثي3!Q56</f>
        <v>0</v>
      </c>
      <c r="G23" s="147">
        <f>ثلاثي3!Q55</f>
        <v>0</v>
      </c>
      <c r="H23" s="153" t="str">
        <f t="shared" ref="H23:H30" si="3">IF(AND(C23=F23,C$39=G$39),"للتثبت","")</f>
        <v>للتثبت</v>
      </c>
      <c r="I23" s="167">
        <f>C23-VLOOKUP(H7,ثلاثي1!A5:AJ49,17,FALSE)</f>
        <v>0</v>
      </c>
      <c r="J23" s="207"/>
      <c r="L23" s="231" t="str">
        <f t="shared" si="1"/>
        <v>تربية إسلامية</v>
      </c>
      <c r="M23" s="234">
        <f>VLOOKUP(H7,ثلاثي1!A5:AI49,17,FALSE)</f>
        <v>0</v>
      </c>
      <c r="N23" s="234">
        <f>VLOOKUP(H7,ثلاثي2!A5:AI49,17,FALSE)</f>
        <v>0</v>
      </c>
      <c r="O23" s="234">
        <f t="shared" si="2"/>
        <v>0</v>
      </c>
    </row>
    <row r="24" spans="2:15" x14ac:dyDescent="0.25">
      <c r="B24" s="148" t="str">
        <f>ثلاثي3!R4</f>
        <v>تاريخ</v>
      </c>
      <c r="C24" s="154">
        <f>VLOOKUP(H7,ثلاثي3!A5:AJ49,18,FALSE)</f>
        <v>0</v>
      </c>
      <c r="E24" s="146" t="e">
        <f>ثلاثي3!R57</f>
        <v>#DIV/0!</v>
      </c>
      <c r="F24" s="147">
        <f>ثلاثي3!R56</f>
        <v>0</v>
      </c>
      <c r="G24" s="147">
        <f>ثلاثي3!R55</f>
        <v>0</v>
      </c>
      <c r="H24" s="153" t="str">
        <f t="shared" si="3"/>
        <v>للتثبت</v>
      </c>
      <c r="I24" s="167">
        <f>C24-VLOOKUP(H7,ثلاثي1!A5:AJ49,18,FALSE)</f>
        <v>0</v>
      </c>
      <c r="J24" s="207"/>
      <c r="K24" s="149"/>
      <c r="L24" s="231" t="str">
        <f t="shared" si="1"/>
        <v>تاريخ</v>
      </c>
      <c r="M24" s="234">
        <f>VLOOKUP(H7,ثلاثي1!A5:AI49,18,FALSE)</f>
        <v>0</v>
      </c>
      <c r="N24" s="234">
        <f>VLOOKUP(H7,ثلاثي2!A5:AI49,18,FALSE)</f>
        <v>0</v>
      </c>
      <c r="O24" s="234">
        <f t="shared" si="2"/>
        <v>0</v>
      </c>
    </row>
    <row r="25" spans="2:15" x14ac:dyDescent="0.25">
      <c r="B25" s="148" t="str">
        <f>ثلاثي3!S4</f>
        <v>جغرافيا</v>
      </c>
      <c r="C25" s="154">
        <f>VLOOKUP(H7,ثلاثي3!A5:AJ49,19,FALSE)</f>
        <v>0</v>
      </c>
      <c r="E25" s="146" t="e">
        <f>ثلاثي3!S57</f>
        <v>#DIV/0!</v>
      </c>
      <c r="F25" s="147">
        <f>ثلاثي3!S56</f>
        <v>0</v>
      </c>
      <c r="G25" s="147">
        <f>ثلاثي3!S55</f>
        <v>0</v>
      </c>
      <c r="H25" s="153" t="str">
        <f t="shared" si="3"/>
        <v>للتثبت</v>
      </c>
      <c r="I25" s="167">
        <f>C25-VLOOKUP(H7,ثلاثي1!A5:AJ49,19,FALSE)</f>
        <v>0</v>
      </c>
      <c r="J25" s="207"/>
      <c r="K25" s="149"/>
      <c r="L25" s="231" t="str">
        <f t="shared" si="1"/>
        <v>جغرافيا</v>
      </c>
      <c r="M25" s="234">
        <f>VLOOKUP(H7,ثلاثي1!A5:AI49,19,FALSE)</f>
        <v>0</v>
      </c>
      <c r="N25" s="234">
        <f>VLOOKUP(H7,ثلاثي2!A5:AI49,19,FALSE)</f>
        <v>0</v>
      </c>
      <c r="O25" s="234">
        <f t="shared" si="2"/>
        <v>0</v>
      </c>
    </row>
    <row r="26" spans="2:15" x14ac:dyDescent="0.25">
      <c r="B26" s="148" t="str">
        <f>ثلاثي3!T4</f>
        <v>تربية مدنية</v>
      </c>
      <c r="C26" s="154">
        <f>VLOOKUP(H7,ثلاثي3!A5:AJ49,20,FALSE)</f>
        <v>0</v>
      </c>
      <c r="E26" s="146" t="e">
        <f>ثلاثي3!T57</f>
        <v>#DIV/0!</v>
      </c>
      <c r="F26" s="147">
        <f>ثلاثي3!T56</f>
        <v>0</v>
      </c>
      <c r="G26" s="147">
        <f>ثلاثي3!T55</f>
        <v>0</v>
      </c>
      <c r="H26" s="153" t="str">
        <f t="shared" si="3"/>
        <v>للتثبت</v>
      </c>
      <c r="I26" s="167">
        <f>C26-VLOOKUP(H7,ثلاثي1!A5:AJ49,20,FALSE)</f>
        <v>0</v>
      </c>
      <c r="J26" s="207"/>
      <c r="K26" s="149"/>
      <c r="L26" s="231" t="str">
        <f t="shared" si="1"/>
        <v>تربية مدنية</v>
      </c>
      <c r="M26" s="234">
        <f>VLOOKUP(H7,ثلاثي1!A5:AI49,20,FALSE)</f>
        <v>0</v>
      </c>
      <c r="N26" s="234">
        <f>VLOOKUP(H7,ثلاثي2!A5:AI49,20,FALSE)</f>
        <v>0</v>
      </c>
      <c r="O26" s="234">
        <f t="shared" si="2"/>
        <v>0</v>
      </c>
    </row>
    <row r="27" spans="2:15" x14ac:dyDescent="0.25">
      <c r="B27" s="148" t="str">
        <f>ثلاثي3!U4</f>
        <v>تربية تشكيلية</v>
      </c>
      <c r="C27" s="154">
        <f>VLOOKUP(H7,ثلاثي3!A5:AJ49,21,FALSE)</f>
        <v>0</v>
      </c>
      <c r="D27" s="149"/>
      <c r="E27" s="146" t="e">
        <f>ثلاثي3!U57</f>
        <v>#DIV/0!</v>
      </c>
      <c r="F27" s="147">
        <f>ثلاثي3!U56</f>
        <v>0</v>
      </c>
      <c r="G27" s="147">
        <f>ثلاثي3!U55</f>
        <v>0</v>
      </c>
      <c r="H27" s="153" t="str">
        <f t="shared" si="3"/>
        <v>للتثبت</v>
      </c>
      <c r="I27" s="167">
        <f>C27-VLOOKUP(H7,ثلاثي1!A5:AJ49,21,FALSE)</f>
        <v>0</v>
      </c>
      <c r="J27" s="207"/>
      <c r="K27" s="149"/>
      <c r="L27" s="231" t="str">
        <f>B27</f>
        <v>تربية تشكيلية</v>
      </c>
      <c r="M27" s="234">
        <f>VLOOKUP(H7,ثلاثي1!A5:AI49,21,FALSE)</f>
        <v>0</v>
      </c>
      <c r="N27" s="234">
        <f>VLOOKUP(H7,ثلاثي2!A5:AI49,21,FALSE)</f>
        <v>0</v>
      </c>
      <c r="O27" s="234">
        <f t="shared" si="2"/>
        <v>0</v>
      </c>
    </row>
    <row r="28" spans="2:15" x14ac:dyDescent="0.25">
      <c r="B28" s="148" t="str">
        <f>ثلاثي3!V4</f>
        <v>تربية موسيقية</v>
      </c>
      <c r="C28" s="154">
        <f>VLOOKUP(H7,ثلاثي3!A5:AJ49,22,FALSE)</f>
        <v>0</v>
      </c>
      <c r="D28" s="149"/>
      <c r="E28" s="146" t="e">
        <f>ثلاثي3!V57</f>
        <v>#DIV/0!</v>
      </c>
      <c r="F28" s="147">
        <f>ثلاثي3!V56</f>
        <v>0</v>
      </c>
      <c r="G28" s="147">
        <f>ثلاثي3!V55</f>
        <v>0</v>
      </c>
      <c r="H28" s="153" t="str">
        <f t="shared" si="3"/>
        <v>للتثبت</v>
      </c>
      <c r="I28" s="167">
        <f>C28-VLOOKUP(H7,ثلاثي1!A5:AJ49,22,FALSE)</f>
        <v>0</v>
      </c>
      <c r="J28" s="207"/>
      <c r="K28" s="149"/>
      <c r="L28" s="231" t="str">
        <f t="shared" si="1"/>
        <v>تربية موسيقية</v>
      </c>
      <c r="M28" s="234">
        <f>VLOOKUP(H7,ثلاثي1!A5:AI49,22,FALSE)</f>
        <v>0</v>
      </c>
      <c r="N28" s="234">
        <f>VLOOKUP(H7,ثلاثي2!A5:AI49,22,FALSE)</f>
        <v>0</v>
      </c>
      <c r="O28" s="234">
        <f t="shared" si="2"/>
        <v>0</v>
      </c>
    </row>
    <row r="29" spans="2:15" x14ac:dyDescent="0.25">
      <c r="B29" s="148" t="str">
        <f>ثلاثي3!W4</f>
        <v>تربية بدنية</v>
      </c>
      <c r="C29" s="154">
        <f>IF(VLOOKUP(H7,ثلاثي3!A5:AJ49,23,FALSE)=7.77,"معفى",VLOOKUP(H7,ثلاثي3!A5:AJ49,23,FALSE))</f>
        <v>0</v>
      </c>
      <c r="E29" s="146">
        <f>ثلاثي3!W57</f>
        <v>0</v>
      </c>
      <c r="F29" s="147">
        <f>ثلاثي3!W56</f>
        <v>0</v>
      </c>
      <c r="G29" s="147">
        <f>ثلاثي3!W55</f>
        <v>0</v>
      </c>
      <c r="H29" s="153" t="str">
        <f t="shared" si="3"/>
        <v>للتثبت</v>
      </c>
      <c r="I29" s="167">
        <f>IF(OR(C29="معفى",VLOOKUP(H7,ثلاثي1!A5:AJ49,23,FALSE)="معفى"),"",C29-VLOOKUP(H7,ثلاثي1!A5:AJ49,23,FALSE))</f>
        <v>0</v>
      </c>
      <c r="J29" s="207"/>
      <c r="K29" s="149"/>
      <c r="L29" s="231" t="str">
        <f t="shared" si="1"/>
        <v>تربية بدنية</v>
      </c>
      <c r="M29" s="234">
        <f>IF(VLOOKUP(H7,ثلاثي1!A5:AI49,23,FALSE)=7.77,"معفى",VLOOKUP(H7,ثلاثي1!A5:AI49,23,FALSE))</f>
        <v>0</v>
      </c>
      <c r="N29" s="234">
        <f>IF(VLOOKUP(H7,ثلاثي2!A5:AI49,23,FALSE)=7.77,"معفى",VLOOKUP(H7,ثلاثي2!A5:AI49,23,FALSE))</f>
        <v>0</v>
      </c>
      <c r="O29" s="234">
        <f t="shared" si="2"/>
        <v>0</v>
      </c>
    </row>
    <row r="30" spans="2:15" x14ac:dyDescent="0.25">
      <c r="B30" s="148" t="str">
        <f>ثلاثي3!Y4</f>
        <v>معدل المجال</v>
      </c>
      <c r="C30" s="165">
        <f>VLOOKUP(H7,ثلاثي3!A5:AJ49,25,FALSE)</f>
        <v>0</v>
      </c>
      <c r="E30" s="146">
        <f>ثلاثي3!Y57</f>
        <v>0</v>
      </c>
      <c r="F30" s="147">
        <f>ثلاثي3!Y56</f>
        <v>0</v>
      </c>
      <c r="G30" s="147">
        <f>ثلاثي3!Y55</f>
        <v>0</v>
      </c>
      <c r="H30" s="153" t="str">
        <f t="shared" si="3"/>
        <v>للتثبت</v>
      </c>
      <c r="I30" s="167">
        <f>C30-VLOOKUP(H7,ثلاثي1!A5:AJ49,25,FALSE)</f>
        <v>0</v>
      </c>
      <c r="J30" s="207"/>
      <c r="K30" s="149"/>
      <c r="L30" s="231" t="str">
        <f t="shared" si="1"/>
        <v>معدل المجال</v>
      </c>
      <c r="M30" s="173">
        <f>VLOOKUP(H7,ثلاثي1!A5:AI49,25,FALSE)</f>
        <v>0</v>
      </c>
      <c r="N30" s="173">
        <f>VLOOKUP(H7,ثلاثي2!A5:AI49,25,FALSE)</f>
        <v>0</v>
      </c>
      <c r="O30" s="173">
        <f t="shared" si="2"/>
        <v>0</v>
      </c>
    </row>
    <row r="31" spans="2:15" x14ac:dyDescent="0.25">
      <c r="B31" s="149"/>
      <c r="C31" s="153"/>
      <c r="D31" s="149"/>
      <c r="E31" s="152"/>
      <c r="H31" s="153"/>
      <c r="I31" s="169"/>
      <c r="J31" s="169"/>
      <c r="K31" s="149"/>
      <c r="L31" s="230"/>
      <c r="M31" s="235"/>
      <c r="N31" s="235"/>
      <c r="O31" s="235"/>
    </row>
    <row r="32" spans="2:15" ht="18" x14ac:dyDescent="0.25">
      <c r="B32" s="399" t="str">
        <f>ثلاثي3!AA3</f>
        <v>مجال اللغة الفرنسية</v>
      </c>
      <c r="C32" s="400"/>
      <c r="E32" s="152"/>
      <c r="H32" s="152"/>
      <c r="I32" s="169"/>
      <c r="J32" s="169"/>
      <c r="K32" s="149"/>
      <c r="L32" s="166" t="str">
        <f t="shared" si="1"/>
        <v>مجال اللغة الفرنسية</v>
      </c>
      <c r="M32" s="166" t="s">
        <v>119</v>
      </c>
      <c r="N32" s="166" t="s">
        <v>120</v>
      </c>
      <c r="O32" s="166" t="s">
        <v>121</v>
      </c>
    </row>
    <row r="33" spans="2:25" x14ac:dyDescent="0.25">
      <c r="B33" s="148" t="str">
        <f>ثلاثي3!AA4</f>
        <v>Expr orale</v>
      </c>
      <c r="C33" s="145">
        <f>VLOOKUP(H7,ثلاثي3!A5:AJ49,27,FALSE)</f>
        <v>0</v>
      </c>
      <c r="D33" s="149"/>
      <c r="E33" s="146" t="e">
        <f>ثلاثي3!AA57</f>
        <v>#DIV/0!</v>
      </c>
      <c r="F33" s="147">
        <f>ثلاثي3!AA56</f>
        <v>0</v>
      </c>
      <c r="G33" s="147">
        <f>ثلاثي3!AA55</f>
        <v>0</v>
      </c>
      <c r="H33" s="153" t="str">
        <f>IF(AND(C33=F33,C$39=G$39),"للتثبت","")</f>
        <v>للتثبت</v>
      </c>
      <c r="I33" s="167">
        <f>C33-VLOOKUP(H7,ثلاثي1!A5:AJ49,27,FALSE)</f>
        <v>0</v>
      </c>
      <c r="J33" s="207"/>
      <c r="K33" s="149"/>
      <c r="L33" s="231" t="str">
        <f t="shared" si="1"/>
        <v>Expr orale</v>
      </c>
      <c r="M33" s="172">
        <f>VLOOKUP(H7,ثلاثي1!A5:AI49,27,FALSE)</f>
        <v>0</v>
      </c>
      <c r="N33" s="172">
        <f>VLOOKUP(H7,ثلاثي2!A5:AI49,27,FALSE)</f>
        <v>0</v>
      </c>
      <c r="O33" s="234">
        <f t="shared" si="2"/>
        <v>0</v>
      </c>
    </row>
    <row r="34" spans="2:25" x14ac:dyDescent="0.25">
      <c r="B34" s="148" t="str">
        <f>ثلاثي3!AB4</f>
        <v>Lecture</v>
      </c>
      <c r="C34" s="157">
        <f>VLOOKUP(H7,ثلاثي3!A5:AJ49,28,FALSE)</f>
        <v>0</v>
      </c>
      <c r="D34" s="149"/>
      <c r="E34" s="146" t="e">
        <f>ثلاثي3!AB57</f>
        <v>#DIV/0!</v>
      </c>
      <c r="F34" s="147">
        <f>ثلاثي3!AB56</f>
        <v>0</v>
      </c>
      <c r="G34" s="147">
        <f>ثلاثي3!AB55</f>
        <v>0</v>
      </c>
      <c r="H34" s="153" t="str">
        <f>IF(AND(C34=F34,C$39=G$39),"للتثبت","")</f>
        <v>للتثبت</v>
      </c>
      <c r="I34" s="167">
        <f>C34-VLOOKUP(H7,ثلاثي1!A5:AJ49,28,FALSE)</f>
        <v>0</v>
      </c>
      <c r="J34" s="207"/>
      <c r="K34" s="149"/>
      <c r="L34" s="231" t="str">
        <f t="shared" si="1"/>
        <v>Lecture</v>
      </c>
      <c r="M34" s="236">
        <f>VLOOKUP(H7,ثلاثي1!A5:AI49,28,FALSE)</f>
        <v>0</v>
      </c>
      <c r="N34" s="236">
        <f>VLOOKUP(H7,ثلاثي2!A5:AI49,28,FALSE)</f>
        <v>0</v>
      </c>
      <c r="O34" s="234">
        <f t="shared" si="2"/>
        <v>0</v>
      </c>
    </row>
    <row r="35" spans="2:25" x14ac:dyDescent="0.25">
      <c r="B35" s="148" t="str">
        <f>ثلاثي3!AC4</f>
        <v>Prod écrite</v>
      </c>
      <c r="C35" s="157">
        <f>VLOOKUP(H7,ثلاثي3!A5:AJ49,29,FALSE)</f>
        <v>0</v>
      </c>
      <c r="D35" s="149"/>
      <c r="E35" s="146" t="e">
        <f>ثلاثي3!AC57</f>
        <v>#DIV/0!</v>
      </c>
      <c r="F35" s="147">
        <f>ثلاثي3!AC56</f>
        <v>0</v>
      </c>
      <c r="G35" s="147">
        <f>ثلاثي3!AC55</f>
        <v>0</v>
      </c>
      <c r="H35" s="153" t="str">
        <f>IF(AND(C35=F35,C$39=G$39),"للتثبت","")</f>
        <v>للتثبت</v>
      </c>
      <c r="I35" s="167">
        <f>C35-VLOOKUP(H7,ثلاثي1!A5:AJ49,29,FALSE)</f>
        <v>0</v>
      </c>
      <c r="J35" s="207"/>
      <c r="K35" s="149"/>
      <c r="L35" s="231" t="str">
        <f t="shared" si="1"/>
        <v>Prod écrite</v>
      </c>
      <c r="M35" s="236">
        <f>VLOOKUP(H7,ثلاثي1!A5:AI49,29,FALSE)</f>
        <v>0</v>
      </c>
      <c r="N35" s="236">
        <f>VLOOKUP(H7,ثلاثي2!A5:AI49,29,FALSE)</f>
        <v>0</v>
      </c>
      <c r="O35" s="234">
        <f t="shared" si="2"/>
        <v>0</v>
      </c>
    </row>
    <row r="36" spans="2:25" x14ac:dyDescent="0.25">
      <c r="B36" s="148" t="str">
        <f>ثلاثي3!AE4</f>
        <v>معدل المجال</v>
      </c>
      <c r="C36" s="165">
        <f>VLOOKUP(H7,ثلاثي3!A5:AJ49,31,FALSE)</f>
        <v>0</v>
      </c>
      <c r="D36" s="149"/>
      <c r="E36" s="146">
        <f>ثلاثي3!AE57</f>
        <v>0</v>
      </c>
      <c r="F36" s="147">
        <f>ثلاثي3!AE56</f>
        <v>0</v>
      </c>
      <c r="G36" s="147">
        <f>ثلاثي3!AE55</f>
        <v>0</v>
      </c>
      <c r="H36" s="153" t="str">
        <f>IF(AND(C36=F36,C$39=G$39),"للتثبت","")</f>
        <v>للتثبت</v>
      </c>
      <c r="I36" s="167">
        <f>C36-VLOOKUP(H7,ثلاثي1!A5:AJ49,32,FALSE)</f>
        <v>-1</v>
      </c>
      <c r="J36" s="207"/>
      <c r="K36" s="149"/>
      <c r="L36" s="231" t="str">
        <f>B36</f>
        <v>معدل المجال</v>
      </c>
      <c r="M36" s="173">
        <f>VLOOKUP(H7,ثلاثي1!A5:AI49,31,FALSE)</f>
        <v>0</v>
      </c>
      <c r="N36" s="173">
        <f>VLOOKUP(H7,ثلاثي2!A5:AI49,31,FALSE)</f>
        <v>0</v>
      </c>
      <c r="O36" s="173">
        <f t="shared" si="2"/>
        <v>0</v>
      </c>
    </row>
    <row r="37" spans="2:25" x14ac:dyDescent="0.25">
      <c r="B37" s="149"/>
      <c r="D37" s="149"/>
      <c r="E37" s="152"/>
      <c r="F37" s="152"/>
      <c r="G37" s="152"/>
      <c r="H37" s="152"/>
      <c r="I37" s="170"/>
      <c r="J37" s="170"/>
      <c r="K37" s="149"/>
      <c r="L37" s="237"/>
      <c r="M37" s="235"/>
      <c r="N37" s="235"/>
      <c r="O37" s="235"/>
    </row>
    <row r="38" spans="2:25" s="175" customFormat="1" ht="18" x14ac:dyDescent="0.25">
      <c r="B38" s="171" t="s">
        <v>93</v>
      </c>
      <c r="C38" s="172">
        <f>VLOOKUP(H7,ثلاثي1!A5:AJ49,34,FALSE)</f>
        <v>0</v>
      </c>
      <c r="D38" s="170"/>
      <c r="E38" s="173">
        <f>ثلاثي1!AH57</f>
        <v>0</v>
      </c>
      <c r="F38" s="174">
        <f>ثلاثي1!AH56</f>
        <v>0</v>
      </c>
      <c r="G38" s="174">
        <f>ثلاثي1!AH55</f>
        <v>0</v>
      </c>
      <c r="H38" s="170"/>
      <c r="I38" s="170"/>
      <c r="J38" s="170"/>
      <c r="K38" s="149"/>
      <c r="L38" s="238" t="str">
        <f t="shared" ref="L38:M40" si="4">B38</f>
        <v>معدل الثلاثي الأول</v>
      </c>
      <c r="M38" s="239">
        <f t="shared" si="4"/>
        <v>0</v>
      </c>
      <c r="Y38" s="132"/>
    </row>
    <row r="39" spans="2:25" ht="18" x14ac:dyDescent="0.25">
      <c r="B39" s="158" t="s">
        <v>101</v>
      </c>
      <c r="C39" s="172">
        <f>VLOOKUP(H7,ثلاثي2!A5:AJ49,34,FALSE)</f>
        <v>0</v>
      </c>
      <c r="E39" s="146">
        <f>ثلاثي2!AH57</f>
        <v>0</v>
      </c>
      <c r="F39" s="147">
        <f>ثلاثي2!AH56</f>
        <v>0</v>
      </c>
      <c r="G39" s="147">
        <f>ثلاثي2!AH55</f>
        <v>0</v>
      </c>
      <c r="H39" s="152"/>
      <c r="I39" s="170"/>
      <c r="J39" s="170"/>
      <c r="K39" s="170"/>
      <c r="L39" s="238" t="str">
        <f t="shared" si="4"/>
        <v>معدل الثلاثي الثاني</v>
      </c>
      <c r="M39" s="239">
        <f t="shared" si="4"/>
        <v>0</v>
      </c>
      <c r="Y39" s="175"/>
    </row>
    <row r="40" spans="2:25" ht="18" x14ac:dyDescent="0.25">
      <c r="B40" s="158" t="s">
        <v>103</v>
      </c>
      <c r="C40" s="172">
        <f>VLOOKUP(H7,ثلاثي3!A5:AJ49,34,FALSE)</f>
        <v>0</v>
      </c>
      <c r="E40" s="146">
        <f>ثلاثي3!AH57</f>
        <v>0</v>
      </c>
      <c r="F40" s="147">
        <f>ثلاثي3!AH56</f>
        <v>0</v>
      </c>
      <c r="G40" s="147">
        <f>ثلاثي3!AH55</f>
        <v>0</v>
      </c>
      <c r="H40" s="152"/>
      <c r="I40" s="170"/>
      <c r="J40" s="170"/>
      <c r="K40" s="152"/>
      <c r="L40" s="238" t="str">
        <f t="shared" si="4"/>
        <v>معدل الثلاثي الثالث</v>
      </c>
      <c r="M40" s="239">
        <f t="shared" si="4"/>
        <v>0</v>
      </c>
    </row>
    <row r="41" spans="2:25" ht="18" x14ac:dyDescent="0.25">
      <c r="B41" s="158" t="s">
        <v>94</v>
      </c>
      <c r="C41" s="159">
        <f>VLOOKUP(H7,ثلاثي3!A5:AJ49,35,FALSE)</f>
        <v>1</v>
      </c>
      <c r="D41" s="156"/>
      <c r="E41" s="156"/>
      <c r="F41" s="152"/>
      <c r="H41" s="149"/>
      <c r="I41" s="170"/>
      <c r="J41" s="170"/>
      <c r="K41" s="152"/>
      <c r="L41" s="170"/>
    </row>
    <row r="42" spans="2:25" ht="18" x14ac:dyDescent="0.25">
      <c r="B42" s="158" t="s">
        <v>44</v>
      </c>
      <c r="C42" s="145" t="str">
        <f>VLOOKUP(H7,ثلاثي3!A5:AJ49,36,FALSE)</f>
        <v/>
      </c>
      <c r="D42" s="149"/>
      <c r="E42" s="152"/>
      <c r="F42" s="152"/>
      <c r="H42" s="149"/>
      <c r="I42" s="149"/>
      <c r="J42" s="149"/>
      <c r="K42" s="149"/>
      <c r="L42" s="170"/>
    </row>
    <row r="43" spans="2:25" x14ac:dyDescent="0.25">
      <c r="H43" s="149"/>
      <c r="I43" s="149"/>
      <c r="J43" s="149"/>
      <c r="K43" s="149"/>
      <c r="L43" s="170"/>
    </row>
    <row r="44" spans="2:25" x14ac:dyDescent="0.25">
      <c r="B44" s="184" t="s">
        <v>104</v>
      </c>
      <c r="H44" s="149"/>
      <c r="I44" s="149"/>
      <c r="J44" s="149"/>
      <c r="K44" s="149"/>
      <c r="L44" s="170"/>
    </row>
    <row r="45" spans="2:25" ht="15.75" x14ac:dyDescent="0.25">
      <c r="B45" s="192" t="str">
        <f>IF(C45="","","فارق أعداد")</f>
        <v/>
      </c>
      <c r="C45" s="177" t="str">
        <f>IF(MAX(C10:C13,C17:C19,C23:C29,C33:C35)-MIN(C10:C13,C17:C19,C23:C29,C33:C35)&gt;=15,"فارق بين أعلى أعداده وأدنى أعداده يساوي أو يفوق 15 من 20","")</f>
        <v/>
      </c>
      <c r="D45" s="178"/>
      <c r="E45" s="179"/>
      <c r="F45" s="129"/>
      <c r="G45" s="129"/>
      <c r="H45" s="178"/>
      <c r="I45" s="180"/>
      <c r="J45" s="186"/>
      <c r="K45" s="149"/>
      <c r="L45" s="170"/>
    </row>
    <row r="46" spans="2:25" ht="15.75" x14ac:dyDescent="0.25">
      <c r="B46" s="193" t="str">
        <f>IF(C46="","","تثبت في معدل المجالات")</f>
        <v>تثبت في معدل المجالات</v>
      </c>
      <c r="C46" s="185" t="str">
        <f>IF(AND(OR(C14=F14,C20=F20,C30=F30,C36=F36),OR(C14=G14,C20=G20,C30=G30,C36=G36)),"تلميذ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6" s="186"/>
      <c r="E46" s="187"/>
      <c r="F46" s="188"/>
      <c r="G46" s="188"/>
      <c r="H46" s="186"/>
      <c r="I46" s="190"/>
      <c r="J46" s="186"/>
      <c r="K46" s="149"/>
      <c r="L46" s="170"/>
    </row>
    <row r="47" spans="2:25" x14ac:dyDescent="0.25">
      <c r="B47" s="194" t="str">
        <f>IF(C47="","","تراجع هام في أحد المواد")</f>
        <v/>
      </c>
      <c r="C47" s="181" t="str">
        <f>IF(MIN(I10:I36)&lt;=-10,"تراجع في أحد المواد أو المجالات بأكثر من 10","")</f>
        <v/>
      </c>
      <c r="D47" s="137"/>
      <c r="E47" s="137"/>
      <c r="F47" s="137"/>
      <c r="G47" s="137"/>
      <c r="H47" s="182"/>
      <c r="I47" s="183"/>
      <c r="J47" s="186"/>
      <c r="K47" s="149"/>
      <c r="L47" s="170"/>
    </row>
    <row r="48" spans="2:25" x14ac:dyDescent="0.25">
      <c r="H48" s="149"/>
      <c r="I48" s="149"/>
      <c r="J48" s="149"/>
      <c r="K48" s="149"/>
      <c r="L48" s="170"/>
    </row>
    <row r="49" spans="2:12" x14ac:dyDescent="0.25">
      <c r="H49" s="149"/>
      <c r="I49" s="149"/>
      <c r="J49" s="149"/>
      <c r="K49" s="149"/>
      <c r="L49" s="170"/>
    </row>
    <row r="50" spans="2:12" x14ac:dyDescent="0.25">
      <c r="B50" s="149"/>
      <c r="E50" s="149"/>
      <c r="F50" s="149"/>
      <c r="G50" s="149"/>
      <c r="H50" s="149"/>
      <c r="I50" s="149"/>
      <c r="J50" s="149"/>
      <c r="K50" s="149"/>
      <c r="L50" s="170"/>
    </row>
    <row r="51" spans="2:12" x14ac:dyDescent="0.25">
      <c r="B51" s="149"/>
      <c r="D51" s="149"/>
      <c r="E51" s="149"/>
      <c r="H51" s="149"/>
      <c r="I51" s="149"/>
      <c r="J51" s="149"/>
      <c r="K51" s="149"/>
      <c r="L51" s="170"/>
    </row>
    <row r="52" spans="2:12" x14ac:dyDescent="0.25">
      <c r="B52" s="149"/>
      <c r="C52" s="152"/>
      <c r="D52" s="149"/>
      <c r="E52" s="149"/>
      <c r="F52" s="156"/>
      <c r="G52" s="156"/>
      <c r="H52" s="149"/>
      <c r="I52" s="149"/>
      <c r="J52" s="149"/>
      <c r="K52" s="149"/>
      <c r="L52" s="170"/>
    </row>
    <row r="53" spans="2:12" x14ac:dyDescent="0.25">
      <c r="B53" s="149"/>
      <c r="D53" s="149"/>
      <c r="E53" s="149"/>
      <c r="H53" s="149"/>
      <c r="I53" s="149"/>
      <c r="J53" s="149"/>
      <c r="K53" s="149"/>
      <c r="L53" s="170"/>
    </row>
    <row r="54" spans="2:12" x14ac:dyDescent="0.25">
      <c r="B54" s="149"/>
      <c r="C54" s="160"/>
      <c r="D54" s="149"/>
      <c r="E54" s="149"/>
      <c r="F54" s="156"/>
      <c r="G54" s="156"/>
      <c r="H54" s="149"/>
      <c r="I54" s="149"/>
      <c r="J54" s="149"/>
      <c r="K54" s="149"/>
      <c r="L54" s="170"/>
    </row>
    <row r="55" spans="2:12" x14ac:dyDescent="0.25">
      <c r="B55" s="149"/>
      <c r="C55" s="149"/>
      <c r="D55" s="149"/>
      <c r="E55" s="149"/>
      <c r="F55" s="149"/>
      <c r="G55" s="149"/>
      <c r="H55" s="149"/>
      <c r="I55" s="149"/>
      <c r="J55" s="149"/>
      <c r="K55" s="149"/>
      <c r="L55" s="170"/>
    </row>
    <row r="56" spans="2:12" x14ac:dyDescent="0.25">
      <c r="B56" s="149"/>
      <c r="C56" s="149"/>
      <c r="D56" s="149"/>
      <c r="E56" s="149"/>
      <c r="F56" s="149"/>
      <c r="G56" s="149"/>
      <c r="H56" s="149"/>
      <c r="I56" s="149"/>
      <c r="J56" s="149"/>
      <c r="K56" s="149"/>
      <c r="L56" s="170"/>
    </row>
    <row r="57" spans="2:12" x14ac:dyDescent="0.25">
      <c r="B57" s="149"/>
      <c r="C57" s="149"/>
      <c r="D57" s="149"/>
      <c r="E57" s="149"/>
      <c r="F57" s="149"/>
      <c r="G57" s="149"/>
      <c r="H57" s="149"/>
      <c r="I57" s="149"/>
      <c r="J57" s="149"/>
      <c r="K57" s="149"/>
      <c r="L57" s="170"/>
    </row>
    <row r="58" spans="2:12" x14ac:dyDescent="0.25">
      <c r="B58" s="149"/>
      <c r="C58" s="149"/>
      <c r="D58" s="149"/>
      <c r="E58" s="149"/>
      <c r="F58" s="149"/>
      <c r="G58" s="149"/>
      <c r="H58" s="149"/>
      <c r="I58" s="149"/>
      <c r="J58" s="149"/>
      <c r="K58" s="149"/>
      <c r="L58" s="170"/>
    </row>
    <row r="59" spans="2:12" x14ac:dyDescent="0.25">
      <c r="B59" s="149"/>
      <c r="C59" s="149"/>
      <c r="D59" s="149"/>
      <c r="E59" s="149"/>
      <c r="F59" s="149"/>
      <c r="G59" s="149"/>
      <c r="H59" s="149"/>
      <c r="I59" s="149"/>
      <c r="J59" s="149"/>
      <c r="K59" s="149"/>
      <c r="L59" s="170"/>
    </row>
    <row r="60" spans="2:12" x14ac:dyDescent="0.25">
      <c r="B60" s="149"/>
      <c r="D60" s="149"/>
      <c r="E60" s="149"/>
      <c r="I60" s="149"/>
      <c r="J60" s="149"/>
      <c r="K60" s="149"/>
      <c r="L60" s="170"/>
    </row>
    <row r="61" spans="2:12" x14ac:dyDescent="0.25">
      <c r="B61" s="149"/>
      <c r="D61" s="149"/>
      <c r="E61" s="149"/>
      <c r="I61" s="149"/>
      <c r="J61" s="149"/>
      <c r="K61" s="149"/>
      <c r="L61" s="170"/>
    </row>
    <row r="62" spans="2:12" x14ac:dyDescent="0.25">
      <c r="B62" s="149"/>
      <c r="E62" s="149"/>
      <c r="I62" s="149"/>
      <c r="J62" s="149"/>
      <c r="K62" s="149"/>
      <c r="L62" s="170"/>
    </row>
    <row r="63" spans="2:12" x14ac:dyDescent="0.25">
      <c r="B63" s="149"/>
      <c r="D63" s="149"/>
      <c r="E63" s="149"/>
      <c r="I63" s="149"/>
      <c r="J63" s="149"/>
      <c r="K63" s="149"/>
      <c r="L63" s="170"/>
    </row>
    <row r="64" spans="2:12" x14ac:dyDescent="0.25">
      <c r="B64" s="149"/>
      <c r="D64" s="149"/>
      <c r="E64" s="149"/>
      <c r="I64" s="149"/>
      <c r="J64" s="149"/>
      <c r="K64" s="149"/>
      <c r="L64" s="170"/>
    </row>
    <row r="65" spans="2:12" x14ac:dyDescent="0.25">
      <c r="B65" s="149"/>
      <c r="C65" s="161"/>
      <c r="D65" s="149"/>
      <c r="E65" s="149"/>
      <c r="I65" s="149"/>
      <c r="J65" s="149"/>
      <c r="K65" s="149"/>
      <c r="L65" s="170"/>
    </row>
    <row r="66" spans="2:12" x14ac:dyDescent="0.25">
      <c r="B66" s="149"/>
      <c r="C66" s="152"/>
      <c r="D66" s="149"/>
      <c r="E66" s="149"/>
      <c r="F66" s="149"/>
      <c r="G66" s="149"/>
      <c r="H66" s="149"/>
      <c r="I66" s="149"/>
      <c r="J66" s="149"/>
      <c r="K66" s="149"/>
      <c r="L66" s="170"/>
    </row>
    <row r="67" spans="2:12" x14ac:dyDescent="0.25">
      <c r="B67" s="149"/>
      <c r="C67" s="152"/>
      <c r="D67" s="149"/>
      <c r="E67" s="149"/>
      <c r="F67" s="149"/>
      <c r="G67" s="149"/>
      <c r="H67" s="149"/>
      <c r="K67" s="149"/>
    </row>
    <row r="68" spans="2:12" x14ac:dyDescent="0.25">
      <c r="C68" s="153"/>
      <c r="K68" s="149"/>
    </row>
  </sheetData>
  <sheetProtection formatCells="0" deleteRows="0" selectLockedCells="1" autoFilter="0"/>
  <mergeCells count="14">
    <mergeCell ref="B16:C16"/>
    <mergeCell ref="B22:C22"/>
    <mergeCell ref="B32:C32"/>
    <mergeCell ref="H1:I1"/>
    <mergeCell ref="H2:I2"/>
    <mergeCell ref="H3:I3"/>
    <mergeCell ref="B5:I5"/>
    <mergeCell ref="C7:E7"/>
    <mergeCell ref="B9:C9"/>
    <mergeCell ref="Q1:R1"/>
    <mergeCell ref="Q2:R2"/>
    <mergeCell ref="Q3:R3"/>
    <mergeCell ref="L5:S5"/>
    <mergeCell ref="M7:N7"/>
  </mergeCells>
  <conditionalFormatting sqref="F10">
    <cfRule type="cellIs" dxfId="47" priority="57" stopIfTrue="1" operator="equal">
      <formula>$C$10</formula>
    </cfRule>
  </conditionalFormatting>
  <conditionalFormatting sqref="G10">
    <cfRule type="cellIs" dxfId="46" priority="56" stopIfTrue="1" operator="equal">
      <formula>$C$10</formula>
    </cfRule>
  </conditionalFormatting>
  <conditionalFormatting sqref="F11">
    <cfRule type="cellIs" dxfId="45" priority="55" stopIfTrue="1" operator="equal">
      <formula>$C$11</formula>
    </cfRule>
  </conditionalFormatting>
  <conditionalFormatting sqref="G11">
    <cfRule type="cellIs" dxfId="44" priority="54" stopIfTrue="1" operator="equal">
      <formula>$C$11</formula>
    </cfRule>
  </conditionalFormatting>
  <conditionalFormatting sqref="F12">
    <cfRule type="cellIs" dxfId="43" priority="53" stopIfTrue="1" operator="equal">
      <formula>$C$12</formula>
    </cfRule>
  </conditionalFormatting>
  <conditionalFormatting sqref="G12">
    <cfRule type="cellIs" dxfId="42" priority="52" stopIfTrue="1" operator="equal">
      <formula>$C$12</formula>
    </cfRule>
  </conditionalFormatting>
  <conditionalFormatting sqref="F13">
    <cfRule type="cellIs" dxfId="41" priority="51" stopIfTrue="1" operator="equal">
      <formula>$C$13</formula>
    </cfRule>
  </conditionalFormatting>
  <conditionalFormatting sqref="G13">
    <cfRule type="cellIs" dxfId="40" priority="50" stopIfTrue="1" operator="equal">
      <formula>$C$13</formula>
    </cfRule>
  </conditionalFormatting>
  <conditionalFormatting sqref="F14">
    <cfRule type="cellIs" dxfId="39" priority="49" stopIfTrue="1" operator="equal">
      <formula>$C$14</formula>
    </cfRule>
  </conditionalFormatting>
  <conditionalFormatting sqref="G14">
    <cfRule type="cellIs" dxfId="38" priority="48" stopIfTrue="1" operator="equal">
      <formula>$C$14</formula>
    </cfRule>
  </conditionalFormatting>
  <conditionalFormatting sqref="F17">
    <cfRule type="cellIs" dxfId="37" priority="47" stopIfTrue="1" operator="equal">
      <formula>$C$17</formula>
    </cfRule>
  </conditionalFormatting>
  <conditionalFormatting sqref="G17">
    <cfRule type="cellIs" dxfId="36" priority="46" stopIfTrue="1" operator="equal">
      <formula>$C$17</formula>
    </cfRule>
  </conditionalFormatting>
  <conditionalFormatting sqref="F18">
    <cfRule type="cellIs" dxfId="35" priority="45" stopIfTrue="1" operator="equal">
      <formula>$C$18</formula>
    </cfRule>
  </conditionalFormatting>
  <conditionalFormatting sqref="G18">
    <cfRule type="cellIs" dxfId="34" priority="44" stopIfTrue="1" operator="equal">
      <formula>$C$18</formula>
    </cfRule>
  </conditionalFormatting>
  <conditionalFormatting sqref="F19">
    <cfRule type="cellIs" dxfId="33" priority="43" stopIfTrue="1" operator="equal">
      <formula>$C$19</formula>
    </cfRule>
  </conditionalFormatting>
  <conditionalFormatting sqref="G19">
    <cfRule type="cellIs" dxfId="32" priority="42" stopIfTrue="1" operator="equal">
      <formula>$C$19</formula>
    </cfRule>
  </conditionalFormatting>
  <conditionalFormatting sqref="F20">
    <cfRule type="cellIs" dxfId="31" priority="41" stopIfTrue="1" operator="equal">
      <formula>$C$20</formula>
    </cfRule>
  </conditionalFormatting>
  <conditionalFormatting sqref="G20">
    <cfRule type="cellIs" dxfId="30" priority="40" stopIfTrue="1" operator="equal">
      <formula>$C$20</formula>
    </cfRule>
  </conditionalFormatting>
  <conditionalFormatting sqref="F23">
    <cfRule type="cellIs" dxfId="29" priority="39" stopIfTrue="1" operator="equal">
      <formula>$C$23</formula>
    </cfRule>
  </conditionalFormatting>
  <conditionalFormatting sqref="G23">
    <cfRule type="cellIs" dxfId="28" priority="38" stopIfTrue="1" operator="equal">
      <formula>$C$23</formula>
    </cfRule>
  </conditionalFormatting>
  <conditionalFormatting sqref="F24">
    <cfRule type="cellIs" dxfId="27" priority="37" stopIfTrue="1" operator="equal">
      <formula>$C$24</formula>
    </cfRule>
  </conditionalFormatting>
  <conditionalFormatting sqref="G24">
    <cfRule type="cellIs" dxfId="26" priority="36" stopIfTrue="1" operator="equal">
      <formula>$C$24</formula>
    </cfRule>
  </conditionalFormatting>
  <conditionalFormatting sqref="F25:F26 G26">
    <cfRule type="cellIs" dxfId="25" priority="35" stopIfTrue="1" operator="equal">
      <formula>$C$25</formula>
    </cfRule>
  </conditionalFormatting>
  <conditionalFormatting sqref="G25:G26">
    <cfRule type="cellIs" dxfId="24" priority="34" stopIfTrue="1" operator="equal">
      <formula>$C$25</formula>
    </cfRule>
  </conditionalFormatting>
  <conditionalFormatting sqref="G27">
    <cfRule type="cellIs" dxfId="23" priority="33" stopIfTrue="1" operator="equal">
      <formula>$C$27</formula>
    </cfRule>
  </conditionalFormatting>
  <conditionalFormatting sqref="F27">
    <cfRule type="cellIs" dxfId="22" priority="32" stopIfTrue="1" operator="equal">
      <formula>$C$27</formula>
    </cfRule>
  </conditionalFormatting>
  <conditionalFormatting sqref="G28">
    <cfRule type="cellIs" dxfId="21" priority="31" stopIfTrue="1" operator="equal">
      <formula>$C$28</formula>
    </cfRule>
  </conditionalFormatting>
  <conditionalFormatting sqref="F28">
    <cfRule type="cellIs" dxfId="20" priority="30" stopIfTrue="1" operator="equal">
      <formula>$C$28</formula>
    </cfRule>
  </conditionalFormatting>
  <conditionalFormatting sqref="G29">
    <cfRule type="cellIs" dxfId="19" priority="29" stopIfTrue="1" operator="equal">
      <formula>$C$29</formula>
    </cfRule>
  </conditionalFormatting>
  <conditionalFormatting sqref="F29">
    <cfRule type="cellIs" dxfId="18" priority="28" stopIfTrue="1" operator="equal">
      <formula>$C$29</formula>
    </cfRule>
  </conditionalFormatting>
  <conditionalFormatting sqref="G30">
    <cfRule type="cellIs" dxfId="17" priority="27" stopIfTrue="1" operator="equal">
      <formula>$C$30</formula>
    </cfRule>
  </conditionalFormatting>
  <conditionalFormatting sqref="F30">
    <cfRule type="cellIs" dxfId="16" priority="26" stopIfTrue="1" operator="equal">
      <formula>$C$30</formula>
    </cfRule>
  </conditionalFormatting>
  <conditionalFormatting sqref="F33">
    <cfRule type="cellIs" dxfId="15" priority="25" stopIfTrue="1" operator="equal">
      <formula>$C$33</formula>
    </cfRule>
  </conditionalFormatting>
  <conditionalFormatting sqref="G33">
    <cfRule type="cellIs" dxfId="14" priority="24" stopIfTrue="1" operator="equal">
      <formula>$C$33</formula>
    </cfRule>
  </conditionalFormatting>
  <conditionalFormatting sqref="F34">
    <cfRule type="cellIs" dxfId="13" priority="23" stopIfTrue="1" operator="equal">
      <formula>$C$34</formula>
    </cfRule>
  </conditionalFormatting>
  <conditionalFormatting sqref="G34">
    <cfRule type="cellIs" dxfId="12" priority="22" stopIfTrue="1" operator="equal">
      <formula>$C$34</formula>
    </cfRule>
  </conditionalFormatting>
  <conditionalFormatting sqref="F36">
    <cfRule type="cellIs" dxfId="11" priority="20" stopIfTrue="1" operator="equal">
      <formula>$C$36</formula>
    </cfRule>
  </conditionalFormatting>
  <conditionalFormatting sqref="G36">
    <cfRule type="cellIs" dxfId="10" priority="18" stopIfTrue="1" operator="equal">
      <formula>$C$36</formula>
    </cfRule>
  </conditionalFormatting>
  <conditionalFormatting sqref="F39">
    <cfRule type="cellIs" dxfId="9" priority="17" stopIfTrue="1" operator="equal">
      <formula>$C$39</formula>
    </cfRule>
  </conditionalFormatting>
  <conditionalFormatting sqref="G39">
    <cfRule type="cellIs" dxfId="8" priority="16" stopIfTrue="1" operator="equal">
      <formula>$C$39</formula>
    </cfRule>
  </conditionalFormatting>
  <conditionalFormatting sqref="F35">
    <cfRule type="cellIs" dxfId="7" priority="15" stopIfTrue="1" operator="equal">
      <formula>$C$35</formula>
    </cfRule>
  </conditionalFormatting>
  <conditionalFormatting sqref="G35">
    <cfRule type="cellIs" dxfId="6" priority="14" stopIfTrue="1" operator="equal">
      <formula>$C$35</formula>
    </cfRule>
  </conditionalFormatting>
  <conditionalFormatting sqref="H39 H10:H37">
    <cfRule type="containsText" dxfId="5" priority="13" operator="containsText" text="للتثبت">
      <formula>NOT(ISERROR(SEARCH("للتثبت",H10)))</formula>
    </cfRule>
  </conditionalFormatting>
  <conditionalFormatting sqref="I10:J30">
    <cfRule type="iconSet" priority="12">
      <iconSet iconSet="3Arrows">
        <cfvo type="percent" val="0"/>
        <cfvo type="num" val="0"/>
        <cfvo type="num" val="0" gte="0"/>
      </iconSet>
    </cfRule>
  </conditionalFormatting>
  <conditionalFormatting sqref="I29:J29">
    <cfRule type="iconSet" priority="10">
      <iconSet iconSet="3Arrows">
        <cfvo type="percent" val="0"/>
        <cfvo type="num" val="0"/>
        <cfvo type="num" val="0" gte="0"/>
      </iconSet>
    </cfRule>
  </conditionalFormatting>
  <conditionalFormatting sqref="I26:J26">
    <cfRule type="iconSet" priority="8">
      <iconSet iconSet="3Arrows">
        <cfvo type="percent" val="0"/>
        <cfvo type="num" val="0"/>
        <cfvo type="num" val="0" gte="0"/>
      </iconSet>
    </cfRule>
    <cfRule type="iconSet" priority="9">
      <iconSet iconSet="3Arrows">
        <cfvo type="percent" val="0"/>
        <cfvo type="num" val="0"/>
        <cfvo type="num" val="0" gte="0"/>
      </iconSet>
    </cfRule>
  </conditionalFormatting>
  <conditionalFormatting sqref="F38">
    <cfRule type="cellIs" dxfId="4" priority="7" stopIfTrue="1" operator="equal">
      <formula>$C$38</formula>
    </cfRule>
  </conditionalFormatting>
  <conditionalFormatting sqref="G38">
    <cfRule type="cellIs" dxfId="3" priority="6" stopIfTrue="1" operator="equal">
      <formula>$C$38</formula>
    </cfRule>
  </conditionalFormatting>
  <conditionalFormatting sqref="C39">
    <cfRule type="iconSet" priority="5">
      <iconSet iconSet="3Arrows">
        <cfvo type="percent" val="0"/>
        <cfvo type="num" val="$C$38"/>
        <cfvo type="num" val="$C$38"/>
      </iconSet>
    </cfRule>
  </conditionalFormatting>
  <conditionalFormatting sqref="F40">
    <cfRule type="cellIs" dxfId="2" priority="4" stopIfTrue="1" operator="equal">
      <formula>$C$39</formula>
    </cfRule>
  </conditionalFormatting>
  <conditionalFormatting sqref="G40">
    <cfRule type="cellIs" dxfId="1" priority="3" stopIfTrue="1" operator="equal">
      <formula>$C$39</formula>
    </cfRule>
  </conditionalFormatting>
  <conditionalFormatting sqref="H40">
    <cfRule type="containsText" dxfId="0" priority="2" operator="containsText" text="للتثبت">
      <formula>NOT(ISERROR(SEARCH("للتثبت",H40)))</formula>
    </cfRule>
  </conditionalFormatting>
  <conditionalFormatting sqref="C40">
    <cfRule type="iconSet" priority="1">
      <iconSet iconSet="3Arrows">
        <cfvo type="percent" val="0"/>
        <cfvo type="num" val="$C$38"/>
        <cfvo type="num" val="$C$38"/>
      </iconSet>
    </cfRule>
  </conditionalFormatting>
  <conditionalFormatting sqref="I33:J36">
    <cfRule type="iconSet" priority="118">
      <iconSet iconSet="3Arrows">
        <cfvo type="percent" val="0"/>
        <cfvo type="num" val="0"/>
        <cfvo type="num" val="0" gte="0"/>
      </iconSet>
    </cfRule>
  </conditionalFormatting>
  <dataValidations count="2">
    <dataValidation type="whole" allowBlank="1" showInputMessage="1" showErrorMessage="1" sqref="WVU983050 JF7 TB7 ACX7 AMT7 AWP7 BGL7 BQH7 CAD7 CJZ7 CTV7 DDR7 DNN7 DXJ7 EHF7 ERB7 FAX7 FKT7 FUP7 GEL7 GOH7 GYD7 HHZ7 HRV7 IBR7 ILN7 IVJ7 JFF7 JPB7 JYX7 KIT7 KSP7 LCL7 LMH7 LWD7 MFZ7 MPV7 MZR7 NJN7 NTJ7 ODF7 ONB7 OWX7 PGT7 PQP7 QAL7 QKH7 QUD7 RDZ7 RNV7 RXR7 SHN7 SRJ7 TBF7 TLB7 TUX7 UET7 UOP7 UYL7 VIH7 VSD7 WBZ7 WLV7 WVR7 I65544:J65544 JF65544 TB65544 ACX65544 AMT65544 AWP65544 BGL65544 BQH65544 CAD65544 CJZ65544 CTV65544 DDR65544 DNN65544 DXJ65544 EHF65544 ERB65544 FAX65544 FKT65544 FUP65544 GEL65544 GOH65544 GYD65544 HHZ65544 HRV65544 IBR65544 ILN65544 IVJ65544 JFF65544 JPB65544 JYX65544 KIT65544 KSP65544 LCL65544 LMH65544 LWD65544 MFZ65544 MPV65544 MZR65544 NJN65544 NTJ65544 ODF65544 ONB65544 OWX65544 PGT65544 PQP65544 QAL65544 QKH65544 QUD65544 RDZ65544 RNV65544 RXR65544 SHN65544 SRJ65544 TBF65544 TLB65544 TUX65544 UET65544 UOP65544 UYL65544 VIH65544 VSD65544 WBZ65544 WLV65544 WVR65544 I131080:J131080 JF131080 TB131080 ACX131080 AMT131080 AWP131080 BGL131080 BQH131080 CAD131080 CJZ131080 CTV131080 DDR131080 DNN131080 DXJ131080 EHF131080 ERB131080 FAX131080 FKT131080 FUP131080 GEL131080 GOH131080 GYD131080 HHZ131080 HRV131080 IBR131080 ILN131080 IVJ131080 JFF131080 JPB131080 JYX131080 KIT131080 KSP131080 LCL131080 LMH131080 LWD131080 MFZ131080 MPV131080 MZR131080 NJN131080 NTJ131080 ODF131080 ONB131080 OWX131080 PGT131080 PQP131080 QAL131080 QKH131080 QUD131080 RDZ131080 RNV131080 RXR131080 SHN131080 SRJ131080 TBF131080 TLB131080 TUX131080 UET131080 UOP131080 UYL131080 VIH131080 VSD131080 WBZ131080 WLV131080 WVR131080 I196616:J196616 JF196616 TB196616 ACX196616 AMT196616 AWP196616 BGL196616 BQH196616 CAD196616 CJZ196616 CTV196616 DDR196616 DNN196616 DXJ196616 EHF196616 ERB196616 FAX196616 FKT196616 FUP196616 GEL196616 GOH196616 GYD196616 HHZ196616 HRV196616 IBR196616 ILN196616 IVJ196616 JFF196616 JPB196616 JYX196616 KIT196616 KSP196616 LCL196616 LMH196616 LWD196616 MFZ196616 MPV196616 MZR196616 NJN196616 NTJ196616 ODF196616 ONB196616 OWX196616 PGT196616 PQP196616 QAL196616 QKH196616 QUD196616 RDZ196616 RNV196616 RXR196616 SHN196616 SRJ196616 TBF196616 TLB196616 TUX196616 UET196616 UOP196616 UYL196616 VIH196616 VSD196616 WBZ196616 WLV196616 WVR196616 I262152:J262152 JF262152 TB262152 ACX262152 AMT262152 AWP262152 BGL262152 BQH262152 CAD262152 CJZ262152 CTV262152 DDR262152 DNN262152 DXJ262152 EHF262152 ERB262152 FAX262152 FKT262152 FUP262152 GEL262152 GOH262152 GYD262152 HHZ262152 HRV262152 IBR262152 ILN262152 IVJ262152 JFF262152 JPB262152 JYX262152 KIT262152 KSP262152 LCL262152 LMH262152 LWD262152 MFZ262152 MPV262152 MZR262152 NJN262152 NTJ262152 ODF262152 ONB262152 OWX262152 PGT262152 PQP262152 QAL262152 QKH262152 QUD262152 RDZ262152 RNV262152 RXR262152 SHN262152 SRJ262152 TBF262152 TLB262152 TUX262152 UET262152 UOP262152 UYL262152 VIH262152 VSD262152 WBZ262152 WLV262152 WVR262152 I327688:J327688 JF327688 TB327688 ACX327688 AMT327688 AWP327688 BGL327688 BQH327688 CAD327688 CJZ327688 CTV327688 DDR327688 DNN327688 DXJ327688 EHF327688 ERB327688 FAX327688 FKT327688 FUP327688 GEL327688 GOH327688 GYD327688 HHZ327688 HRV327688 IBR327688 ILN327688 IVJ327688 JFF327688 JPB327688 JYX327688 KIT327688 KSP327688 LCL327688 LMH327688 LWD327688 MFZ327688 MPV327688 MZR327688 NJN327688 NTJ327688 ODF327688 ONB327688 OWX327688 PGT327688 PQP327688 QAL327688 QKH327688 QUD327688 RDZ327688 RNV327688 RXR327688 SHN327688 SRJ327688 TBF327688 TLB327688 TUX327688 UET327688 UOP327688 UYL327688 VIH327688 VSD327688 WBZ327688 WLV327688 WVR327688 I393224:J393224 JF393224 TB393224 ACX393224 AMT393224 AWP393224 BGL393224 BQH393224 CAD393224 CJZ393224 CTV393224 DDR393224 DNN393224 DXJ393224 EHF393224 ERB393224 FAX393224 FKT393224 FUP393224 GEL393224 GOH393224 GYD393224 HHZ393224 HRV393224 IBR393224 ILN393224 IVJ393224 JFF393224 JPB393224 JYX393224 KIT393224 KSP393224 LCL393224 LMH393224 LWD393224 MFZ393224 MPV393224 MZR393224 NJN393224 NTJ393224 ODF393224 ONB393224 OWX393224 PGT393224 PQP393224 QAL393224 QKH393224 QUD393224 RDZ393224 RNV393224 RXR393224 SHN393224 SRJ393224 TBF393224 TLB393224 TUX393224 UET393224 UOP393224 UYL393224 VIH393224 VSD393224 WBZ393224 WLV393224 WVR393224 I458760:J458760 JF458760 TB458760 ACX458760 AMT458760 AWP458760 BGL458760 BQH458760 CAD458760 CJZ458760 CTV458760 DDR458760 DNN458760 DXJ458760 EHF458760 ERB458760 FAX458760 FKT458760 FUP458760 GEL458760 GOH458760 GYD458760 HHZ458760 HRV458760 IBR458760 ILN458760 IVJ458760 JFF458760 JPB458760 JYX458760 KIT458760 KSP458760 LCL458760 LMH458760 LWD458760 MFZ458760 MPV458760 MZR458760 NJN458760 NTJ458760 ODF458760 ONB458760 OWX458760 PGT458760 PQP458760 QAL458760 QKH458760 QUD458760 RDZ458760 RNV458760 RXR458760 SHN458760 SRJ458760 TBF458760 TLB458760 TUX458760 UET458760 UOP458760 UYL458760 VIH458760 VSD458760 WBZ458760 WLV458760 WVR458760 I524296:J524296 JF524296 TB524296 ACX524296 AMT524296 AWP524296 BGL524296 BQH524296 CAD524296 CJZ524296 CTV524296 DDR524296 DNN524296 DXJ524296 EHF524296 ERB524296 FAX524296 FKT524296 FUP524296 GEL524296 GOH524296 GYD524296 HHZ524296 HRV524296 IBR524296 ILN524296 IVJ524296 JFF524296 JPB524296 JYX524296 KIT524296 KSP524296 LCL524296 LMH524296 LWD524296 MFZ524296 MPV524296 MZR524296 NJN524296 NTJ524296 ODF524296 ONB524296 OWX524296 PGT524296 PQP524296 QAL524296 QKH524296 QUD524296 RDZ524296 RNV524296 RXR524296 SHN524296 SRJ524296 TBF524296 TLB524296 TUX524296 UET524296 UOP524296 UYL524296 VIH524296 VSD524296 WBZ524296 WLV524296 WVR524296 I589832:J589832 JF589832 TB589832 ACX589832 AMT589832 AWP589832 BGL589832 BQH589832 CAD589832 CJZ589832 CTV589832 DDR589832 DNN589832 DXJ589832 EHF589832 ERB589832 FAX589832 FKT589832 FUP589832 GEL589832 GOH589832 GYD589832 HHZ589832 HRV589832 IBR589832 ILN589832 IVJ589832 JFF589832 JPB589832 JYX589832 KIT589832 KSP589832 LCL589832 LMH589832 LWD589832 MFZ589832 MPV589832 MZR589832 NJN589832 NTJ589832 ODF589832 ONB589832 OWX589832 PGT589832 PQP589832 QAL589832 QKH589832 QUD589832 RDZ589832 RNV589832 RXR589832 SHN589832 SRJ589832 TBF589832 TLB589832 TUX589832 UET589832 UOP589832 UYL589832 VIH589832 VSD589832 WBZ589832 WLV589832 WVR589832 I655368:J655368 JF655368 TB655368 ACX655368 AMT655368 AWP655368 BGL655368 BQH655368 CAD655368 CJZ655368 CTV655368 DDR655368 DNN655368 DXJ655368 EHF655368 ERB655368 FAX655368 FKT655368 FUP655368 GEL655368 GOH655368 GYD655368 HHZ655368 HRV655368 IBR655368 ILN655368 IVJ655368 JFF655368 JPB655368 JYX655368 KIT655368 KSP655368 LCL655368 LMH655368 LWD655368 MFZ655368 MPV655368 MZR655368 NJN655368 NTJ655368 ODF655368 ONB655368 OWX655368 PGT655368 PQP655368 QAL655368 QKH655368 QUD655368 RDZ655368 RNV655368 RXR655368 SHN655368 SRJ655368 TBF655368 TLB655368 TUX655368 UET655368 UOP655368 UYL655368 VIH655368 VSD655368 WBZ655368 WLV655368 WVR655368 I720904:J720904 JF720904 TB720904 ACX720904 AMT720904 AWP720904 BGL720904 BQH720904 CAD720904 CJZ720904 CTV720904 DDR720904 DNN720904 DXJ720904 EHF720904 ERB720904 FAX720904 FKT720904 FUP720904 GEL720904 GOH720904 GYD720904 HHZ720904 HRV720904 IBR720904 ILN720904 IVJ720904 JFF720904 JPB720904 JYX720904 KIT720904 KSP720904 LCL720904 LMH720904 LWD720904 MFZ720904 MPV720904 MZR720904 NJN720904 NTJ720904 ODF720904 ONB720904 OWX720904 PGT720904 PQP720904 QAL720904 QKH720904 QUD720904 RDZ720904 RNV720904 RXR720904 SHN720904 SRJ720904 TBF720904 TLB720904 TUX720904 UET720904 UOP720904 UYL720904 VIH720904 VSD720904 WBZ720904 WLV720904 WVR720904 I786440:J786440 JF786440 TB786440 ACX786440 AMT786440 AWP786440 BGL786440 BQH786440 CAD786440 CJZ786440 CTV786440 DDR786440 DNN786440 DXJ786440 EHF786440 ERB786440 FAX786440 FKT786440 FUP786440 GEL786440 GOH786440 GYD786440 HHZ786440 HRV786440 IBR786440 ILN786440 IVJ786440 JFF786440 JPB786440 JYX786440 KIT786440 KSP786440 LCL786440 LMH786440 LWD786440 MFZ786440 MPV786440 MZR786440 NJN786440 NTJ786440 ODF786440 ONB786440 OWX786440 PGT786440 PQP786440 QAL786440 QKH786440 QUD786440 RDZ786440 RNV786440 RXR786440 SHN786440 SRJ786440 TBF786440 TLB786440 TUX786440 UET786440 UOP786440 UYL786440 VIH786440 VSD786440 WBZ786440 WLV786440 WVR786440 I851976:J851976 JF851976 TB851976 ACX851976 AMT851976 AWP851976 BGL851976 BQH851976 CAD851976 CJZ851976 CTV851976 DDR851976 DNN851976 DXJ851976 EHF851976 ERB851976 FAX851976 FKT851976 FUP851976 GEL851976 GOH851976 GYD851976 HHZ851976 HRV851976 IBR851976 ILN851976 IVJ851976 JFF851976 JPB851976 JYX851976 KIT851976 KSP851976 LCL851976 LMH851976 LWD851976 MFZ851976 MPV851976 MZR851976 NJN851976 NTJ851976 ODF851976 ONB851976 OWX851976 PGT851976 PQP851976 QAL851976 QKH851976 QUD851976 RDZ851976 RNV851976 RXR851976 SHN851976 SRJ851976 TBF851976 TLB851976 TUX851976 UET851976 UOP851976 UYL851976 VIH851976 VSD851976 WBZ851976 WLV851976 WVR851976 I917512:J917512 JF917512 TB917512 ACX917512 AMT917512 AWP917512 BGL917512 BQH917512 CAD917512 CJZ917512 CTV917512 DDR917512 DNN917512 DXJ917512 EHF917512 ERB917512 FAX917512 FKT917512 FUP917512 GEL917512 GOH917512 GYD917512 HHZ917512 HRV917512 IBR917512 ILN917512 IVJ917512 JFF917512 JPB917512 JYX917512 KIT917512 KSP917512 LCL917512 LMH917512 LWD917512 MFZ917512 MPV917512 MZR917512 NJN917512 NTJ917512 ODF917512 ONB917512 OWX917512 PGT917512 PQP917512 QAL917512 QKH917512 QUD917512 RDZ917512 RNV917512 RXR917512 SHN917512 SRJ917512 TBF917512 TLB917512 TUX917512 UET917512 UOP917512 UYL917512 VIH917512 VSD917512 WBZ917512 WLV917512 WVR917512 I983048:J983048 JF983048 TB983048 ACX983048 AMT983048 AWP983048 BGL983048 BQH983048 CAD983048 CJZ983048 CTV983048 DDR983048 DNN983048 DXJ983048 EHF983048 ERB983048 FAX983048 FKT983048 FUP983048 GEL983048 GOH983048 GYD983048 HHZ983048 HRV983048 IBR983048 ILN983048 IVJ983048 JFF983048 JPB983048 JYX983048 KIT983048 KSP983048 LCL983048 LMH983048 LWD983048 MFZ983048 MPV983048 MZR983048 NJN983048 NTJ983048 ODF983048 ONB983048 OWX983048 PGT983048 PQP983048 QAL983048 QKH983048 QUD983048 RDZ983048 RNV983048 RXR983048 SHN983048 SRJ983048 TBF983048 TLB983048 TUX983048 UET983048 UOP983048 UYL983048 VIH983048 VSD983048 WBZ983048 WLV983048 WVR983048 QUG983050 JI9 TE9 ADA9 AMW9 AWS9 BGO9 BQK9 CAG9 CKC9 CTY9 DDU9 DNQ9 DXM9 EHI9 ERE9 FBA9 FKW9 FUS9 GEO9 GOK9 GYG9 HIC9 HRY9 IBU9 ILQ9 IVM9 JFI9 JPE9 JZA9 KIW9 KSS9 LCO9 LMK9 LWG9 MGC9 MPY9 MZU9 NJQ9 NTM9 ODI9 ONE9 OXA9 PGW9 PQS9 QAO9 QKK9 QUG9 REC9 RNY9 RXU9 SHQ9 SRM9 TBI9 TLE9 TVA9 UEW9 UOS9 UYO9 VIK9 VSG9 WCC9 WLY9 WVU9 REC983050 JI65546 TE65546 ADA65546 AMW65546 AWS65546 BGO65546 BQK65546 CAG65546 CKC65546 CTY65546 DDU65546 DNQ65546 DXM65546 EHI65546 ERE65546 FBA65546 FKW65546 FUS65546 GEO65546 GOK65546 GYG65546 HIC65546 HRY65546 IBU65546 ILQ65546 IVM65546 JFI65546 JPE65546 JZA65546 KIW65546 KSS65546 LCO65546 LMK65546 LWG65546 MGC65546 MPY65546 MZU65546 NJQ65546 NTM65546 ODI65546 ONE65546 OXA65546 PGW65546 PQS65546 QAO65546 QKK65546 QUG65546 REC65546 RNY65546 RXU65546 SHQ65546 SRM65546 TBI65546 TLE65546 TVA65546 UEW65546 UOS65546 UYO65546 VIK65546 VSG65546 WCC65546 WLY65546 WVU65546 RNY983050 JI131082 TE131082 ADA131082 AMW131082 AWS131082 BGO131082 BQK131082 CAG131082 CKC131082 CTY131082 DDU131082 DNQ131082 DXM131082 EHI131082 ERE131082 FBA131082 FKW131082 FUS131082 GEO131082 GOK131082 GYG131082 HIC131082 HRY131082 IBU131082 ILQ131082 IVM131082 JFI131082 JPE131082 JZA131082 KIW131082 KSS131082 LCO131082 LMK131082 LWG131082 MGC131082 MPY131082 MZU131082 NJQ131082 NTM131082 ODI131082 ONE131082 OXA131082 PGW131082 PQS131082 QAO131082 QKK131082 QUG131082 REC131082 RNY131082 RXU131082 SHQ131082 SRM131082 TBI131082 TLE131082 TVA131082 UEW131082 UOS131082 UYO131082 VIK131082 VSG131082 WCC131082 WLY131082 WVU131082 RXU983050 JI196618 TE196618 ADA196618 AMW196618 AWS196618 BGO196618 BQK196618 CAG196618 CKC196618 CTY196618 DDU196618 DNQ196618 DXM196618 EHI196618 ERE196618 FBA196618 FKW196618 FUS196618 GEO196618 GOK196618 GYG196618 HIC196618 HRY196618 IBU196618 ILQ196618 IVM196618 JFI196618 JPE196618 JZA196618 KIW196618 KSS196618 LCO196618 LMK196618 LWG196618 MGC196618 MPY196618 MZU196618 NJQ196618 NTM196618 ODI196618 ONE196618 OXA196618 PGW196618 PQS196618 QAO196618 QKK196618 QUG196618 REC196618 RNY196618 RXU196618 SHQ196618 SRM196618 TBI196618 TLE196618 TVA196618 UEW196618 UOS196618 UYO196618 VIK196618 VSG196618 WCC196618 WLY196618 WVU196618 SHQ983050 JI262154 TE262154 ADA262154 AMW262154 AWS262154 BGO262154 BQK262154 CAG262154 CKC262154 CTY262154 DDU262154 DNQ262154 DXM262154 EHI262154 ERE262154 FBA262154 FKW262154 FUS262154 GEO262154 GOK262154 GYG262154 HIC262154 HRY262154 IBU262154 ILQ262154 IVM262154 JFI262154 JPE262154 JZA262154 KIW262154 KSS262154 LCO262154 LMK262154 LWG262154 MGC262154 MPY262154 MZU262154 NJQ262154 NTM262154 ODI262154 ONE262154 OXA262154 PGW262154 PQS262154 QAO262154 QKK262154 QUG262154 REC262154 RNY262154 RXU262154 SHQ262154 SRM262154 TBI262154 TLE262154 TVA262154 UEW262154 UOS262154 UYO262154 VIK262154 VSG262154 WCC262154 WLY262154 WVU262154 SRM983050 JI327690 TE327690 ADA327690 AMW327690 AWS327690 BGO327690 BQK327690 CAG327690 CKC327690 CTY327690 DDU327690 DNQ327690 DXM327690 EHI327690 ERE327690 FBA327690 FKW327690 FUS327690 GEO327690 GOK327690 GYG327690 HIC327690 HRY327690 IBU327690 ILQ327690 IVM327690 JFI327690 JPE327690 JZA327690 KIW327690 KSS327690 LCO327690 LMK327690 LWG327690 MGC327690 MPY327690 MZU327690 NJQ327690 NTM327690 ODI327690 ONE327690 OXA327690 PGW327690 PQS327690 QAO327690 QKK327690 QUG327690 REC327690 RNY327690 RXU327690 SHQ327690 SRM327690 TBI327690 TLE327690 TVA327690 UEW327690 UOS327690 UYO327690 VIK327690 VSG327690 WCC327690 WLY327690 WVU327690 TBI983050 JI393226 TE393226 ADA393226 AMW393226 AWS393226 BGO393226 BQK393226 CAG393226 CKC393226 CTY393226 DDU393226 DNQ393226 DXM393226 EHI393226 ERE393226 FBA393226 FKW393226 FUS393226 GEO393226 GOK393226 GYG393226 HIC393226 HRY393226 IBU393226 ILQ393226 IVM393226 JFI393226 JPE393226 JZA393226 KIW393226 KSS393226 LCO393226 LMK393226 LWG393226 MGC393226 MPY393226 MZU393226 NJQ393226 NTM393226 ODI393226 ONE393226 OXA393226 PGW393226 PQS393226 QAO393226 QKK393226 QUG393226 REC393226 RNY393226 RXU393226 SHQ393226 SRM393226 TBI393226 TLE393226 TVA393226 UEW393226 UOS393226 UYO393226 VIK393226 VSG393226 WCC393226 WLY393226 WVU393226 TLE983050 JI458762 TE458762 ADA458762 AMW458762 AWS458762 BGO458762 BQK458762 CAG458762 CKC458762 CTY458762 DDU458762 DNQ458762 DXM458762 EHI458762 ERE458762 FBA458762 FKW458762 FUS458762 GEO458762 GOK458762 GYG458762 HIC458762 HRY458762 IBU458762 ILQ458762 IVM458762 JFI458762 JPE458762 JZA458762 KIW458762 KSS458762 LCO458762 LMK458762 LWG458762 MGC458762 MPY458762 MZU458762 NJQ458762 NTM458762 ODI458762 ONE458762 OXA458762 PGW458762 PQS458762 QAO458762 QKK458762 QUG458762 REC458762 RNY458762 RXU458762 SHQ458762 SRM458762 TBI458762 TLE458762 TVA458762 UEW458762 UOS458762 UYO458762 VIK458762 VSG458762 WCC458762 WLY458762 WVU458762 TVA983050 JI524298 TE524298 ADA524298 AMW524298 AWS524298 BGO524298 BQK524298 CAG524298 CKC524298 CTY524298 DDU524298 DNQ524298 DXM524298 EHI524298 ERE524298 FBA524298 FKW524298 FUS524298 GEO524298 GOK524298 GYG524298 HIC524298 HRY524298 IBU524298 ILQ524298 IVM524298 JFI524298 JPE524298 JZA524298 KIW524298 KSS524298 LCO524298 LMK524298 LWG524298 MGC524298 MPY524298 MZU524298 NJQ524298 NTM524298 ODI524298 ONE524298 OXA524298 PGW524298 PQS524298 QAO524298 QKK524298 QUG524298 REC524298 RNY524298 RXU524298 SHQ524298 SRM524298 TBI524298 TLE524298 TVA524298 UEW524298 UOS524298 UYO524298 VIK524298 VSG524298 WCC524298 WLY524298 WVU524298 UEW983050 JI589834 TE589834 ADA589834 AMW589834 AWS589834 BGO589834 BQK589834 CAG589834 CKC589834 CTY589834 DDU589834 DNQ589834 DXM589834 EHI589834 ERE589834 FBA589834 FKW589834 FUS589834 GEO589834 GOK589834 GYG589834 HIC589834 HRY589834 IBU589834 ILQ589834 IVM589834 JFI589834 JPE589834 JZA589834 KIW589834 KSS589834 LCO589834 LMK589834 LWG589834 MGC589834 MPY589834 MZU589834 NJQ589834 NTM589834 ODI589834 ONE589834 OXA589834 PGW589834 PQS589834 QAO589834 QKK589834 QUG589834 REC589834 RNY589834 RXU589834 SHQ589834 SRM589834 TBI589834 TLE589834 TVA589834 UEW589834 UOS589834 UYO589834 VIK589834 VSG589834 WCC589834 WLY589834 WVU589834 UOS983050 JI655370 TE655370 ADA655370 AMW655370 AWS655370 BGO655370 BQK655370 CAG655370 CKC655370 CTY655370 DDU655370 DNQ655370 DXM655370 EHI655370 ERE655370 FBA655370 FKW655370 FUS655370 GEO655370 GOK655370 GYG655370 HIC655370 HRY655370 IBU655370 ILQ655370 IVM655370 JFI655370 JPE655370 JZA655370 KIW655370 KSS655370 LCO655370 LMK655370 LWG655370 MGC655370 MPY655370 MZU655370 NJQ655370 NTM655370 ODI655370 ONE655370 OXA655370 PGW655370 PQS655370 QAO655370 QKK655370 QUG655370 REC655370 RNY655370 RXU655370 SHQ655370 SRM655370 TBI655370 TLE655370 TVA655370 UEW655370 UOS655370 UYO655370 VIK655370 VSG655370 WCC655370 WLY655370 WVU655370 UYO983050 JI720906 TE720906 ADA720906 AMW720906 AWS720906 BGO720906 BQK720906 CAG720906 CKC720906 CTY720906 DDU720906 DNQ720906 DXM720906 EHI720906 ERE720906 FBA720906 FKW720906 FUS720906 GEO720906 GOK720906 GYG720906 HIC720906 HRY720906 IBU720906 ILQ720906 IVM720906 JFI720906 JPE720906 JZA720906 KIW720906 KSS720906 LCO720906 LMK720906 LWG720906 MGC720906 MPY720906 MZU720906 NJQ720906 NTM720906 ODI720906 ONE720906 OXA720906 PGW720906 PQS720906 QAO720906 QKK720906 QUG720906 REC720906 RNY720906 RXU720906 SHQ720906 SRM720906 TBI720906 TLE720906 TVA720906 UEW720906 UOS720906 UYO720906 VIK720906 VSG720906 WCC720906 WLY720906 WVU720906 VIK983050 JI786442 TE786442 ADA786442 AMW786442 AWS786442 BGO786442 BQK786442 CAG786442 CKC786442 CTY786442 DDU786442 DNQ786442 DXM786442 EHI786442 ERE786442 FBA786442 FKW786442 FUS786442 GEO786442 GOK786442 GYG786442 HIC786442 HRY786442 IBU786442 ILQ786442 IVM786442 JFI786442 JPE786442 JZA786442 KIW786442 KSS786442 LCO786442 LMK786442 LWG786442 MGC786442 MPY786442 MZU786442 NJQ786442 NTM786442 ODI786442 ONE786442 OXA786442 PGW786442 PQS786442 QAO786442 QKK786442 QUG786442 REC786442 RNY786442 RXU786442 SHQ786442 SRM786442 TBI786442 TLE786442 TVA786442 UEW786442 UOS786442 UYO786442 VIK786442 VSG786442 WCC786442 WLY786442 WVU786442 VSG983050 JI851978 TE851978 ADA851978 AMW851978 AWS851978 BGO851978 BQK851978 CAG851978 CKC851978 CTY851978 DDU851978 DNQ851978 DXM851978 EHI851978 ERE851978 FBA851978 FKW851978 FUS851978 GEO851978 GOK851978 GYG851978 HIC851978 HRY851978 IBU851978 ILQ851978 IVM851978 JFI851978 JPE851978 JZA851978 KIW851978 KSS851978 LCO851978 LMK851978 LWG851978 MGC851978 MPY851978 MZU851978 NJQ851978 NTM851978 ODI851978 ONE851978 OXA851978 PGW851978 PQS851978 QAO851978 QKK851978 QUG851978 REC851978 RNY851978 RXU851978 SHQ851978 SRM851978 TBI851978 TLE851978 TVA851978 UEW851978 UOS851978 UYO851978 VIK851978 VSG851978 WCC851978 WLY851978 WVU851978 WCC983050 JI917514 TE917514 ADA917514 AMW917514 AWS917514 BGO917514 BQK917514 CAG917514 CKC917514 CTY917514 DDU917514 DNQ917514 DXM917514 EHI917514 ERE917514 FBA917514 FKW917514 FUS917514 GEO917514 GOK917514 GYG917514 HIC917514 HRY917514 IBU917514 ILQ917514 IVM917514 JFI917514 JPE917514 JZA917514 KIW917514 KSS917514 LCO917514 LMK917514 LWG917514 MGC917514 MPY917514 MZU917514 NJQ917514 NTM917514 ODI917514 ONE917514 OXA917514 PGW917514 PQS917514 QAO917514 QKK917514 QUG917514 REC917514 RNY917514 RXU917514 SHQ917514 SRM917514 TBI917514 TLE917514 TVA917514 UEW917514 UOS917514 UYO917514 VIK917514 VSG917514 WCC917514 WLY917514 WVU917514 WLY983050 JI983050 TE983050 ADA983050 AMW983050 AWS983050 BGO983050 BQK983050 CAG983050 CKC983050 CTY983050 DDU983050 DNQ983050 DXM983050 EHI983050 ERE983050 FBA983050 FKW983050 FUS983050 GEO983050 GOK983050 GYG983050 HIC983050 HRY983050 IBU983050 ILQ983050 IVM983050 JFI983050 JPE983050 JZA983050 KIW983050 KSS983050 LCO983050 LMK983050 LWG983050 MGC983050 MPY983050 MZU983050 NJQ983050 NTM983050 ODI983050 ONE983050 OXA983050 PGW983050 PQS983050 QAO983050 QKK983050">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6" r:id="rId4" name="Spinner 2">
              <controlPr defaultSize="0" print="0" autoFill="0" autoLine="0" autoPict="0">
                <anchor moveWithCells="1">
                  <from>
                    <xdr:col>8</xdr:col>
                    <xdr:colOff>85725</xdr:colOff>
                    <xdr:row>5</xdr:row>
                    <xdr:rowOff>85725</xdr:rowOff>
                  </from>
                  <to>
                    <xdr:col>8</xdr:col>
                    <xdr:colOff>609600</xdr:colOff>
                    <xdr:row>7</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7:K50"/>
  <sheetViews>
    <sheetView rightToLeft="1" tabSelected="1" zoomScale="70" zoomScaleNormal="70" workbookViewId="0">
      <selection activeCell="K12" sqref="K12"/>
    </sheetView>
  </sheetViews>
  <sheetFormatPr baseColWidth="10" defaultRowHeight="12.75" x14ac:dyDescent="0.2"/>
  <cols>
    <col min="1" max="1" width="17.85546875" style="255" customWidth="1"/>
    <col min="2" max="2" width="9" style="256" customWidth="1"/>
    <col min="3" max="3" width="8.5703125" style="256" customWidth="1"/>
    <col min="4" max="4" width="29.28515625" style="256" customWidth="1"/>
    <col min="5" max="6" width="8.42578125" style="256" customWidth="1"/>
    <col min="7" max="7" width="18" style="256" customWidth="1"/>
    <col min="8" max="8" width="11.28515625" style="256" customWidth="1"/>
    <col min="9" max="9" width="10.85546875" style="256" customWidth="1"/>
    <col min="10" max="10" width="15" style="256" customWidth="1"/>
    <col min="11" max="11" width="13.5703125" style="256" customWidth="1"/>
    <col min="12" max="13" width="11.42578125" style="256"/>
    <col min="14" max="14" width="11.85546875" style="256" customWidth="1"/>
    <col min="15" max="16384" width="11.42578125" style="256"/>
  </cols>
  <sheetData>
    <row r="7" spans="1:11" x14ac:dyDescent="0.2">
      <c r="J7" s="257">
        <v>1</v>
      </c>
      <c r="K7" s="258" t="s">
        <v>136</v>
      </c>
    </row>
    <row r="8" spans="1:11" x14ac:dyDescent="0.2">
      <c r="D8" s="415" t="s">
        <v>146</v>
      </c>
      <c r="E8" s="415"/>
      <c r="F8" s="415"/>
    </row>
    <row r="9" spans="1:11" x14ac:dyDescent="0.2">
      <c r="D9" s="415"/>
      <c r="E9" s="415"/>
      <c r="F9" s="415"/>
    </row>
    <row r="10" spans="1:11" ht="23.25" x14ac:dyDescent="0.25">
      <c r="A10" s="316" t="s">
        <v>147</v>
      </c>
      <c r="B10" s="416" t="str">
        <f>VLOOKUP(J7,ثلاثي3!A5:AJ49,2,FALSE)</f>
        <v/>
      </c>
      <c r="C10" s="416"/>
      <c r="D10" s="317" t="s">
        <v>138</v>
      </c>
      <c r="E10" s="314">
        <f>المدخلات!I4</f>
        <v>0</v>
      </c>
      <c r="G10" s="417" t="s">
        <v>139</v>
      </c>
      <c r="H10" s="417"/>
      <c r="I10" s="315">
        <f>المدخلات!I6</f>
        <v>45</v>
      </c>
    </row>
    <row r="11" spans="1:11" ht="13.5" thickBot="1" x14ac:dyDescent="0.25"/>
    <row r="12" spans="1:11" ht="14.25" thickTop="1" thickBot="1" x14ac:dyDescent="0.25">
      <c r="A12" s="259"/>
      <c r="B12" s="260"/>
      <c r="C12" s="260"/>
      <c r="D12" s="260"/>
      <c r="E12" s="260"/>
      <c r="F12" s="261"/>
      <c r="G12" s="412"/>
      <c r="H12" s="412"/>
      <c r="I12" s="412"/>
    </row>
    <row r="13" spans="1:11" ht="14.25" thickTop="1" thickBot="1" x14ac:dyDescent="0.25">
      <c r="A13" s="262"/>
      <c r="B13" s="263"/>
      <c r="C13" s="263"/>
      <c r="D13" s="263"/>
      <c r="E13" s="263"/>
      <c r="F13" s="264"/>
      <c r="G13" s="412"/>
      <c r="H13" s="412"/>
      <c r="I13" s="412"/>
    </row>
    <row r="14" spans="1:11" ht="14.25" thickTop="1" thickBot="1" x14ac:dyDescent="0.25">
      <c r="A14" s="262"/>
      <c r="B14" s="263"/>
      <c r="C14" s="263"/>
      <c r="D14" s="263"/>
      <c r="E14" s="263"/>
      <c r="F14" s="264"/>
      <c r="G14" s="412"/>
      <c r="H14" s="412"/>
      <c r="I14" s="412"/>
    </row>
    <row r="15" spans="1:11" ht="23.25" customHeight="1" thickTop="1" thickBot="1" x14ac:dyDescent="0.25">
      <c r="A15" s="265"/>
      <c r="B15" s="266"/>
      <c r="C15" s="266"/>
      <c r="D15" s="266"/>
      <c r="E15" s="266"/>
      <c r="F15" s="267"/>
      <c r="G15" s="412"/>
      <c r="H15" s="412"/>
      <c r="I15" s="412"/>
    </row>
    <row r="16" spans="1:11" ht="36.75" customHeight="1" thickTop="1" thickBot="1" x14ac:dyDescent="0.25">
      <c r="A16" s="268"/>
      <c r="B16" s="296">
        <f>VLOOKUP(J7,ثلاثي3!A5:AJ49,4,FALSE)</f>
        <v>0</v>
      </c>
      <c r="C16" s="413">
        <f>VLOOKUP(J7,ثلاثي3!A5:AJ49,9,FALSE)</f>
        <v>0</v>
      </c>
      <c r="D16" s="419"/>
      <c r="E16" s="296">
        <f>دفتر3!G10</f>
        <v>0</v>
      </c>
      <c r="F16" s="296">
        <f>دفتر3!F10</f>
        <v>0</v>
      </c>
      <c r="G16" s="270"/>
      <c r="H16" s="270"/>
      <c r="I16" s="270"/>
    </row>
    <row r="17" spans="1:9" ht="37.5" customHeight="1" thickTop="1" thickBot="1" x14ac:dyDescent="0.25">
      <c r="A17" s="271"/>
      <c r="B17" s="296">
        <f>VLOOKUP(J7,ثلاثي3!A5:AJ49,5,FALSE)</f>
        <v>0</v>
      </c>
      <c r="C17" s="413"/>
      <c r="D17" s="420"/>
      <c r="E17" s="296">
        <f>دفتر3!G11</f>
        <v>0</v>
      </c>
      <c r="F17" s="296">
        <f>دفتر3!F11</f>
        <v>0</v>
      </c>
      <c r="G17" s="421">
        <f>VLOOKUP(J7,ثلاثي3!A5:AJ49,34,FALSE)</f>
        <v>0</v>
      </c>
      <c r="H17" s="422">
        <f>دفتر3!G40</f>
        <v>0</v>
      </c>
      <c r="I17" s="422">
        <f>دفتر3!F40</f>
        <v>0</v>
      </c>
    </row>
    <row r="18" spans="1:9" ht="38.25" customHeight="1" thickTop="1" thickBot="1" x14ac:dyDescent="0.25">
      <c r="A18" s="271"/>
      <c r="B18" s="296">
        <f>VLOOKUP(J7,ثلاثي3!A5:AJ49,6,FALSE)</f>
        <v>0</v>
      </c>
      <c r="C18" s="413"/>
      <c r="D18" s="420"/>
      <c r="E18" s="296">
        <f>دفتر3!G12</f>
        <v>0</v>
      </c>
      <c r="F18" s="296">
        <f>دفتر3!F12</f>
        <v>0</v>
      </c>
      <c r="G18" s="421"/>
      <c r="H18" s="422"/>
      <c r="I18" s="422"/>
    </row>
    <row r="19" spans="1:9" ht="38.25" customHeight="1" thickTop="1" thickBot="1" x14ac:dyDescent="0.25">
      <c r="A19" s="271"/>
      <c r="B19" s="296">
        <f>VLOOKUP(J7,ثلاثي3!A5:AJ49,7,FALSE)</f>
        <v>0</v>
      </c>
      <c r="C19" s="418"/>
      <c r="D19" s="420"/>
      <c r="E19" s="296">
        <f>دفتر3!G13</f>
        <v>0</v>
      </c>
      <c r="F19" s="296">
        <f>دفتر3!F13</f>
        <v>0</v>
      </c>
      <c r="G19" s="423"/>
      <c r="H19" s="423"/>
      <c r="I19" s="423"/>
    </row>
    <row r="20" spans="1:9" ht="62.25" customHeight="1" thickTop="1" thickBot="1" x14ac:dyDescent="0.25">
      <c r="A20" s="272"/>
      <c r="B20" s="273"/>
      <c r="C20" s="274"/>
      <c r="D20" s="275"/>
      <c r="E20" s="273"/>
      <c r="F20" s="276"/>
      <c r="G20" s="412"/>
      <c r="H20" s="412"/>
      <c r="I20" s="412"/>
    </row>
    <row r="21" spans="1:9" ht="36" customHeight="1" thickTop="1" thickBot="1" x14ac:dyDescent="0.25">
      <c r="A21" s="277"/>
      <c r="B21" s="296">
        <f>VLOOKUP(J7,ثلاثي3!A5:AJ49,11,FALSE)</f>
        <v>0</v>
      </c>
      <c r="C21" s="413">
        <f>VLOOKUP(J7,ثلاثي3!A5:AJ49,15,FALSE)</f>
        <v>0</v>
      </c>
      <c r="D21" s="412"/>
      <c r="E21" s="296">
        <f>دفتر3!G17</f>
        <v>0</v>
      </c>
      <c r="F21" s="296">
        <f>دفتر3!F17</f>
        <v>0</v>
      </c>
      <c r="G21" s="412"/>
      <c r="H21" s="412"/>
      <c r="I21" s="412"/>
    </row>
    <row r="22" spans="1:9" ht="37.5" customHeight="1" thickTop="1" thickBot="1" x14ac:dyDescent="0.25">
      <c r="A22" s="277"/>
      <c r="B22" s="296">
        <f>VLOOKUP(J7,ثلاثي3!A5:AJ49,12,FALSE)</f>
        <v>0</v>
      </c>
      <c r="C22" s="413"/>
      <c r="D22" s="412"/>
      <c r="E22" s="296">
        <f>دفتر3!G18</f>
        <v>0</v>
      </c>
      <c r="F22" s="296">
        <f>دفتر3!F18</f>
        <v>0</v>
      </c>
      <c r="G22" s="412"/>
      <c r="H22" s="412"/>
      <c r="I22" s="412"/>
    </row>
    <row r="23" spans="1:9" ht="36" customHeight="1" thickTop="1" thickBot="1" x14ac:dyDescent="0.25">
      <c r="A23" s="277"/>
      <c r="B23" s="296">
        <f>VLOOKUP(J7,ثلاثي3!A5:AJ49,13,FALSE)</f>
        <v>0</v>
      </c>
      <c r="C23" s="413"/>
      <c r="D23" s="412"/>
      <c r="E23" s="296">
        <f>دفتر3!G19</f>
        <v>0</v>
      </c>
      <c r="F23" s="296">
        <f>دفتر3!F19</f>
        <v>0</v>
      </c>
      <c r="G23" s="414" t="str">
        <f>VLOOKUP(J7,ثلاثي3!A5:AJ49,36,FALSE)</f>
        <v/>
      </c>
      <c r="H23" s="414"/>
      <c r="I23" s="414"/>
    </row>
    <row r="24" spans="1:9" ht="14.25" thickTop="1" thickBot="1" x14ac:dyDescent="0.25">
      <c r="A24" s="259"/>
      <c r="B24" s="260"/>
      <c r="C24" s="278"/>
      <c r="D24" s="290"/>
      <c r="E24" s="280"/>
      <c r="F24" s="281"/>
      <c r="G24" s="414"/>
      <c r="H24" s="414"/>
      <c r="I24" s="414"/>
    </row>
    <row r="25" spans="1:9" ht="14.25" thickTop="1" thickBot="1" x14ac:dyDescent="0.25">
      <c r="A25" s="262"/>
      <c r="B25" s="282"/>
      <c r="C25" s="283"/>
      <c r="D25" s="292"/>
      <c r="E25" s="263"/>
      <c r="F25" s="285"/>
      <c r="G25" s="414"/>
      <c r="H25" s="414"/>
      <c r="I25" s="414"/>
    </row>
    <row r="26" spans="1:9" ht="6.75" customHeight="1" thickTop="1" thickBot="1" x14ac:dyDescent="0.25">
      <c r="A26" s="262"/>
      <c r="B26" s="263"/>
      <c r="C26" s="283"/>
      <c r="D26" s="292"/>
      <c r="E26" s="263"/>
      <c r="F26" s="285"/>
      <c r="G26" s="414"/>
      <c r="H26" s="414"/>
      <c r="I26" s="414"/>
    </row>
    <row r="27" spans="1:9" ht="29.25" customHeight="1" thickTop="1" thickBot="1" x14ac:dyDescent="0.25">
      <c r="A27" s="265"/>
      <c r="B27" s="286"/>
      <c r="C27" s="287"/>
      <c r="D27" s="266"/>
      <c r="E27" s="266"/>
      <c r="F27" s="288"/>
      <c r="G27" s="414"/>
      <c r="H27" s="414"/>
      <c r="I27" s="414"/>
    </row>
    <row r="28" spans="1:9" ht="29.25" customHeight="1" thickTop="1" thickBot="1" x14ac:dyDescent="0.25">
      <c r="A28" s="444" t="s">
        <v>140</v>
      </c>
      <c r="B28" s="444"/>
      <c r="C28" s="289"/>
      <c r="D28" s="289"/>
      <c r="E28" s="289"/>
      <c r="F28" s="289"/>
      <c r="G28" s="429"/>
      <c r="H28" s="430"/>
      <c r="I28" s="431"/>
    </row>
    <row r="29" spans="1:9" ht="29.25" customHeight="1" thickTop="1" thickBot="1" x14ac:dyDescent="0.25">
      <c r="A29" s="291"/>
      <c r="B29" s="296">
        <f>VLOOKUP(J7,ثلاثي3!A5:AJ49,17,FALSE)</f>
        <v>0</v>
      </c>
      <c r="C29" s="418">
        <f>VLOOKUP(J7,ثلاثي3!A5:AJ49,25,FALSE)</f>
        <v>0</v>
      </c>
      <c r="D29" s="445"/>
      <c r="E29" s="296">
        <f>دفتر3!G23</f>
        <v>0</v>
      </c>
      <c r="F29" s="296">
        <f>دفتر3!F23</f>
        <v>0</v>
      </c>
      <c r="G29" s="432"/>
      <c r="H29" s="433"/>
      <c r="I29" s="434"/>
    </row>
    <row r="30" spans="1:9" ht="29.25" customHeight="1" thickTop="1" thickBot="1" x14ac:dyDescent="0.25">
      <c r="A30" s="291"/>
      <c r="B30" s="296">
        <f>VLOOKUP(J7,ثلاثي3!A5:AJ49,18,FALSE)</f>
        <v>0</v>
      </c>
      <c r="C30" s="424"/>
      <c r="D30" s="446"/>
      <c r="E30" s="296">
        <f>دفتر3!G24</f>
        <v>0</v>
      </c>
      <c r="F30" s="296">
        <f>دفتر3!F24</f>
        <v>0</v>
      </c>
      <c r="G30" s="432"/>
      <c r="H30" s="433"/>
      <c r="I30" s="434"/>
    </row>
    <row r="31" spans="1:9" ht="29.25" customHeight="1" thickTop="1" thickBot="1" x14ac:dyDescent="0.25">
      <c r="A31" s="291"/>
      <c r="B31" s="295">
        <f>VLOOKUP(J7,ثلاثي3!A5:AJ49,19,FALSE)</f>
        <v>0</v>
      </c>
      <c r="C31" s="424"/>
      <c r="D31" s="446"/>
      <c r="E31" s="296">
        <f>دفتر3!G25</f>
        <v>0</v>
      </c>
      <c r="F31" s="296">
        <f>دفتر3!F25</f>
        <v>0</v>
      </c>
      <c r="G31" s="432"/>
      <c r="H31" s="433"/>
      <c r="I31" s="434"/>
    </row>
    <row r="32" spans="1:9" ht="30.75" customHeight="1" thickTop="1" thickBot="1" x14ac:dyDescent="0.25">
      <c r="A32" s="277" t="s">
        <v>141</v>
      </c>
      <c r="B32" s="296">
        <f>VLOOKUP(J7,ثلاثي3!A5:AJ49,20,FALSE)</f>
        <v>0</v>
      </c>
      <c r="C32" s="424"/>
      <c r="D32" s="446"/>
      <c r="E32" s="296">
        <f>دفتر3!G26</f>
        <v>0</v>
      </c>
      <c r="F32" s="296">
        <f>دفتر3!F26</f>
        <v>0</v>
      </c>
      <c r="G32" s="432"/>
      <c r="H32" s="433"/>
      <c r="I32" s="434"/>
    </row>
    <row r="33" spans="1:9" ht="17.25" customHeight="1" thickTop="1" thickBot="1" x14ac:dyDescent="0.3">
      <c r="A33" s="448" t="s">
        <v>142</v>
      </c>
      <c r="B33" s="449"/>
      <c r="C33" s="424"/>
      <c r="D33" s="446"/>
      <c r="E33" s="438"/>
      <c r="F33" s="439"/>
      <c r="G33" s="432"/>
      <c r="H33" s="433"/>
      <c r="I33" s="434"/>
    </row>
    <row r="34" spans="1:9" ht="33.75" customHeight="1" thickTop="1" thickBot="1" x14ac:dyDescent="0.25">
      <c r="A34" s="277"/>
      <c r="B34" s="294">
        <f>VLOOKUP(J7,ثلاثي3!A5:AJ49,21,FALSE)</f>
        <v>0</v>
      </c>
      <c r="C34" s="424"/>
      <c r="D34" s="446"/>
      <c r="E34" s="296">
        <f>دفتر3!G27</f>
        <v>0</v>
      </c>
      <c r="F34" s="296">
        <f>دفتر3!F27</f>
        <v>0</v>
      </c>
      <c r="G34" s="432"/>
      <c r="H34" s="433"/>
      <c r="I34" s="434"/>
    </row>
    <row r="35" spans="1:9" ht="14.25" thickTop="1" thickBot="1" x14ac:dyDescent="0.25">
      <c r="A35" s="450"/>
      <c r="B35" s="442">
        <f>VLOOKUP(J7,ثلاثي3!A5:AJ49,22,FALSE)</f>
        <v>0</v>
      </c>
      <c r="C35" s="424"/>
      <c r="D35" s="446"/>
      <c r="E35" s="456">
        <f>دفتر3!G28</f>
        <v>0</v>
      </c>
      <c r="F35" s="456">
        <f>دفتر3!F28</f>
        <v>0</v>
      </c>
      <c r="G35" s="435"/>
      <c r="H35" s="436"/>
      <c r="I35" s="437"/>
    </row>
    <row r="36" spans="1:9" ht="13.5" customHeight="1" thickTop="1" thickBot="1" x14ac:dyDescent="0.25">
      <c r="A36" s="451"/>
      <c r="B36" s="443"/>
      <c r="C36" s="424"/>
      <c r="D36" s="446"/>
      <c r="E36" s="457"/>
      <c r="F36" s="457"/>
      <c r="G36" s="458" t="s">
        <v>143</v>
      </c>
      <c r="H36" s="459"/>
      <c r="I36" s="460"/>
    </row>
    <row r="37" spans="1:9" ht="16.5" customHeight="1" thickTop="1" thickBot="1" x14ac:dyDescent="0.3">
      <c r="A37" s="448" t="s">
        <v>144</v>
      </c>
      <c r="B37" s="449"/>
      <c r="C37" s="424"/>
      <c r="D37" s="446"/>
      <c r="E37" s="438"/>
      <c r="F37" s="439"/>
      <c r="G37" s="461"/>
      <c r="H37" s="462"/>
      <c r="I37" s="463"/>
    </row>
    <row r="38" spans="1:9" ht="14.25" thickTop="1" thickBot="1" x14ac:dyDescent="0.25">
      <c r="A38" s="440"/>
      <c r="B38" s="442">
        <f>IF(VLOOKUP(J7,ثلاثي3!A5:AJ49,23,FALSE)=7.77,"معفى",VLOOKUP(J7,ثلاثي3!A5:AJ49,23,FALSE))</f>
        <v>0</v>
      </c>
      <c r="C38" s="424"/>
      <c r="D38" s="446"/>
      <c r="E38" s="455">
        <f>دفتر3!G29</f>
        <v>0</v>
      </c>
      <c r="F38" s="455">
        <f>دفتر3!F29</f>
        <v>0</v>
      </c>
      <c r="G38" s="461"/>
      <c r="H38" s="462"/>
      <c r="I38" s="463"/>
    </row>
    <row r="39" spans="1:9" ht="16.5" customHeight="1" thickTop="1" thickBot="1" x14ac:dyDescent="0.25">
      <c r="A39" s="441"/>
      <c r="B39" s="443"/>
      <c r="C39" s="425"/>
      <c r="D39" s="447"/>
      <c r="E39" s="455"/>
      <c r="F39" s="455"/>
      <c r="G39" s="452" t="s">
        <v>145</v>
      </c>
      <c r="H39" s="453"/>
      <c r="I39" s="454"/>
    </row>
    <row r="40" spans="1:9" ht="13.5" thickTop="1" x14ac:dyDescent="0.2">
      <c r="A40" s="297"/>
      <c r="B40" s="298"/>
      <c r="C40" s="298"/>
      <c r="D40" s="298"/>
      <c r="E40" s="298"/>
      <c r="F40" s="299"/>
      <c r="G40" s="452"/>
      <c r="H40" s="453"/>
      <c r="I40" s="454"/>
    </row>
    <row r="41" spans="1:9" x14ac:dyDescent="0.2">
      <c r="A41" s="300"/>
      <c r="B41" s="301"/>
      <c r="C41" s="301"/>
      <c r="D41" s="301"/>
      <c r="E41" s="301"/>
      <c r="F41" s="302"/>
      <c r="G41" s="452"/>
      <c r="H41" s="453"/>
      <c r="I41" s="454"/>
    </row>
    <row r="42" spans="1:9" x14ac:dyDescent="0.2">
      <c r="A42" s="300"/>
      <c r="B42" s="301"/>
      <c r="C42" s="301"/>
      <c r="D42" s="301"/>
      <c r="E42" s="301"/>
      <c r="F42" s="302"/>
      <c r="G42" s="452"/>
      <c r="H42" s="453"/>
      <c r="I42" s="454"/>
    </row>
    <row r="43" spans="1:9" x14ac:dyDescent="0.2">
      <c r="A43" s="300"/>
      <c r="B43" s="301"/>
      <c r="C43" s="301"/>
      <c r="D43" s="301"/>
      <c r="E43" s="301"/>
      <c r="F43" s="302"/>
      <c r="G43" s="452"/>
      <c r="H43" s="453"/>
      <c r="I43" s="454"/>
    </row>
    <row r="44" spans="1:9" ht="3" customHeight="1" thickBot="1" x14ac:dyDescent="0.25">
      <c r="A44" s="300"/>
      <c r="B44" s="301"/>
      <c r="C44" s="301"/>
      <c r="D44" s="301"/>
      <c r="E44" s="301"/>
      <c r="F44" s="302"/>
      <c r="G44" s="303"/>
      <c r="H44" s="304"/>
      <c r="I44" s="305"/>
    </row>
    <row r="45" spans="1:9" ht="7.5" hidden="1" customHeight="1" thickTop="1" thickBot="1" x14ac:dyDescent="0.25">
      <c r="A45" s="306"/>
      <c r="B45" s="307"/>
      <c r="C45" s="307"/>
      <c r="D45" s="307"/>
      <c r="E45" s="307"/>
      <c r="F45" s="308"/>
      <c r="G45" s="309"/>
      <c r="H45" s="310"/>
      <c r="I45" s="311"/>
    </row>
    <row r="46" spans="1:9" ht="39.75" customHeight="1" thickTop="1" thickBot="1" x14ac:dyDescent="0.25">
      <c r="A46" s="277"/>
      <c r="B46" s="295">
        <f>VLOOKUP(J7,ثلاثي3!A5:AJ49,27,FALSE)</f>
        <v>0</v>
      </c>
      <c r="C46" s="418">
        <f>VLOOKUP(J7,ثلاثي3!A5:AJ49,31,FALSE)</f>
        <v>0</v>
      </c>
      <c r="D46" s="426"/>
      <c r="E46" s="296">
        <f>دفتر3!G33</f>
        <v>0</v>
      </c>
      <c r="F46" s="296">
        <f>دفتر3!F33</f>
        <v>0</v>
      </c>
      <c r="G46" s="429"/>
      <c r="H46" s="430"/>
      <c r="I46" s="431"/>
    </row>
    <row r="47" spans="1:9" ht="35.25" customHeight="1" thickTop="1" thickBot="1" x14ac:dyDescent="0.25">
      <c r="A47" s="277"/>
      <c r="B47" s="296">
        <f>VLOOKUP(J7,ثلاثي3!A5:AJ49,28,FALSE)</f>
        <v>0</v>
      </c>
      <c r="C47" s="424"/>
      <c r="D47" s="427"/>
      <c r="E47" s="296">
        <f>دفتر3!G34</f>
        <v>0</v>
      </c>
      <c r="F47" s="296">
        <f>دفتر3!F34</f>
        <v>0</v>
      </c>
      <c r="G47" s="432"/>
      <c r="H47" s="433"/>
      <c r="I47" s="434"/>
    </row>
    <row r="48" spans="1:9" ht="33.75" customHeight="1" thickTop="1" thickBot="1" x14ac:dyDescent="0.25">
      <c r="A48" s="277"/>
      <c r="B48" s="296">
        <f>VLOOKUP(J7,ثلاثي3!A5:AJ49,29,FALSE)</f>
        <v>0</v>
      </c>
      <c r="C48" s="425"/>
      <c r="D48" s="428"/>
      <c r="E48" s="296">
        <f>دفتر3!G35</f>
        <v>0</v>
      </c>
      <c r="F48" s="296">
        <f>دفتر3!F35</f>
        <v>0</v>
      </c>
      <c r="G48" s="435"/>
      <c r="H48" s="436"/>
      <c r="I48" s="437"/>
    </row>
    <row r="49" spans="1:9" ht="13.5" thickTop="1" x14ac:dyDescent="0.2">
      <c r="A49" s="312"/>
      <c r="B49" s="263"/>
      <c r="C49" s="313"/>
      <c r="D49" s="313"/>
      <c r="E49" s="263"/>
      <c r="F49" s="263"/>
      <c r="G49" s="263"/>
      <c r="H49" s="263"/>
      <c r="I49" s="263"/>
    </row>
    <row r="50" spans="1:9" ht="21" customHeight="1" x14ac:dyDescent="0.2">
      <c r="A50" s="312"/>
      <c r="B50" s="263"/>
      <c r="C50" s="313"/>
      <c r="D50" s="313"/>
      <c r="E50" s="263"/>
      <c r="F50" s="263"/>
      <c r="G50" s="263"/>
      <c r="H50" s="263"/>
      <c r="I50" s="263"/>
    </row>
  </sheetData>
  <sheetProtection deleteRows="0" selectLockedCells="1"/>
  <mergeCells count="35">
    <mergeCell ref="G20:I22"/>
    <mergeCell ref="C21:C23"/>
    <mergeCell ref="D21:D23"/>
    <mergeCell ref="G23:I27"/>
    <mergeCell ref="D8:F9"/>
    <mergeCell ref="B10:C10"/>
    <mergeCell ref="G10:H10"/>
    <mergeCell ref="G12:I15"/>
    <mergeCell ref="C16:C19"/>
    <mergeCell ref="D16:D19"/>
    <mergeCell ref="G17:G18"/>
    <mergeCell ref="H17:H18"/>
    <mergeCell ref="I17:I18"/>
    <mergeCell ref="G19:I19"/>
    <mergeCell ref="C46:C48"/>
    <mergeCell ref="D46:D48"/>
    <mergeCell ref="G46:I48"/>
    <mergeCell ref="E37:F37"/>
    <mergeCell ref="A38:A39"/>
    <mergeCell ref="B38:B39"/>
    <mergeCell ref="A28:B28"/>
    <mergeCell ref="G28:I35"/>
    <mergeCell ref="C29:C39"/>
    <mergeCell ref="D29:D39"/>
    <mergeCell ref="A33:B33"/>
    <mergeCell ref="E33:F33"/>
    <mergeCell ref="A35:A36"/>
    <mergeCell ref="B35:B36"/>
    <mergeCell ref="G39:I43"/>
    <mergeCell ref="E38:E39"/>
    <mergeCell ref="F38:F39"/>
    <mergeCell ref="A37:B37"/>
    <mergeCell ref="E35:E36"/>
    <mergeCell ref="F35:F36"/>
    <mergeCell ref="G36:I38"/>
  </mergeCells>
  <dataValidations count="1">
    <dataValidation type="whole" allowBlank="1" showInputMessage="1" showErrorMessage="1" sqref="J7">
      <formula1>1</formula1>
      <formula2>45</formula2>
    </dataValidation>
  </dataValidations>
  <pageMargins left="0" right="0" top="0.19685039370078741" bottom="0.19685039370078741" header="0.51181102362204722" footer="0.51181102362204722"/>
  <pageSetup paperSize="9" scale="80" orientation="portrait" r:id="rId1"/>
  <headerFooter alignWithMargins="0"/>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Spinner 1">
              <controlPr defaultSize="0" autoFill="0" autoLine="0" autoPict="0">
                <anchor moveWithCells="1">
                  <from>
                    <xdr:col>9</xdr:col>
                    <xdr:colOff>704850</xdr:colOff>
                    <xdr:row>3</xdr:row>
                    <xdr:rowOff>66675</xdr:rowOff>
                  </from>
                  <to>
                    <xdr:col>10</xdr:col>
                    <xdr:colOff>295275</xdr:colOff>
                    <xdr:row>5</xdr:row>
                    <xdr:rowOff>28575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37"/>
  <sheetViews>
    <sheetView rightToLeft="1" zoomScaleNormal="100" zoomScaleSheetLayoutView="100" workbookViewId="0">
      <selection activeCell="C35" sqref="C35"/>
    </sheetView>
  </sheetViews>
  <sheetFormatPr baseColWidth="10" defaultRowHeight="15" x14ac:dyDescent="0.25"/>
  <cols>
    <col min="1" max="1" width="7.42578125" customWidth="1"/>
    <col min="2" max="2" width="17.140625" customWidth="1"/>
    <col min="3" max="5" width="9.85546875" customWidth="1"/>
    <col min="6" max="6" width="11.42578125" customWidth="1"/>
    <col min="9" max="9" width="16.140625" customWidth="1"/>
    <col min="10" max="13" width="8.28515625" customWidth="1"/>
  </cols>
  <sheetData>
    <row r="1" spans="1:9" ht="15.75" x14ac:dyDescent="0.25">
      <c r="A1" s="122" t="s">
        <v>5</v>
      </c>
      <c r="B1" s="123"/>
      <c r="C1" s="347">
        <f>المدخلات!I1</f>
        <v>0</v>
      </c>
      <c r="D1" s="348"/>
      <c r="E1" s="349"/>
    </row>
    <row r="2" spans="1:9" ht="18" customHeight="1" x14ac:dyDescent="0.4">
      <c r="A2" s="122" t="s">
        <v>6</v>
      </c>
      <c r="B2" s="123"/>
      <c r="C2" s="347">
        <f>المدخلات!I2</f>
        <v>0</v>
      </c>
      <c r="D2" s="348"/>
      <c r="E2" s="349"/>
      <c r="F2" s="243"/>
      <c r="G2" s="243"/>
      <c r="H2" s="243"/>
      <c r="I2" s="243"/>
    </row>
    <row r="3" spans="1:9" ht="15.75" x14ac:dyDescent="0.25">
      <c r="A3" s="122" t="s">
        <v>7</v>
      </c>
      <c r="B3" s="123"/>
      <c r="C3" s="347">
        <f>المدخلات!I3</f>
        <v>0</v>
      </c>
      <c r="D3" s="348"/>
      <c r="E3" s="349"/>
    </row>
    <row r="4" spans="1:9" ht="15.75" x14ac:dyDescent="0.25">
      <c r="A4" s="122" t="s">
        <v>8</v>
      </c>
      <c r="B4" s="123"/>
      <c r="C4" s="347">
        <f>المدخلات!I4</f>
        <v>0</v>
      </c>
      <c r="D4" s="348"/>
      <c r="E4" s="349"/>
    </row>
    <row r="5" spans="1:9" ht="15.75" x14ac:dyDescent="0.25">
      <c r="A5" s="122" t="s">
        <v>9</v>
      </c>
      <c r="B5" s="123"/>
      <c r="C5" s="347" t="str">
        <f>المدخلات!I5</f>
        <v>2019-2018</v>
      </c>
      <c r="D5" s="348"/>
      <c r="E5" s="349"/>
    </row>
    <row r="7" spans="1:9" ht="21.75" customHeight="1" x14ac:dyDescent="0.4">
      <c r="C7" s="251" t="s">
        <v>122</v>
      </c>
      <c r="D7" s="243"/>
      <c r="E7" s="243"/>
    </row>
    <row r="9" spans="1:9" x14ac:dyDescent="0.25">
      <c r="B9" s="250" t="s">
        <v>49</v>
      </c>
      <c r="C9" s="249" t="s">
        <v>119</v>
      </c>
      <c r="D9" s="249" t="s">
        <v>120</v>
      </c>
      <c r="E9" s="249" t="s">
        <v>121</v>
      </c>
    </row>
    <row r="10" spans="1:9" x14ac:dyDescent="0.25">
      <c r="B10" s="248" t="s">
        <v>73</v>
      </c>
      <c r="C10" s="241">
        <f>ثلاثي1!S66</f>
        <v>0</v>
      </c>
      <c r="D10" s="240">
        <f>ثلاثي2!S66</f>
        <v>0</v>
      </c>
      <c r="E10" s="240">
        <f>ثلاثي3!S66</f>
        <v>0</v>
      </c>
      <c r="F10" s="242"/>
    </row>
    <row r="11" spans="1:9" x14ac:dyDescent="0.25">
      <c r="B11" s="248" t="s">
        <v>16</v>
      </c>
      <c r="C11" s="241">
        <f>ثلاثي1!S67</f>
        <v>0</v>
      </c>
      <c r="D11" s="240">
        <f>ثلاثي2!S67</f>
        <v>0</v>
      </c>
      <c r="E11" s="240">
        <f>ثلاثي3!S67</f>
        <v>0</v>
      </c>
      <c r="F11" s="242"/>
    </row>
    <row r="12" spans="1:9" x14ac:dyDescent="0.25">
      <c r="B12" s="248" t="s">
        <v>69</v>
      </c>
      <c r="C12" s="241">
        <f>ثلاثي1!S68</f>
        <v>0</v>
      </c>
      <c r="D12" s="240">
        <f>ثلاثي2!S68</f>
        <v>0</v>
      </c>
      <c r="E12" s="240">
        <f>ثلاثي3!S68</f>
        <v>0</v>
      </c>
      <c r="F12" s="242"/>
    </row>
    <row r="13" spans="1:9" x14ac:dyDescent="0.25">
      <c r="B13" s="248" t="s">
        <v>18</v>
      </c>
      <c r="C13" s="241">
        <f>ثلاثي1!S69</f>
        <v>0</v>
      </c>
      <c r="D13" s="240">
        <f>ثلاثي2!S69</f>
        <v>0</v>
      </c>
      <c r="E13" s="240">
        <f>ثلاثي3!S69</f>
        <v>0</v>
      </c>
      <c r="F13" s="242"/>
    </row>
    <row r="14" spans="1:9" x14ac:dyDescent="0.25">
      <c r="B14" s="248" t="s">
        <v>123</v>
      </c>
      <c r="C14" s="241">
        <f>ثلاثي1!S70</f>
        <v>0</v>
      </c>
      <c r="D14" s="240">
        <f>ثلاثي2!S70</f>
        <v>0</v>
      </c>
      <c r="E14" s="240">
        <f>ثلاثي3!S70</f>
        <v>0</v>
      </c>
      <c r="F14" s="242"/>
    </row>
    <row r="33" spans="2:5" x14ac:dyDescent="0.25">
      <c r="B33" s="466" t="s">
        <v>107</v>
      </c>
      <c r="C33" s="466"/>
      <c r="D33" s="466"/>
      <c r="E33" s="466"/>
    </row>
    <row r="34" spans="2:5" x14ac:dyDescent="0.25">
      <c r="B34" s="244"/>
      <c r="C34" s="245" t="s">
        <v>63</v>
      </c>
      <c r="D34" s="245" t="s">
        <v>64</v>
      </c>
      <c r="E34" s="244" t="s">
        <v>65</v>
      </c>
    </row>
    <row r="35" spans="2:5" x14ac:dyDescent="0.25">
      <c r="B35" s="244" t="s">
        <v>66</v>
      </c>
      <c r="C35" s="246">
        <f>ثلاثي3!AS7</f>
        <v>0</v>
      </c>
      <c r="D35" s="246">
        <f>ثلاثي3!AT7</f>
        <v>0</v>
      </c>
      <c r="E35" s="246">
        <f>ثلاثي3!AU7</f>
        <v>0</v>
      </c>
    </row>
    <row r="36" spans="2:5" x14ac:dyDescent="0.25">
      <c r="B36" s="244" t="s">
        <v>67</v>
      </c>
      <c r="C36" s="246">
        <f>ثلاثي3!AS8</f>
        <v>0</v>
      </c>
      <c r="D36" s="246">
        <f>ثلاثي3!AT8</f>
        <v>0</v>
      </c>
      <c r="E36" s="246">
        <f>ثلاثي3!AU8</f>
        <v>0</v>
      </c>
    </row>
    <row r="37" spans="2:5" x14ac:dyDescent="0.25">
      <c r="B37" s="244" t="s">
        <v>65</v>
      </c>
      <c r="C37" s="246">
        <f>SUM(C35:C36)</f>
        <v>0</v>
      </c>
      <c r="D37" s="246">
        <f>SUM(D35:D36)</f>
        <v>0</v>
      </c>
      <c r="E37" s="247"/>
    </row>
  </sheetData>
  <mergeCells count="6">
    <mergeCell ref="C1:E1"/>
    <mergeCell ref="B33:E33"/>
    <mergeCell ref="C2:E2"/>
    <mergeCell ref="C3:E3"/>
    <mergeCell ref="C4:E4"/>
    <mergeCell ref="C5:E5"/>
  </mergeCells>
  <conditionalFormatting sqref="C10:E10">
    <cfRule type="colorScale" priority="6">
      <colorScale>
        <cfvo type="min"/>
        <cfvo type="percentile" val="50"/>
        <cfvo type="max"/>
        <color rgb="FFF8696B"/>
        <color rgb="FFFFEB84"/>
        <color rgb="FF63BE7B"/>
      </colorScale>
    </cfRule>
  </conditionalFormatting>
  <conditionalFormatting sqref="C11:E11">
    <cfRule type="colorScale" priority="5">
      <colorScale>
        <cfvo type="min"/>
        <cfvo type="percentile" val="50"/>
        <cfvo type="max"/>
        <color rgb="FFF8696B"/>
        <color rgb="FFFFEB84"/>
        <color rgb="FF63BE7B"/>
      </colorScale>
    </cfRule>
  </conditionalFormatting>
  <conditionalFormatting sqref="C12:E12">
    <cfRule type="colorScale" priority="4">
      <colorScale>
        <cfvo type="min"/>
        <cfvo type="percentile" val="50"/>
        <cfvo type="max"/>
        <color rgb="FFF8696B"/>
        <color rgb="FFFFEB84"/>
        <color rgb="FF63BE7B"/>
      </colorScale>
    </cfRule>
  </conditionalFormatting>
  <conditionalFormatting sqref="C13:E13">
    <cfRule type="colorScale" priority="3">
      <colorScale>
        <cfvo type="min"/>
        <cfvo type="percentile" val="50"/>
        <cfvo type="max"/>
        <color rgb="FFF8696B"/>
        <color rgb="FFFFEB84"/>
        <color rgb="FF63BE7B"/>
      </colorScale>
    </cfRule>
  </conditionalFormatting>
  <conditionalFormatting sqref="C14:E14">
    <cfRule type="colorScale" priority="2">
      <colorScale>
        <cfvo type="min"/>
        <cfvo type="percentile" val="50"/>
        <cfvo type="max"/>
        <color rgb="FFF8696B"/>
        <color rgb="FFFFEB84"/>
        <color rgb="FF63BE7B"/>
      </colorScale>
    </cfRule>
  </conditionalFormatting>
  <pageMargins left="0.7" right="0.7" top="0.75" bottom="0.75" header="0.3" footer="0.3"/>
  <pageSetup paperSize="9" scale="98" orientation="portrait" r:id="rId1"/>
  <drawing r:id="rId2"/>
  <extLst>
    <ext xmlns:x14="http://schemas.microsoft.com/office/spreadsheetml/2009/9/main" uri="{05C60535-1F16-4fd2-B633-F4F36F0B64E0}">
      <x14:sparklineGroups xmlns:xm="http://schemas.microsoft.com/office/excel/2006/main">
        <x14:sparklineGroup displayEmptyCellsAs="gap" markers="1" first="1" last="1">
          <x14:colorSeries rgb="FF376092"/>
          <x14:colorNegative rgb="FFD00000"/>
          <x14:colorAxis rgb="FF000000"/>
          <x14:colorMarkers rgb="FFD00000"/>
          <x14:colorFirst rgb="FFD00000"/>
          <x14:colorLast rgb="FFD00000"/>
          <x14:colorHigh rgb="FFD00000"/>
          <x14:colorLow rgb="FFD00000"/>
          <x14:sparklines>
            <x14:sparkline>
              <xm:f>'متابعة القسم'!C10:E10</xm:f>
              <xm:sqref>F10</xm:sqref>
            </x14:sparkline>
            <x14:sparkline>
              <xm:f>'متابعة القسم'!C11:E11</xm:f>
              <xm:sqref>F11</xm:sqref>
            </x14:sparkline>
            <x14:sparkline>
              <xm:f>'متابعة القسم'!C12:E12</xm:f>
              <xm:sqref>F12</xm:sqref>
            </x14:sparkline>
            <x14:sparkline>
              <xm:f>'متابعة القسم'!C13:E13</xm:f>
              <xm:sqref>F13</xm:sqref>
            </x14:sparkline>
            <x14:sparkline>
              <xm:f>'متابعة القسم'!C14:E14</xm:f>
              <xm:sqref>F14</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C1:O46"/>
  <sheetViews>
    <sheetView rightToLeft="1" zoomScaleNormal="100" zoomScaleSheetLayoutView="115" workbookViewId="0"/>
  </sheetViews>
  <sheetFormatPr baseColWidth="10" defaultRowHeight="15" x14ac:dyDescent="0.25"/>
  <cols>
    <col min="1" max="1" width="3.5703125" style="3" customWidth="1"/>
    <col min="2" max="2" width="3.85546875" style="3" customWidth="1"/>
    <col min="3" max="3" width="6.7109375" style="11" customWidth="1"/>
    <col min="4" max="4" width="17.85546875" style="3" customWidth="1"/>
    <col min="5" max="5" width="9.5703125" style="12" customWidth="1"/>
    <col min="6" max="6" width="4.42578125" style="3" customWidth="1"/>
    <col min="7" max="7" width="5.7109375" style="3" bestFit="1" customWidth="1"/>
    <col min="8" max="8" width="14.140625" style="3" customWidth="1"/>
    <col min="9" max="9" width="8.42578125" style="3" customWidth="1"/>
    <col min="10" max="10" width="7.5703125" style="3" customWidth="1"/>
    <col min="11" max="257" width="11.42578125" style="3"/>
    <col min="258" max="258" width="10.140625" style="3" customWidth="1"/>
    <col min="259" max="259" width="17.85546875" style="3" customWidth="1"/>
    <col min="260" max="260" width="9.5703125" style="3" customWidth="1"/>
    <col min="261" max="262" width="5.42578125" style="3" bestFit="1" customWidth="1"/>
    <col min="263" max="263" width="5.7109375" style="3" bestFit="1" customWidth="1"/>
    <col min="264" max="264" width="17.85546875" style="3" customWidth="1"/>
    <col min="265" max="513" width="11.42578125" style="3"/>
    <col min="514" max="514" width="10.140625" style="3" customWidth="1"/>
    <col min="515" max="515" width="17.85546875" style="3" customWidth="1"/>
    <col min="516" max="516" width="9.5703125" style="3" customWidth="1"/>
    <col min="517" max="518" width="5.42578125" style="3" bestFit="1" customWidth="1"/>
    <col min="519" max="519" width="5.7109375" style="3" bestFit="1" customWidth="1"/>
    <col min="520" max="520" width="17.85546875" style="3" customWidth="1"/>
    <col min="521" max="769" width="11.42578125" style="3"/>
    <col min="770" max="770" width="10.140625" style="3" customWidth="1"/>
    <col min="771" max="771" width="17.85546875" style="3" customWidth="1"/>
    <col min="772" max="772" width="9.5703125" style="3" customWidth="1"/>
    <col min="773" max="774" width="5.42578125" style="3" bestFit="1" customWidth="1"/>
    <col min="775" max="775" width="5.7109375" style="3" bestFit="1" customWidth="1"/>
    <col min="776" max="776" width="17.85546875" style="3" customWidth="1"/>
    <col min="777" max="1025" width="11.42578125" style="3"/>
    <col min="1026" max="1026" width="10.140625" style="3" customWidth="1"/>
    <col min="1027" max="1027" width="17.85546875" style="3" customWidth="1"/>
    <col min="1028" max="1028" width="9.5703125" style="3" customWidth="1"/>
    <col min="1029" max="1030" width="5.42578125" style="3" bestFit="1" customWidth="1"/>
    <col min="1031" max="1031" width="5.7109375" style="3" bestFit="1" customWidth="1"/>
    <col min="1032" max="1032" width="17.85546875" style="3" customWidth="1"/>
    <col min="1033" max="1281" width="11.42578125" style="3"/>
    <col min="1282" max="1282" width="10.140625" style="3" customWidth="1"/>
    <col min="1283" max="1283" width="17.85546875" style="3" customWidth="1"/>
    <col min="1284" max="1284" width="9.5703125" style="3" customWidth="1"/>
    <col min="1285" max="1286" width="5.42578125" style="3" bestFit="1" customWidth="1"/>
    <col min="1287" max="1287" width="5.7109375" style="3" bestFit="1" customWidth="1"/>
    <col min="1288" max="1288" width="17.85546875" style="3" customWidth="1"/>
    <col min="1289" max="1537" width="11.42578125" style="3"/>
    <col min="1538" max="1538" width="10.140625" style="3" customWidth="1"/>
    <col min="1539" max="1539" width="17.85546875" style="3" customWidth="1"/>
    <col min="1540" max="1540" width="9.5703125" style="3" customWidth="1"/>
    <col min="1541" max="1542" width="5.42578125" style="3" bestFit="1" customWidth="1"/>
    <col min="1543" max="1543" width="5.7109375" style="3" bestFit="1" customWidth="1"/>
    <col min="1544" max="1544" width="17.85546875" style="3" customWidth="1"/>
    <col min="1545" max="1793" width="11.42578125" style="3"/>
    <col min="1794" max="1794" width="10.140625" style="3" customWidth="1"/>
    <col min="1795" max="1795" width="17.85546875" style="3" customWidth="1"/>
    <col min="1796" max="1796" width="9.5703125" style="3" customWidth="1"/>
    <col min="1797" max="1798" width="5.42578125" style="3" bestFit="1" customWidth="1"/>
    <col min="1799" max="1799" width="5.7109375" style="3" bestFit="1" customWidth="1"/>
    <col min="1800" max="1800" width="17.85546875" style="3" customWidth="1"/>
    <col min="1801" max="2049" width="11.42578125" style="3"/>
    <col min="2050" max="2050" width="10.140625" style="3" customWidth="1"/>
    <col min="2051" max="2051" width="17.85546875" style="3" customWidth="1"/>
    <col min="2052" max="2052" width="9.5703125" style="3" customWidth="1"/>
    <col min="2053" max="2054" width="5.42578125" style="3" bestFit="1" customWidth="1"/>
    <col min="2055" max="2055" width="5.7109375" style="3" bestFit="1" customWidth="1"/>
    <col min="2056" max="2056" width="17.85546875" style="3" customWidth="1"/>
    <col min="2057" max="2305" width="11.42578125" style="3"/>
    <col min="2306" max="2306" width="10.140625" style="3" customWidth="1"/>
    <col min="2307" max="2307" width="17.85546875" style="3" customWidth="1"/>
    <col min="2308" max="2308" width="9.5703125" style="3" customWidth="1"/>
    <col min="2309" max="2310" width="5.42578125" style="3" bestFit="1" customWidth="1"/>
    <col min="2311" max="2311" width="5.7109375" style="3" bestFit="1" customWidth="1"/>
    <col min="2312" max="2312" width="17.85546875" style="3" customWidth="1"/>
    <col min="2313" max="2561" width="11.42578125" style="3"/>
    <col min="2562" max="2562" width="10.140625" style="3" customWidth="1"/>
    <col min="2563" max="2563" width="17.85546875" style="3" customWidth="1"/>
    <col min="2564" max="2564" width="9.5703125" style="3" customWidth="1"/>
    <col min="2565" max="2566" width="5.42578125" style="3" bestFit="1" customWidth="1"/>
    <col min="2567" max="2567" width="5.7109375" style="3" bestFit="1" customWidth="1"/>
    <col min="2568" max="2568" width="17.85546875" style="3" customWidth="1"/>
    <col min="2569" max="2817" width="11.42578125" style="3"/>
    <col min="2818" max="2818" width="10.140625" style="3" customWidth="1"/>
    <col min="2819" max="2819" width="17.85546875" style="3" customWidth="1"/>
    <col min="2820" max="2820" width="9.5703125" style="3" customWidth="1"/>
    <col min="2821" max="2822" width="5.42578125" style="3" bestFit="1" customWidth="1"/>
    <col min="2823" max="2823" width="5.7109375" style="3" bestFit="1" customWidth="1"/>
    <col min="2824" max="2824" width="17.85546875" style="3" customWidth="1"/>
    <col min="2825" max="3073" width="11.42578125" style="3"/>
    <col min="3074" max="3074" width="10.140625" style="3" customWidth="1"/>
    <col min="3075" max="3075" width="17.85546875" style="3" customWidth="1"/>
    <col min="3076" max="3076" width="9.5703125" style="3" customWidth="1"/>
    <col min="3077" max="3078" width="5.42578125" style="3" bestFit="1" customWidth="1"/>
    <col min="3079" max="3079" width="5.7109375" style="3" bestFit="1" customWidth="1"/>
    <col min="3080" max="3080" width="17.85546875" style="3" customWidth="1"/>
    <col min="3081" max="3329" width="11.42578125" style="3"/>
    <col min="3330" max="3330" width="10.140625" style="3" customWidth="1"/>
    <col min="3331" max="3331" width="17.85546875" style="3" customWidth="1"/>
    <col min="3332" max="3332" width="9.5703125" style="3" customWidth="1"/>
    <col min="3333" max="3334" width="5.42578125" style="3" bestFit="1" customWidth="1"/>
    <col min="3335" max="3335" width="5.7109375" style="3" bestFit="1" customWidth="1"/>
    <col min="3336" max="3336" width="17.85546875" style="3" customWidth="1"/>
    <col min="3337" max="3585" width="11.42578125" style="3"/>
    <col min="3586" max="3586" width="10.140625" style="3" customWidth="1"/>
    <col min="3587" max="3587" width="17.85546875" style="3" customWidth="1"/>
    <col min="3588" max="3588" width="9.5703125" style="3" customWidth="1"/>
    <col min="3589" max="3590" width="5.42578125" style="3" bestFit="1" customWidth="1"/>
    <col min="3591" max="3591" width="5.7109375" style="3" bestFit="1" customWidth="1"/>
    <col min="3592" max="3592" width="17.85546875" style="3" customWidth="1"/>
    <col min="3593" max="3841" width="11.42578125" style="3"/>
    <col min="3842" max="3842" width="10.140625" style="3" customWidth="1"/>
    <col min="3843" max="3843" width="17.85546875" style="3" customWidth="1"/>
    <col min="3844" max="3844" width="9.5703125" style="3" customWidth="1"/>
    <col min="3845" max="3846" width="5.42578125" style="3" bestFit="1" customWidth="1"/>
    <col min="3847" max="3847" width="5.7109375" style="3" bestFit="1" customWidth="1"/>
    <col min="3848" max="3848" width="17.85546875" style="3" customWidth="1"/>
    <col min="3849" max="4097" width="11.42578125" style="3"/>
    <col min="4098" max="4098" width="10.140625" style="3" customWidth="1"/>
    <col min="4099" max="4099" width="17.85546875" style="3" customWidth="1"/>
    <col min="4100" max="4100" width="9.5703125" style="3" customWidth="1"/>
    <col min="4101" max="4102" width="5.42578125" style="3" bestFit="1" customWidth="1"/>
    <col min="4103" max="4103" width="5.7109375" style="3" bestFit="1" customWidth="1"/>
    <col min="4104" max="4104" width="17.85546875" style="3" customWidth="1"/>
    <col min="4105" max="4353" width="11.42578125" style="3"/>
    <col min="4354" max="4354" width="10.140625" style="3" customWidth="1"/>
    <col min="4355" max="4355" width="17.85546875" style="3" customWidth="1"/>
    <col min="4356" max="4356" width="9.5703125" style="3" customWidth="1"/>
    <col min="4357" max="4358" width="5.42578125" style="3" bestFit="1" customWidth="1"/>
    <col min="4359" max="4359" width="5.7109375" style="3" bestFit="1" customWidth="1"/>
    <col min="4360" max="4360" width="17.85546875" style="3" customWidth="1"/>
    <col min="4361" max="4609" width="11.42578125" style="3"/>
    <col min="4610" max="4610" width="10.140625" style="3" customWidth="1"/>
    <col min="4611" max="4611" width="17.85546875" style="3" customWidth="1"/>
    <col min="4612" max="4612" width="9.5703125" style="3" customWidth="1"/>
    <col min="4613" max="4614" width="5.42578125" style="3" bestFit="1" customWidth="1"/>
    <col min="4615" max="4615" width="5.7109375" style="3" bestFit="1" customWidth="1"/>
    <col min="4616" max="4616" width="17.85546875" style="3" customWidth="1"/>
    <col min="4617" max="4865" width="11.42578125" style="3"/>
    <col min="4866" max="4866" width="10.140625" style="3" customWidth="1"/>
    <col min="4867" max="4867" width="17.85546875" style="3" customWidth="1"/>
    <col min="4868" max="4868" width="9.5703125" style="3" customWidth="1"/>
    <col min="4869" max="4870" width="5.42578125" style="3" bestFit="1" customWidth="1"/>
    <col min="4871" max="4871" width="5.7109375" style="3" bestFit="1" customWidth="1"/>
    <col min="4872" max="4872" width="17.85546875" style="3" customWidth="1"/>
    <col min="4873" max="5121" width="11.42578125" style="3"/>
    <col min="5122" max="5122" width="10.140625" style="3" customWidth="1"/>
    <col min="5123" max="5123" width="17.85546875" style="3" customWidth="1"/>
    <col min="5124" max="5124" width="9.5703125" style="3" customWidth="1"/>
    <col min="5125" max="5126" width="5.42578125" style="3" bestFit="1" customWidth="1"/>
    <col min="5127" max="5127" width="5.7109375" style="3" bestFit="1" customWidth="1"/>
    <col min="5128" max="5128" width="17.85546875" style="3" customWidth="1"/>
    <col min="5129" max="5377" width="11.42578125" style="3"/>
    <col min="5378" max="5378" width="10.140625" style="3" customWidth="1"/>
    <col min="5379" max="5379" width="17.85546875" style="3" customWidth="1"/>
    <col min="5380" max="5380" width="9.5703125" style="3" customWidth="1"/>
    <col min="5381" max="5382" width="5.42578125" style="3" bestFit="1" customWidth="1"/>
    <col min="5383" max="5383" width="5.7109375" style="3" bestFit="1" customWidth="1"/>
    <col min="5384" max="5384" width="17.85546875" style="3" customWidth="1"/>
    <col min="5385" max="5633" width="11.42578125" style="3"/>
    <col min="5634" max="5634" width="10.140625" style="3" customWidth="1"/>
    <col min="5635" max="5635" width="17.85546875" style="3" customWidth="1"/>
    <col min="5636" max="5636" width="9.5703125" style="3" customWidth="1"/>
    <col min="5637" max="5638" width="5.42578125" style="3" bestFit="1" customWidth="1"/>
    <col min="5639" max="5639" width="5.7109375" style="3" bestFit="1" customWidth="1"/>
    <col min="5640" max="5640" width="17.85546875" style="3" customWidth="1"/>
    <col min="5641" max="5889" width="11.42578125" style="3"/>
    <col min="5890" max="5890" width="10.140625" style="3" customWidth="1"/>
    <col min="5891" max="5891" width="17.85546875" style="3" customWidth="1"/>
    <col min="5892" max="5892" width="9.5703125" style="3" customWidth="1"/>
    <col min="5893" max="5894" width="5.42578125" style="3" bestFit="1" customWidth="1"/>
    <col min="5895" max="5895" width="5.7109375" style="3" bestFit="1" customWidth="1"/>
    <col min="5896" max="5896" width="17.85546875" style="3" customWidth="1"/>
    <col min="5897" max="6145" width="11.42578125" style="3"/>
    <col min="6146" max="6146" width="10.140625" style="3" customWidth="1"/>
    <col min="6147" max="6147" width="17.85546875" style="3" customWidth="1"/>
    <col min="6148" max="6148" width="9.5703125" style="3" customWidth="1"/>
    <col min="6149" max="6150" width="5.42578125" style="3" bestFit="1" customWidth="1"/>
    <col min="6151" max="6151" width="5.7109375" style="3" bestFit="1" customWidth="1"/>
    <col min="6152" max="6152" width="17.85546875" style="3" customWidth="1"/>
    <col min="6153" max="6401" width="11.42578125" style="3"/>
    <col min="6402" max="6402" width="10.140625" style="3" customWidth="1"/>
    <col min="6403" max="6403" width="17.85546875" style="3" customWidth="1"/>
    <col min="6404" max="6404" width="9.5703125" style="3" customWidth="1"/>
    <col min="6405" max="6406" width="5.42578125" style="3" bestFit="1" customWidth="1"/>
    <col min="6407" max="6407" width="5.7109375" style="3" bestFit="1" customWidth="1"/>
    <col min="6408" max="6408" width="17.85546875" style="3" customWidth="1"/>
    <col min="6409" max="6657" width="11.42578125" style="3"/>
    <col min="6658" max="6658" width="10.140625" style="3" customWidth="1"/>
    <col min="6659" max="6659" width="17.85546875" style="3" customWidth="1"/>
    <col min="6660" max="6660" width="9.5703125" style="3" customWidth="1"/>
    <col min="6661" max="6662" width="5.42578125" style="3" bestFit="1" customWidth="1"/>
    <col min="6663" max="6663" width="5.7109375" style="3" bestFit="1" customWidth="1"/>
    <col min="6664" max="6664" width="17.85546875" style="3" customWidth="1"/>
    <col min="6665" max="6913" width="11.42578125" style="3"/>
    <col min="6914" max="6914" width="10.140625" style="3" customWidth="1"/>
    <col min="6915" max="6915" width="17.85546875" style="3" customWidth="1"/>
    <col min="6916" max="6916" width="9.5703125" style="3" customWidth="1"/>
    <col min="6917" max="6918" width="5.42578125" style="3" bestFit="1" customWidth="1"/>
    <col min="6919" max="6919" width="5.7109375" style="3" bestFit="1" customWidth="1"/>
    <col min="6920" max="6920" width="17.85546875" style="3" customWidth="1"/>
    <col min="6921" max="7169" width="11.42578125" style="3"/>
    <col min="7170" max="7170" width="10.140625" style="3" customWidth="1"/>
    <col min="7171" max="7171" width="17.85546875" style="3" customWidth="1"/>
    <col min="7172" max="7172" width="9.5703125" style="3" customWidth="1"/>
    <col min="7173" max="7174" width="5.42578125" style="3" bestFit="1" customWidth="1"/>
    <col min="7175" max="7175" width="5.7109375" style="3" bestFit="1" customWidth="1"/>
    <col min="7176" max="7176" width="17.85546875" style="3" customWidth="1"/>
    <col min="7177" max="7425" width="11.42578125" style="3"/>
    <col min="7426" max="7426" width="10.140625" style="3" customWidth="1"/>
    <col min="7427" max="7427" width="17.85546875" style="3" customWidth="1"/>
    <col min="7428" max="7428" width="9.5703125" style="3" customWidth="1"/>
    <col min="7429" max="7430" width="5.42578125" style="3" bestFit="1" customWidth="1"/>
    <col min="7431" max="7431" width="5.7109375" style="3" bestFit="1" customWidth="1"/>
    <col min="7432" max="7432" width="17.85546875" style="3" customWidth="1"/>
    <col min="7433" max="7681" width="11.42578125" style="3"/>
    <col min="7682" max="7682" width="10.140625" style="3" customWidth="1"/>
    <col min="7683" max="7683" width="17.85546875" style="3" customWidth="1"/>
    <col min="7684" max="7684" width="9.5703125" style="3" customWidth="1"/>
    <col min="7685" max="7686" width="5.42578125" style="3" bestFit="1" customWidth="1"/>
    <col min="7687" max="7687" width="5.7109375" style="3" bestFit="1" customWidth="1"/>
    <col min="7688" max="7688" width="17.85546875" style="3" customWidth="1"/>
    <col min="7689" max="7937" width="11.42578125" style="3"/>
    <col min="7938" max="7938" width="10.140625" style="3" customWidth="1"/>
    <col min="7939" max="7939" width="17.85546875" style="3" customWidth="1"/>
    <col min="7940" max="7940" width="9.5703125" style="3" customWidth="1"/>
    <col min="7941" max="7942" width="5.42578125" style="3" bestFit="1" customWidth="1"/>
    <col min="7943" max="7943" width="5.7109375" style="3" bestFit="1" customWidth="1"/>
    <col min="7944" max="7944" width="17.85546875" style="3" customWidth="1"/>
    <col min="7945" max="8193" width="11.42578125" style="3"/>
    <col min="8194" max="8194" width="10.140625" style="3" customWidth="1"/>
    <col min="8195" max="8195" width="17.85546875" style="3" customWidth="1"/>
    <col min="8196" max="8196" width="9.5703125" style="3" customWidth="1"/>
    <col min="8197" max="8198" width="5.42578125" style="3" bestFit="1" customWidth="1"/>
    <col min="8199" max="8199" width="5.7109375" style="3" bestFit="1" customWidth="1"/>
    <col min="8200" max="8200" width="17.85546875" style="3" customWidth="1"/>
    <col min="8201" max="8449" width="11.42578125" style="3"/>
    <col min="8450" max="8450" width="10.140625" style="3" customWidth="1"/>
    <col min="8451" max="8451" width="17.85546875" style="3" customWidth="1"/>
    <col min="8452" max="8452" width="9.5703125" style="3" customWidth="1"/>
    <col min="8453" max="8454" width="5.42578125" style="3" bestFit="1" customWidth="1"/>
    <col min="8455" max="8455" width="5.7109375" style="3" bestFit="1" customWidth="1"/>
    <col min="8456" max="8456" width="17.85546875" style="3" customWidth="1"/>
    <col min="8457" max="8705" width="11.42578125" style="3"/>
    <col min="8706" max="8706" width="10.140625" style="3" customWidth="1"/>
    <col min="8707" max="8707" width="17.85546875" style="3" customWidth="1"/>
    <col min="8708" max="8708" width="9.5703125" style="3" customWidth="1"/>
    <col min="8709" max="8710" width="5.42578125" style="3" bestFit="1" customWidth="1"/>
    <col min="8711" max="8711" width="5.7109375" style="3" bestFit="1" customWidth="1"/>
    <col min="8712" max="8712" width="17.85546875" style="3" customWidth="1"/>
    <col min="8713" max="8961" width="11.42578125" style="3"/>
    <col min="8962" max="8962" width="10.140625" style="3" customWidth="1"/>
    <col min="8963" max="8963" width="17.85546875" style="3" customWidth="1"/>
    <col min="8964" max="8964" width="9.5703125" style="3" customWidth="1"/>
    <col min="8965" max="8966" width="5.42578125" style="3" bestFit="1" customWidth="1"/>
    <col min="8967" max="8967" width="5.7109375" style="3" bestFit="1" customWidth="1"/>
    <col min="8968" max="8968" width="17.85546875" style="3" customWidth="1"/>
    <col min="8969" max="9217" width="11.42578125" style="3"/>
    <col min="9218" max="9218" width="10.140625" style="3" customWidth="1"/>
    <col min="9219" max="9219" width="17.85546875" style="3" customWidth="1"/>
    <col min="9220" max="9220" width="9.5703125" style="3" customWidth="1"/>
    <col min="9221" max="9222" width="5.42578125" style="3" bestFit="1" customWidth="1"/>
    <col min="9223" max="9223" width="5.7109375" style="3" bestFit="1" customWidth="1"/>
    <col min="9224" max="9224" width="17.85546875" style="3" customWidth="1"/>
    <col min="9225" max="9473" width="11.42578125" style="3"/>
    <col min="9474" max="9474" width="10.140625" style="3" customWidth="1"/>
    <col min="9475" max="9475" width="17.85546875" style="3" customWidth="1"/>
    <col min="9476" max="9476" width="9.5703125" style="3" customWidth="1"/>
    <col min="9477" max="9478" width="5.42578125" style="3" bestFit="1" customWidth="1"/>
    <col min="9479" max="9479" width="5.7109375" style="3" bestFit="1" customWidth="1"/>
    <col min="9480" max="9480" width="17.85546875" style="3" customWidth="1"/>
    <col min="9481" max="9729" width="11.42578125" style="3"/>
    <col min="9730" max="9730" width="10.140625" style="3" customWidth="1"/>
    <col min="9731" max="9731" width="17.85546875" style="3" customWidth="1"/>
    <col min="9732" max="9732" width="9.5703125" style="3" customWidth="1"/>
    <col min="9733" max="9734" width="5.42578125" style="3" bestFit="1" customWidth="1"/>
    <col min="9735" max="9735" width="5.7109375" style="3" bestFit="1" customWidth="1"/>
    <col min="9736" max="9736" width="17.85546875" style="3" customWidth="1"/>
    <col min="9737" max="9985" width="11.42578125" style="3"/>
    <col min="9986" max="9986" width="10.140625" style="3" customWidth="1"/>
    <col min="9987" max="9987" width="17.85546875" style="3" customWidth="1"/>
    <col min="9988" max="9988" width="9.5703125" style="3" customWidth="1"/>
    <col min="9989" max="9990" width="5.42578125" style="3" bestFit="1" customWidth="1"/>
    <col min="9991" max="9991" width="5.7109375" style="3" bestFit="1" customWidth="1"/>
    <col min="9992" max="9992" width="17.85546875" style="3" customWidth="1"/>
    <col min="9993" max="10241" width="11.42578125" style="3"/>
    <col min="10242" max="10242" width="10.140625" style="3" customWidth="1"/>
    <col min="10243" max="10243" width="17.85546875" style="3" customWidth="1"/>
    <col min="10244" max="10244" width="9.5703125" style="3" customWidth="1"/>
    <col min="10245" max="10246" width="5.42578125" style="3" bestFit="1" customWidth="1"/>
    <col min="10247" max="10247" width="5.7109375" style="3" bestFit="1" customWidth="1"/>
    <col min="10248" max="10248" width="17.85546875" style="3" customWidth="1"/>
    <col min="10249" max="10497" width="11.42578125" style="3"/>
    <col min="10498" max="10498" width="10.140625" style="3" customWidth="1"/>
    <col min="10499" max="10499" width="17.85546875" style="3" customWidth="1"/>
    <col min="10500" max="10500" width="9.5703125" style="3" customWidth="1"/>
    <col min="10501" max="10502" width="5.42578125" style="3" bestFit="1" customWidth="1"/>
    <col min="10503" max="10503" width="5.7109375" style="3" bestFit="1" customWidth="1"/>
    <col min="10504" max="10504" width="17.85546875" style="3" customWidth="1"/>
    <col min="10505" max="10753" width="11.42578125" style="3"/>
    <col min="10754" max="10754" width="10.140625" style="3" customWidth="1"/>
    <col min="10755" max="10755" width="17.85546875" style="3" customWidth="1"/>
    <col min="10756" max="10756" width="9.5703125" style="3" customWidth="1"/>
    <col min="10757" max="10758" width="5.42578125" style="3" bestFit="1" customWidth="1"/>
    <col min="10759" max="10759" width="5.7109375" style="3" bestFit="1" customWidth="1"/>
    <col min="10760" max="10760" width="17.85546875" style="3" customWidth="1"/>
    <col min="10761" max="11009" width="11.42578125" style="3"/>
    <col min="11010" max="11010" width="10.140625" style="3" customWidth="1"/>
    <col min="11011" max="11011" width="17.85546875" style="3" customWidth="1"/>
    <col min="11012" max="11012" width="9.5703125" style="3" customWidth="1"/>
    <col min="11013" max="11014" width="5.42578125" style="3" bestFit="1" customWidth="1"/>
    <col min="11015" max="11015" width="5.7109375" style="3" bestFit="1" customWidth="1"/>
    <col min="11016" max="11016" width="17.85546875" style="3" customWidth="1"/>
    <col min="11017" max="11265" width="11.42578125" style="3"/>
    <col min="11266" max="11266" width="10.140625" style="3" customWidth="1"/>
    <col min="11267" max="11267" width="17.85546875" style="3" customWidth="1"/>
    <col min="11268" max="11268" width="9.5703125" style="3" customWidth="1"/>
    <col min="11269" max="11270" width="5.42578125" style="3" bestFit="1" customWidth="1"/>
    <col min="11271" max="11271" width="5.7109375" style="3" bestFit="1" customWidth="1"/>
    <col min="11272" max="11272" width="17.85546875" style="3" customWidth="1"/>
    <col min="11273" max="11521" width="11.42578125" style="3"/>
    <col min="11522" max="11522" width="10.140625" style="3" customWidth="1"/>
    <col min="11523" max="11523" width="17.85546875" style="3" customWidth="1"/>
    <col min="11524" max="11524" width="9.5703125" style="3" customWidth="1"/>
    <col min="11525" max="11526" width="5.42578125" style="3" bestFit="1" customWidth="1"/>
    <col min="11527" max="11527" width="5.7109375" style="3" bestFit="1" customWidth="1"/>
    <col min="11528" max="11528" width="17.85546875" style="3" customWidth="1"/>
    <col min="11529" max="11777" width="11.42578125" style="3"/>
    <col min="11778" max="11778" width="10.140625" style="3" customWidth="1"/>
    <col min="11779" max="11779" width="17.85546875" style="3" customWidth="1"/>
    <col min="11780" max="11780" width="9.5703125" style="3" customWidth="1"/>
    <col min="11781" max="11782" width="5.42578125" style="3" bestFit="1" customWidth="1"/>
    <col min="11783" max="11783" width="5.7109375" style="3" bestFit="1" customWidth="1"/>
    <col min="11784" max="11784" width="17.85546875" style="3" customWidth="1"/>
    <col min="11785" max="12033" width="11.42578125" style="3"/>
    <col min="12034" max="12034" width="10.140625" style="3" customWidth="1"/>
    <col min="12035" max="12035" width="17.85546875" style="3" customWidth="1"/>
    <col min="12036" max="12036" width="9.5703125" style="3" customWidth="1"/>
    <col min="12037" max="12038" width="5.42578125" style="3" bestFit="1" customWidth="1"/>
    <col min="12039" max="12039" width="5.7109375" style="3" bestFit="1" customWidth="1"/>
    <col min="12040" max="12040" width="17.85546875" style="3" customWidth="1"/>
    <col min="12041" max="12289" width="11.42578125" style="3"/>
    <col min="12290" max="12290" width="10.140625" style="3" customWidth="1"/>
    <col min="12291" max="12291" width="17.85546875" style="3" customWidth="1"/>
    <col min="12292" max="12292" width="9.5703125" style="3" customWidth="1"/>
    <col min="12293" max="12294" width="5.42578125" style="3" bestFit="1" customWidth="1"/>
    <col min="12295" max="12295" width="5.7109375" style="3" bestFit="1" customWidth="1"/>
    <col min="12296" max="12296" width="17.85546875" style="3" customWidth="1"/>
    <col min="12297" max="12545" width="11.42578125" style="3"/>
    <col min="12546" max="12546" width="10.140625" style="3" customWidth="1"/>
    <col min="12547" max="12547" width="17.85546875" style="3" customWidth="1"/>
    <col min="12548" max="12548" width="9.5703125" style="3" customWidth="1"/>
    <col min="12549" max="12550" width="5.42578125" style="3" bestFit="1" customWidth="1"/>
    <col min="12551" max="12551" width="5.7109375" style="3" bestFit="1" customWidth="1"/>
    <col min="12552" max="12552" width="17.85546875" style="3" customWidth="1"/>
    <col min="12553" max="12801" width="11.42578125" style="3"/>
    <col min="12802" max="12802" width="10.140625" style="3" customWidth="1"/>
    <col min="12803" max="12803" width="17.85546875" style="3" customWidth="1"/>
    <col min="12804" max="12804" width="9.5703125" style="3" customWidth="1"/>
    <col min="12805" max="12806" width="5.42578125" style="3" bestFit="1" customWidth="1"/>
    <col min="12807" max="12807" width="5.7109375" style="3" bestFit="1" customWidth="1"/>
    <col min="12808" max="12808" width="17.85546875" style="3" customWidth="1"/>
    <col min="12809" max="13057" width="11.42578125" style="3"/>
    <col min="13058" max="13058" width="10.140625" style="3" customWidth="1"/>
    <col min="13059" max="13059" width="17.85546875" style="3" customWidth="1"/>
    <col min="13060" max="13060" width="9.5703125" style="3" customWidth="1"/>
    <col min="13061" max="13062" width="5.42578125" style="3" bestFit="1" customWidth="1"/>
    <col min="13063" max="13063" width="5.7109375" style="3" bestFit="1" customWidth="1"/>
    <col min="13064" max="13064" width="17.85546875" style="3" customWidth="1"/>
    <col min="13065" max="13313" width="11.42578125" style="3"/>
    <col min="13314" max="13314" width="10.140625" style="3" customWidth="1"/>
    <col min="13315" max="13315" width="17.85546875" style="3" customWidth="1"/>
    <col min="13316" max="13316" width="9.5703125" style="3" customWidth="1"/>
    <col min="13317" max="13318" width="5.42578125" style="3" bestFit="1" customWidth="1"/>
    <col min="13319" max="13319" width="5.7109375" style="3" bestFit="1" customWidth="1"/>
    <col min="13320" max="13320" width="17.85546875" style="3" customWidth="1"/>
    <col min="13321" max="13569" width="11.42578125" style="3"/>
    <col min="13570" max="13570" width="10.140625" style="3" customWidth="1"/>
    <col min="13571" max="13571" width="17.85546875" style="3" customWidth="1"/>
    <col min="13572" max="13572" width="9.5703125" style="3" customWidth="1"/>
    <col min="13573" max="13574" width="5.42578125" style="3" bestFit="1" customWidth="1"/>
    <col min="13575" max="13575" width="5.7109375" style="3" bestFit="1" customWidth="1"/>
    <col min="13576" max="13576" width="17.85546875" style="3" customWidth="1"/>
    <col min="13577" max="13825" width="11.42578125" style="3"/>
    <col min="13826" max="13826" width="10.140625" style="3" customWidth="1"/>
    <col min="13827" max="13827" width="17.85546875" style="3" customWidth="1"/>
    <col min="13828" max="13828" width="9.5703125" style="3" customWidth="1"/>
    <col min="13829" max="13830" width="5.42578125" style="3" bestFit="1" customWidth="1"/>
    <col min="13831" max="13831" width="5.7109375" style="3" bestFit="1" customWidth="1"/>
    <col min="13832" max="13832" width="17.85546875" style="3" customWidth="1"/>
    <col min="13833" max="14081" width="11.42578125" style="3"/>
    <col min="14082" max="14082" width="10.140625" style="3" customWidth="1"/>
    <col min="14083" max="14083" width="17.85546875" style="3" customWidth="1"/>
    <col min="14084" max="14084" width="9.5703125" style="3" customWidth="1"/>
    <col min="14085" max="14086" width="5.42578125" style="3" bestFit="1" customWidth="1"/>
    <col min="14087" max="14087" width="5.7109375" style="3" bestFit="1" customWidth="1"/>
    <col min="14088" max="14088" width="17.85546875" style="3" customWidth="1"/>
    <col min="14089" max="14337" width="11.42578125" style="3"/>
    <col min="14338" max="14338" width="10.140625" style="3" customWidth="1"/>
    <col min="14339" max="14339" width="17.85546875" style="3" customWidth="1"/>
    <col min="14340" max="14340" width="9.5703125" style="3" customWidth="1"/>
    <col min="14341" max="14342" width="5.42578125" style="3" bestFit="1" customWidth="1"/>
    <col min="14343" max="14343" width="5.7109375" style="3" bestFit="1" customWidth="1"/>
    <col min="14344" max="14344" width="17.85546875" style="3" customWidth="1"/>
    <col min="14345" max="14593" width="11.42578125" style="3"/>
    <col min="14594" max="14594" width="10.140625" style="3" customWidth="1"/>
    <col min="14595" max="14595" width="17.85546875" style="3" customWidth="1"/>
    <col min="14596" max="14596" width="9.5703125" style="3" customWidth="1"/>
    <col min="14597" max="14598" width="5.42578125" style="3" bestFit="1" customWidth="1"/>
    <col min="14599" max="14599" width="5.7109375" style="3" bestFit="1" customWidth="1"/>
    <col min="14600" max="14600" width="17.85546875" style="3" customWidth="1"/>
    <col min="14601" max="14849" width="11.42578125" style="3"/>
    <col min="14850" max="14850" width="10.140625" style="3" customWidth="1"/>
    <col min="14851" max="14851" width="17.85546875" style="3" customWidth="1"/>
    <col min="14852" max="14852" width="9.5703125" style="3" customWidth="1"/>
    <col min="14853" max="14854" width="5.42578125" style="3" bestFit="1" customWidth="1"/>
    <col min="14855" max="14855" width="5.7109375" style="3" bestFit="1" customWidth="1"/>
    <col min="14856" max="14856" width="17.85546875" style="3" customWidth="1"/>
    <col min="14857" max="15105" width="11.42578125" style="3"/>
    <col min="15106" max="15106" width="10.140625" style="3" customWidth="1"/>
    <col min="15107" max="15107" width="17.85546875" style="3" customWidth="1"/>
    <col min="15108" max="15108" width="9.5703125" style="3" customWidth="1"/>
    <col min="15109" max="15110" width="5.42578125" style="3" bestFit="1" customWidth="1"/>
    <col min="15111" max="15111" width="5.7109375" style="3" bestFit="1" customWidth="1"/>
    <col min="15112" max="15112" width="17.85546875" style="3" customWidth="1"/>
    <col min="15113" max="15361" width="11.42578125" style="3"/>
    <col min="15362" max="15362" width="10.140625" style="3" customWidth="1"/>
    <col min="15363" max="15363" width="17.85546875" style="3" customWidth="1"/>
    <col min="15364" max="15364" width="9.5703125" style="3" customWidth="1"/>
    <col min="15365" max="15366" width="5.42578125" style="3" bestFit="1" customWidth="1"/>
    <col min="15367" max="15367" width="5.7109375" style="3" bestFit="1" customWidth="1"/>
    <col min="15368" max="15368" width="17.85546875" style="3" customWidth="1"/>
    <col min="15369" max="15617" width="11.42578125" style="3"/>
    <col min="15618" max="15618" width="10.140625" style="3" customWidth="1"/>
    <col min="15619" max="15619" width="17.85546875" style="3" customWidth="1"/>
    <col min="15620" max="15620" width="9.5703125" style="3" customWidth="1"/>
    <col min="15621" max="15622" width="5.42578125" style="3" bestFit="1" customWidth="1"/>
    <col min="15623" max="15623" width="5.7109375" style="3" bestFit="1" customWidth="1"/>
    <col min="15624" max="15624" width="17.85546875" style="3" customWidth="1"/>
    <col min="15625" max="15873" width="11.42578125" style="3"/>
    <col min="15874" max="15874" width="10.140625" style="3" customWidth="1"/>
    <col min="15875" max="15875" width="17.85546875" style="3" customWidth="1"/>
    <col min="15876" max="15876" width="9.5703125" style="3" customWidth="1"/>
    <col min="15877" max="15878" width="5.42578125" style="3" bestFit="1" customWidth="1"/>
    <col min="15879" max="15879" width="5.7109375" style="3" bestFit="1" customWidth="1"/>
    <col min="15880" max="15880" width="17.85546875" style="3" customWidth="1"/>
    <col min="15881" max="16129" width="11.42578125" style="3"/>
    <col min="16130" max="16130" width="10.140625" style="3" customWidth="1"/>
    <col min="16131" max="16131" width="17.85546875" style="3" customWidth="1"/>
    <col min="16132" max="16132" width="9.5703125" style="3" customWidth="1"/>
    <col min="16133" max="16134" width="5.42578125" style="3" bestFit="1" customWidth="1"/>
    <col min="16135" max="16135" width="5.7109375" style="3" bestFit="1" customWidth="1"/>
    <col min="16136" max="16136" width="17.85546875" style="3" customWidth="1"/>
    <col min="16137" max="16384" width="11.42578125" style="3"/>
  </cols>
  <sheetData>
    <row r="1" spans="3:11" ht="32.25" customHeight="1" x14ac:dyDescent="0.25">
      <c r="C1" s="1" t="s">
        <v>0</v>
      </c>
      <c r="D1" s="1" t="s">
        <v>1</v>
      </c>
      <c r="E1" s="2" t="s">
        <v>2</v>
      </c>
      <c r="G1" s="345" t="s">
        <v>5</v>
      </c>
      <c r="H1" s="346"/>
      <c r="I1" s="347"/>
      <c r="J1" s="348"/>
      <c r="K1" s="349"/>
    </row>
    <row r="2" spans="3:11" ht="15.75" x14ac:dyDescent="0.25">
      <c r="C2" s="15">
        <v>1</v>
      </c>
      <c r="D2" s="13"/>
      <c r="E2" s="14"/>
      <c r="G2" s="122" t="s">
        <v>6</v>
      </c>
      <c r="H2" s="123"/>
      <c r="I2" s="347"/>
      <c r="J2" s="348"/>
      <c r="K2" s="349"/>
    </row>
    <row r="3" spans="3:11" ht="15.75" x14ac:dyDescent="0.25">
      <c r="C3" s="15">
        <v>2</v>
      </c>
      <c r="D3" s="13"/>
      <c r="E3" s="14"/>
      <c r="G3" s="122" t="s">
        <v>7</v>
      </c>
      <c r="H3" s="123"/>
      <c r="I3" s="347"/>
      <c r="J3" s="348"/>
      <c r="K3" s="349"/>
    </row>
    <row r="4" spans="3:11" ht="15.75" x14ac:dyDescent="0.25">
      <c r="C4" s="15">
        <v>3</v>
      </c>
      <c r="D4" s="13"/>
      <c r="E4" s="14"/>
      <c r="G4" s="122" t="s">
        <v>8</v>
      </c>
      <c r="H4" s="123"/>
      <c r="I4" s="339"/>
      <c r="J4" s="340"/>
      <c r="K4" s="341"/>
    </row>
    <row r="5" spans="3:11" ht="15.75" x14ac:dyDescent="0.25">
      <c r="C5" s="15">
        <v>4</v>
      </c>
      <c r="D5" s="13"/>
      <c r="E5" s="14"/>
      <c r="G5" s="122" t="s">
        <v>9</v>
      </c>
      <c r="H5" s="123"/>
      <c r="I5" s="339" t="s">
        <v>168</v>
      </c>
      <c r="J5" s="340"/>
      <c r="K5" s="341"/>
    </row>
    <row r="6" spans="3:11" s="8" customFormat="1" ht="15.75" x14ac:dyDescent="0.25">
      <c r="C6" s="15">
        <v>5</v>
      </c>
      <c r="D6" s="13"/>
      <c r="E6" s="14"/>
      <c r="F6" s="7"/>
      <c r="G6" s="122" t="s">
        <v>10</v>
      </c>
      <c r="H6" s="124"/>
      <c r="I6" s="342">
        <f>COUNT(C2:C46)</f>
        <v>45</v>
      </c>
      <c r="J6" s="343"/>
      <c r="K6" s="344"/>
    </row>
    <row r="7" spans="3:11" s="9" customFormat="1" x14ac:dyDescent="0.25">
      <c r="C7" s="15">
        <v>6</v>
      </c>
      <c r="D7" s="13"/>
      <c r="E7" s="14"/>
      <c r="F7" s="3"/>
    </row>
    <row r="8" spans="3:11" ht="15.75" x14ac:dyDescent="0.25">
      <c r="C8" s="15">
        <v>7</v>
      </c>
      <c r="D8" s="13"/>
      <c r="E8" s="14"/>
      <c r="I8" s="4" t="s">
        <v>3</v>
      </c>
      <c r="J8" s="5" t="s">
        <v>4</v>
      </c>
    </row>
    <row r="9" spans="3:11" ht="15.75" x14ac:dyDescent="0.25">
      <c r="C9" s="15">
        <v>8</v>
      </c>
      <c r="D9" s="13"/>
      <c r="E9" s="14"/>
      <c r="I9" s="6">
        <f>COUNTIF(E2:E46,"ذكر")</f>
        <v>0</v>
      </c>
      <c r="J9" s="6">
        <f>COUNTIF(E2:E46,"أنثى")</f>
        <v>0</v>
      </c>
    </row>
    <row r="10" spans="3:11" x14ac:dyDescent="0.25">
      <c r="C10" s="15">
        <v>9</v>
      </c>
      <c r="D10" s="13"/>
      <c r="E10" s="14"/>
    </row>
    <row r="11" spans="3:11" x14ac:dyDescent="0.25">
      <c r="C11" s="15">
        <v>10</v>
      </c>
      <c r="D11" s="13"/>
      <c r="E11" s="14"/>
    </row>
    <row r="12" spans="3:11" x14ac:dyDescent="0.25">
      <c r="C12" s="15">
        <v>11</v>
      </c>
      <c r="D12" s="13"/>
      <c r="E12" s="14"/>
      <c r="I12" s="10"/>
    </row>
    <row r="13" spans="3:11" x14ac:dyDescent="0.25">
      <c r="C13" s="15">
        <v>12</v>
      </c>
      <c r="D13" s="13"/>
      <c r="E13" s="14"/>
    </row>
    <row r="14" spans="3:11" x14ac:dyDescent="0.25">
      <c r="C14" s="15">
        <v>13</v>
      </c>
      <c r="D14" s="13"/>
      <c r="E14" s="14"/>
    </row>
    <row r="15" spans="3:11" x14ac:dyDescent="0.25">
      <c r="C15" s="15">
        <v>14</v>
      </c>
      <c r="D15" s="13"/>
      <c r="E15" s="14"/>
    </row>
    <row r="16" spans="3:11" x14ac:dyDescent="0.25">
      <c r="C16" s="15">
        <v>15</v>
      </c>
      <c r="D16" s="13"/>
      <c r="E16" s="14"/>
    </row>
    <row r="17" spans="3:5" x14ac:dyDescent="0.25">
      <c r="C17" s="15">
        <v>16</v>
      </c>
      <c r="D17" s="13"/>
      <c r="E17" s="14"/>
    </row>
    <row r="18" spans="3:5" x14ac:dyDescent="0.25">
      <c r="C18" s="15">
        <v>17</v>
      </c>
      <c r="D18" s="13"/>
      <c r="E18" s="14"/>
    </row>
    <row r="19" spans="3:5" x14ac:dyDescent="0.25">
      <c r="C19" s="15">
        <v>18</v>
      </c>
      <c r="D19" s="13"/>
      <c r="E19" s="14"/>
    </row>
    <row r="20" spans="3:5" x14ac:dyDescent="0.25">
      <c r="C20" s="15">
        <v>19</v>
      </c>
      <c r="D20" s="13"/>
      <c r="E20" s="14"/>
    </row>
    <row r="21" spans="3:5" x14ac:dyDescent="0.25">
      <c r="C21" s="15">
        <v>20</v>
      </c>
      <c r="D21" s="13"/>
      <c r="E21" s="14"/>
    </row>
    <row r="22" spans="3:5" x14ac:dyDescent="0.25">
      <c r="C22" s="15">
        <v>21</v>
      </c>
      <c r="D22" s="13"/>
      <c r="E22" s="14"/>
    </row>
    <row r="23" spans="3:5" x14ac:dyDescent="0.25">
      <c r="C23" s="15">
        <v>22</v>
      </c>
      <c r="D23" s="13"/>
      <c r="E23" s="14"/>
    </row>
    <row r="24" spans="3:5" x14ac:dyDescent="0.25">
      <c r="C24" s="15">
        <v>23</v>
      </c>
      <c r="D24" s="13"/>
      <c r="E24" s="14"/>
    </row>
    <row r="25" spans="3:5" x14ac:dyDescent="0.25">
      <c r="C25" s="15">
        <v>24</v>
      </c>
      <c r="D25" s="13"/>
      <c r="E25" s="14"/>
    </row>
    <row r="26" spans="3:5" x14ac:dyDescent="0.25">
      <c r="C26" s="15">
        <v>25</v>
      </c>
      <c r="D26" s="13"/>
      <c r="E26" s="14"/>
    </row>
    <row r="27" spans="3:5" x14ac:dyDescent="0.25">
      <c r="C27" s="15">
        <v>26</v>
      </c>
      <c r="D27" s="13"/>
      <c r="E27" s="14"/>
    </row>
    <row r="28" spans="3:5" x14ac:dyDescent="0.25">
      <c r="C28" s="15">
        <v>27</v>
      </c>
      <c r="D28" s="13"/>
      <c r="E28" s="14"/>
    </row>
    <row r="29" spans="3:5" x14ac:dyDescent="0.25">
      <c r="C29" s="15">
        <v>28</v>
      </c>
      <c r="D29" s="13"/>
      <c r="E29" s="14"/>
    </row>
    <row r="30" spans="3:5" x14ac:dyDescent="0.25">
      <c r="C30" s="15">
        <v>29</v>
      </c>
      <c r="D30" s="13"/>
      <c r="E30" s="14"/>
    </row>
    <row r="31" spans="3:5" x14ac:dyDescent="0.25">
      <c r="C31" s="15">
        <v>30</v>
      </c>
      <c r="D31" s="13"/>
      <c r="E31" s="14"/>
    </row>
    <row r="32" spans="3:5" x14ac:dyDescent="0.25">
      <c r="C32" s="15">
        <v>31</v>
      </c>
      <c r="D32" s="13"/>
      <c r="E32" s="14"/>
    </row>
    <row r="33" spans="3:15" x14ac:dyDescent="0.25">
      <c r="C33" s="15">
        <v>32</v>
      </c>
      <c r="D33" s="13"/>
      <c r="E33" s="14"/>
    </row>
    <row r="34" spans="3:15" x14ac:dyDescent="0.25">
      <c r="C34" s="15">
        <v>33</v>
      </c>
      <c r="D34" s="13"/>
      <c r="E34" s="14"/>
    </row>
    <row r="35" spans="3:15" x14ac:dyDescent="0.25">
      <c r="C35" s="15">
        <v>34</v>
      </c>
      <c r="D35" s="13"/>
      <c r="E35" s="14"/>
    </row>
    <row r="36" spans="3:15" x14ac:dyDescent="0.25">
      <c r="C36" s="15">
        <v>35</v>
      </c>
      <c r="D36" s="13"/>
      <c r="E36" s="14"/>
    </row>
    <row r="37" spans="3:15" x14ac:dyDescent="0.25">
      <c r="C37" s="15">
        <v>36</v>
      </c>
      <c r="D37" s="13"/>
      <c r="E37" s="14"/>
    </row>
    <row r="38" spans="3:15" x14ac:dyDescent="0.25">
      <c r="C38" s="15">
        <v>37</v>
      </c>
      <c r="D38" s="13"/>
      <c r="E38" s="14"/>
      <c r="O38" s="12"/>
    </row>
    <row r="39" spans="3:15" x14ac:dyDescent="0.25">
      <c r="C39" s="15">
        <v>38</v>
      </c>
      <c r="D39" s="13"/>
      <c r="E39" s="14"/>
      <c r="O39" s="12"/>
    </row>
    <row r="40" spans="3:15" x14ac:dyDescent="0.25">
      <c r="C40" s="15">
        <v>39</v>
      </c>
      <c r="D40" s="13"/>
      <c r="E40" s="14"/>
    </row>
    <row r="41" spans="3:15" x14ac:dyDescent="0.25">
      <c r="C41" s="15">
        <v>40</v>
      </c>
      <c r="D41" s="13"/>
      <c r="E41" s="14"/>
    </row>
    <row r="42" spans="3:15" x14ac:dyDescent="0.25">
      <c r="C42" s="15">
        <v>41</v>
      </c>
      <c r="D42" s="13"/>
      <c r="E42" s="14"/>
    </row>
    <row r="43" spans="3:15" x14ac:dyDescent="0.25">
      <c r="C43" s="15">
        <v>42</v>
      </c>
      <c r="D43" s="13"/>
      <c r="E43" s="14"/>
    </row>
    <row r="44" spans="3:15" x14ac:dyDescent="0.25">
      <c r="C44" s="15">
        <v>43</v>
      </c>
      <c r="D44" s="13"/>
      <c r="E44" s="14"/>
    </row>
    <row r="45" spans="3:15" x14ac:dyDescent="0.25">
      <c r="C45" s="15">
        <v>44</v>
      </c>
      <c r="D45" s="13"/>
      <c r="E45" s="14"/>
    </row>
    <row r="46" spans="3:15" x14ac:dyDescent="0.25">
      <c r="C46" s="15">
        <v>45</v>
      </c>
      <c r="D46" s="13"/>
      <c r="E46" s="14"/>
    </row>
  </sheetData>
  <sortState ref="C2:E41">
    <sortCondition ref="D2:D41"/>
  </sortState>
  <mergeCells count="7">
    <mergeCell ref="I5:K5"/>
    <mergeCell ref="I6:K6"/>
    <mergeCell ref="G1:H1"/>
    <mergeCell ref="I1:K1"/>
    <mergeCell ref="I2:K2"/>
    <mergeCell ref="I3:K3"/>
    <mergeCell ref="I4:K4"/>
  </mergeCells>
  <conditionalFormatting sqref="E2:E46">
    <cfRule type="cellIs" dxfId="241" priority="112" stopIfTrue="1" operator="equal">
      <formula>$J$8</formula>
    </cfRule>
  </conditionalFormatting>
  <dataValidations count="1">
    <dataValidation type="list" allowBlank="1" showInputMessage="1" showErrorMessage="1" sqref="E2:E46 WVL983042:WVL983076 WLP983042:WLP983076 WBT983042:WBT983076 VRX983042:VRX983076 VIB983042:VIB983076 UYF983042:UYF983076 UOJ983042:UOJ983076 UEN983042:UEN983076 TUR983042:TUR983076 TKV983042:TKV983076 TAZ983042:TAZ983076 SRD983042:SRD983076 SHH983042:SHH983076 RXL983042:RXL983076 RNP983042:RNP983076 RDT983042:RDT983076 QTX983042:QTX983076 QKB983042:QKB983076 QAF983042:QAF983076 PQJ983042:PQJ983076 PGN983042:PGN983076 OWR983042:OWR983076 OMV983042:OMV983076 OCZ983042:OCZ983076 NTD983042:NTD983076 NJH983042:NJH983076 MZL983042:MZL983076 MPP983042:MPP983076 MFT983042:MFT983076 LVX983042:LVX983076 LMB983042:LMB983076 LCF983042:LCF983076 KSJ983042:KSJ983076 KIN983042:KIN983076 JYR983042:JYR983076 JOV983042:JOV983076 JEZ983042:JEZ983076 IVD983042:IVD983076 ILH983042:ILH983076 IBL983042:IBL983076 HRP983042:HRP983076 HHT983042:HHT983076 GXX983042:GXX983076 GOB983042:GOB983076 GEF983042:GEF983076 FUJ983042:FUJ983076 FKN983042:FKN983076 FAR983042:FAR983076 EQV983042:EQV983076 EGZ983042:EGZ983076 DXD983042:DXD983076 DNH983042:DNH983076 DDL983042:DDL983076 CTP983042:CTP983076 CJT983042:CJT983076 BZX983042:BZX983076 BQB983042:BQB983076 BGF983042:BGF983076 AWJ983042:AWJ983076 AMN983042:AMN983076 ACR983042:ACR983076 SV983042:SV983076 IZ983042:IZ983076 E983042:E983076 WVL917506:WVL917540 WLP917506:WLP917540 WBT917506:WBT917540 VRX917506:VRX917540 VIB917506:VIB917540 UYF917506:UYF917540 UOJ917506:UOJ917540 UEN917506:UEN917540 TUR917506:TUR917540 TKV917506:TKV917540 TAZ917506:TAZ917540 SRD917506:SRD917540 SHH917506:SHH917540 RXL917506:RXL917540 RNP917506:RNP917540 RDT917506:RDT917540 QTX917506:QTX917540 QKB917506:QKB917540 QAF917506:QAF917540 PQJ917506:PQJ917540 PGN917506:PGN917540 OWR917506:OWR917540 OMV917506:OMV917540 OCZ917506:OCZ917540 NTD917506:NTD917540 NJH917506:NJH917540 MZL917506:MZL917540 MPP917506:MPP917540 MFT917506:MFT917540 LVX917506:LVX917540 LMB917506:LMB917540 LCF917506:LCF917540 KSJ917506:KSJ917540 KIN917506:KIN917540 JYR917506:JYR917540 JOV917506:JOV917540 JEZ917506:JEZ917540 IVD917506:IVD917540 ILH917506:ILH917540 IBL917506:IBL917540 HRP917506:HRP917540 HHT917506:HHT917540 GXX917506:GXX917540 GOB917506:GOB917540 GEF917506:GEF917540 FUJ917506:FUJ917540 FKN917506:FKN917540 FAR917506:FAR917540 EQV917506:EQV917540 EGZ917506:EGZ917540 DXD917506:DXD917540 DNH917506:DNH917540 DDL917506:DDL917540 CTP917506:CTP917540 CJT917506:CJT917540 BZX917506:BZX917540 BQB917506:BQB917540 BGF917506:BGF917540 AWJ917506:AWJ917540 AMN917506:AMN917540 ACR917506:ACR917540 SV917506:SV917540 IZ917506:IZ917540 E917506:E917540 WVL851970:WVL852004 WLP851970:WLP852004 WBT851970:WBT852004 VRX851970:VRX852004 VIB851970:VIB852004 UYF851970:UYF852004 UOJ851970:UOJ852004 UEN851970:UEN852004 TUR851970:TUR852004 TKV851970:TKV852004 TAZ851970:TAZ852004 SRD851970:SRD852004 SHH851970:SHH852004 RXL851970:RXL852004 RNP851970:RNP852004 RDT851970:RDT852004 QTX851970:QTX852004 QKB851970:QKB852004 QAF851970:QAF852004 PQJ851970:PQJ852004 PGN851970:PGN852004 OWR851970:OWR852004 OMV851970:OMV852004 OCZ851970:OCZ852004 NTD851970:NTD852004 NJH851970:NJH852004 MZL851970:MZL852004 MPP851970:MPP852004 MFT851970:MFT852004 LVX851970:LVX852004 LMB851970:LMB852004 LCF851970:LCF852004 KSJ851970:KSJ852004 KIN851970:KIN852004 JYR851970:JYR852004 JOV851970:JOV852004 JEZ851970:JEZ852004 IVD851970:IVD852004 ILH851970:ILH852004 IBL851970:IBL852004 HRP851970:HRP852004 HHT851970:HHT852004 GXX851970:GXX852004 GOB851970:GOB852004 GEF851970:GEF852004 FUJ851970:FUJ852004 FKN851970:FKN852004 FAR851970:FAR852004 EQV851970:EQV852004 EGZ851970:EGZ852004 DXD851970:DXD852004 DNH851970:DNH852004 DDL851970:DDL852004 CTP851970:CTP852004 CJT851970:CJT852004 BZX851970:BZX852004 BQB851970:BQB852004 BGF851970:BGF852004 AWJ851970:AWJ852004 AMN851970:AMN852004 ACR851970:ACR852004 SV851970:SV852004 IZ851970:IZ852004 E851970:E852004 WVL786434:WVL786468 WLP786434:WLP786468 WBT786434:WBT786468 VRX786434:VRX786468 VIB786434:VIB786468 UYF786434:UYF786468 UOJ786434:UOJ786468 UEN786434:UEN786468 TUR786434:TUR786468 TKV786434:TKV786468 TAZ786434:TAZ786468 SRD786434:SRD786468 SHH786434:SHH786468 RXL786434:RXL786468 RNP786434:RNP786468 RDT786434:RDT786468 QTX786434:QTX786468 QKB786434:QKB786468 QAF786434:QAF786468 PQJ786434:PQJ786468 PGN786434:PGN786468 OWR786434:OWR786468 OMV786434:OMV786468 OCZ786434:OCZ786468 NTD786434:NTD786468 NJH786434:NJH786468 MZL786434:MZL786468 MPP786434:MPP786468 MFT786434:MFT786468 LVX786434:LVX786468 LMB786434:LMB786468 LCF786434:LCF786468 KSJ786434:KSJ786468 KIN786434:KIN786468 JYR786434:JYR786468 JOV786434:JOV786468 JEZ786434:JEZ786468 IVD786434:IVD786468 ILH786434:ILH786468 IBL786434:IBL786468 HRP786434:HRP786468 HHT786434:HHT786468 GXX786434:GXX786468 GOB786434:GOB786468 GEF786434:GEF786468 FUJ786434:FUJ786468 FKN786434:FKN786468 FAR786434:FAR786468 EQV786434:EQV786468 EGZ786434:EGZ786468 DXD786434:DXD786468 DNH786434:DNH786468 DDL786434:DDL786468 CTP786434:CTP786468 CJT786434:CJT786468 BZX786434:BZX786468 BQB786434:BQB786468 BGF786434:BGF786468 AWJ786434:AWJ786468 AMN786434:AMN786468 ACR786434:ACR786468 SV786434:SV786468 IZ786434:IZ786468 E786434:E786468 WVL720898:WVL720932 WLP720898:WLP720932 WBT720898:WBT720932 VRX720898:VRX720932 VIB720898:VIB720932 UYF720898:UYF720932 UOJ720898:UOJ720932 UEN720898:UEN720932 TUR720898:TUR720932 TKV720898:TKV720932 TAZ720898:TAZ720932 SRD720898:SRD720932 SHH720898:SHH720932 RXL720898:RXL720932 RNP720898:RNP720932 RDT720898:RDT720932 QTX720898:QTX720932 QKB720898:QKB720932 QAF720898:QAF720932 PQJ720898:PQJ720932 PGN720898:PGN720932 OWR720898:OWR720932 OMV720898:OMV720932 OCZ720898:OCZ720932 NTD720898:NTD720932 NJH720898:NJH720932 MZL720898:MZL720932 MPP720898:MPP720932 MFT720898:MFT720932 LVX720898:LVX720932 LMB720898:LMB720932 LCF720898:LCF720932 KSJ720898:KSJ720932 KIN720898:KIN720932 JYR720898:JYR720932 JOV720898:JOV720932 JEZ720898:JEZ720932 IVD720898:IVD720932 ILH720898:ILH720932 IBL720898:IBL720932 HRP720898:HRP720932 HHT720898:HHT720932 GXX720898:GXX720932 GOB720898:GOB720932 GEF720898:GEF720932 FUJ720898:FUJ720932 FKN720898:FKN720932 FAR720898:FAR720932 EQV720898:EQV720932 EGZ720898:EGZ720932 DXD720898:DXD720932 DNH720898:DNH720932 DDL720898:DDL720932 CTP720898:CTP720932 CJT720898:CJT720932 BZX720898:BZX720932 BQB720898:BQB720932 BGF720898:BGF720932 AWJ720898:AWJ720932 AMN720898:AMN720932 ACR720898:ACR720932 SV720898:SV720932 IZ720898:IZ720932 E720898:E720932 WVL655362:WVL655396 WLP655362:WLP655396 WBT655362:WBT655396 VRX655362:VRX655396 VIB655362:VIB655396 UYF655362:UYF655396 UOJ655362:UOJ655396 UEN655362:UEN655396 TUR655362:TUR655396 TKV655362:TKV655396 TAZ655362:TAZ655396 SRD655362:SRD655396 SHH655362:SHH655396 RXL655362:RXL655396 RNP655362:RNP655396 RDT655362:RDT655396 QTX655362:QTX655396 QKB655362:QKB655396 QAF655362:QAF655396 PQJ655362:PQJ655396 PGN655362:PGN655396 OWR655362:OWR655396 OMV655362:OMV655396 OCZ655362:OCZ655396 NTD655362:NTD655396 NJH655362:NJH655396 MZL655362:MZL655396 MPP655362:MPP655396 MFT655362:MFT655396 LVX655362:LVX655396 LMB655362:LMB655396 LCF655362:LCF655396 KSJ655362:KSJ655396 KIN655362:KIN655396 JYR655362:JYR655396 JOV655362:JOV655396 JEZ655362:JEZ655396 IVD655362:IVD655396 ILH655362:ILH655396 IBL655362:IBL655396 HRP655362:HRP655396 HHT655362:HHT655396 GXX655362:GXX655396 GOB655362:GOB655396 GEF655362:GEF655396 FUJ655362:FUJ655396 FKN655362:FKN655396 FAR655362:FAR655396 EQV655362:EQV655396 EGZ655362:EGZ655396 DXD655362:DXD655396 DNH655362:DNH655396 DDL655362:DDL655396 CTP655362:CTP655396 CJT655362:CJT655396 BZX655362:BZX655396 BQB655362:BQB655396 BGF655362:BGF655396 AWJ655362:AWJ655396 AMN655362:AMN655396 ACR655362:ACR655396 SV655362:SV655396 IZ655362:IZ655396 E655362:E655396 WVL589826:WVL589860 WLP589826:WLP589860 WBT589826:WBT589860 VRX589826:VRX589860 VIB589826:VIB589860 UYF589826:UYF589860 UOJ589826:UOJ589860 UEN589826:UEN589860 TUR589826:TUR589860 TKV589826:TKV589860 TAZ589826:TAZ589860 SRD589826:SRD589860 SHH589826:SHH589860 RXL589826:RXL589860 RNP589826:RNP589860 RDT589826:RDT589860 QTX589826:QTX589860 QKB589826:QKB589860 QAF589826:QAF589860 PQJ589826:PQJ589860 PGN589826:PGN589860 OWR589826:OWR589860 OMV589826:OMV589860 OCZ589826:OCZ589860 NTD589826:NTD589860 NJH589826:NJH589860 MZL589826:MZL589860 MPP589826:MPP589860 MFT589826:MFT589860 LVX589826:LVX589860 LMB589826:LMB589860 LCF589826:LCF589860 KSJ589826:KSJ589860 KIN589826:KIN589860 JYR589826:JYR589860 JOV589826:JOV589860 JEZ589826:JEZ589860 IVD589826:IVD589860 ILH589826:ILH589860 IBL589826:IBL589860 HRP589826:HRP589860 HHT589826:HHT589860 GXX589826:GXX589860 GOB589826:GOB589860 GEF589826:GEF589860 FUJ589826:FUJ589860 FKN589826:FKN589860 FAR589826:FAR589860 EQV589826:EQV589860 EGZ589826:EGZ589860 DXD589826:DXD589860 DNH589826:DNH589860 DDL589826:DDL589860 CTP589826:CTP589860 CJT589826:CJT589860 BZX589826:BZX589860 BQB589826:BQB589860 BGF589826:BGF589860 AWJ589826:AWJ589860 AMN589826:AMN589860 ACR589826:ACR589860 SV589826:SV589860 IZ589826:IZ589860 E589826:E589860 WVL524290:WVL524324 WLP524290:WLP524324 WBT524290:WBT524324 VRX524290:VRX524324 VIB524290:VIB524324 UYF524290:UYF524324 UOJ524290:UOJ524324 UEN524290:UEN524324 TUR524290:TUR524324 TKV524290:TKV524324 TAZ524290:TAZ524324 SRD524290:SRD524324 SHH524290:SHH524324 RXL524290:RXL524324 RNP524290:RNP524324 RDT524290:RDT524324 QTX524290:QTX524324 QKB524290:QKB524324 QAF524290:QAF524324 PQJ524290:PQJ524324 PGN524290:PGN524324 OWR524290:OWR524324 OMV524290:OMV524324 OCZ524290:OCZ524324 NTD524290:NTD524324 NJH524290:NJH524324 MZL524290:MZL524324 MPP524290:MPP524324 MFT524290:MFT524324 LVX524290:LVX524324 LMB524290:LMB524324 LCF524290:LCF524324 KSJ524290:KSJ524324 KIN524290:KIN524324 JYR524290:JYR524324 JOV524290:JOV524324 JEZ524290:JEZ524324 IVD524290:IVD524324 ILH524290:ILH524324 IBL524290:IBL524324 HRP524290:HRP524324 HHT524290:HHT524324 GXX524290:GXX524324 GOB524290:GOB524324 GEF524290:GEF524324 FUJ524290:FUJ524324 FKN524290:FKN524324 FAR524290:FAR524324 EQV524290:EQV524324 EGZ524290:EGZ524324 DXD524290:DXD524324 DNH524290:DNH524324 DDL524290:DDL524324 CTP524290:CTP524324 CJT524290:CJT524324 BZX524290:BZX524324 BQB524290:BQB524324 BGF524290:BGF524324 AWJ524290:AWJ524324 AMN524290:AMN524324 ACR524290:ACR524324 SV524290:SV524324 IZ524290:IZ524324 E524290:E524324 WVL458754:WVL458788 WLP458754:WLP458788 WBT458754:WBT458788 VRX458754:VRX458788 VIB458754:VIB458788 UYF458754:UYF458788 UOJ458754:UOJ458788 UEN458754:UEN458788 TUR458754:TUR458788 TKV458754:TKV458788 TAZ458754:TAZ458788 SRD458754:SRD458788 SHH458754:SHH458788 RXL458754:RXL458788 RNP458754:RNP458788 RDT458754:RDT458788 QTX458754:QTX458788 QKB458754:QKB458788 QAF458754:QAF458788 PQJ458754:PQJ458788 PGN458754:PGN458788 OWR458754:OWR458788 OMV458754:OMV458788 OCZ458754:OCZ458788 NTD458754:NTD458788 NJH458754:NJH458788 MZL458754:MZL458788 MPP458754:MPP458788 MFT458754:MFT458788 LVX458754:LVX458788 LMB458754:LMB458788 LCF458754:LCF458788 KSJ458754:KSJ458788 KIN458754:KIN458788 JYR458754:JYR458788 JOV458754:JOV458788 JEZ458754:JEZ458788 IVD458754:IVD458788 ILH458754:ILH458788 IBL458754:IBL458788 HRP458754:HRP458788 HHT458754:HHT458788 GXX458754:GXX458788 GOB458754:GOB458788 GEF458754:GEF458788 FUJ458754:FUJ458788 FKN458754:FKN458788 FAR458754:FAR458788 EQV458754:EQV458788 EGZ458754:EGZ458788 DXD458754:DXD458788 DNH458754:DNH458788 DDL458754:DDL458788 CTP458754:CTP458788 CJT458754:CJT458788 BZX458754:BZX458788 BQB458754:BQB458788 BGF458754:BGF458788 AWJ458754:AWJ458788 AMN458754:AMN458788 ACR458754:ACR458788 SV458754:SV458788 IZ458754:IZ458788 E458754:E458788 WVL393218:WVL393252 WLP393218:WLP393252 WBT393218:WBT393252 VRX393218:VRX393252 VIB393218:VIB393252 UYF393218:UYF393252 UOJ393218:UOJ393252 UEN393218:UEN393252 TUR393218:TUR393252 TKV393218:TKV393252 TAZ393218:TAZ393252 SRD393218:SRD393252 SHH393218:SHH393252 RXL393218:RXL393252 RNP393218:RNP393252 RDT393218:RDT393252 QTX393218:QTX393252 QKB393218:QKB393252 QAF393218:QAF393252 PQJ393218:PQJ393252 PGN393218:PGN393252 OWR393218:OWR393252 OMV393218:OMV393252 OCZ393218:OCZ393252 NTD393218:NTD393252 NJH393218:NJH393252 MZL393218:MZL393252 MPP393218:MPP393252 MFT393218:MFT393252 LVX393218:LVX393252 LMB393218:LMB393252 LCF393218:LCF393252 KSJ393218:KSJ393252 KIN393218:KIN393252 JYR393218:JYR393252 JOV393218:JOV393252 JEZ393218:JEZ393252 IVD393218:IVD393252 ILH393218:ILH393252 IBL393218:IBL393252 HRP393218:HRP393252 HHT393218:HHT393252 GXX393218:GXX393252 GOB393218:GOB393252 GEF393218:GEF393252 FUJ393218:FUJ393252 FKN393218:FKN393252 FAR393218:FAR393252 EQV393218:EQV393252 EGZ393218:EGZ393252 DXD393218:DXD393252 DNH393218:DNH393252 DDL393218:DDL393252 CTP393218:CTP393252 CJT393218:CJT393252 BZX393218:BZX393252 BQB393218:BQB393252 BGF393218:BGF393252 AWJ393218:AWJ393252 AMN393218:AMN393252 ACR393218:ACR393252 SV393218:SV393252 IZ393218:IZ393252 E393218:E393252 WVL327682:WVL327716 WLP327682:WLP327716 WBT327682:WBT327716 VRX327682:VRX327716 VIB327682:VIB327716 UYF327682:UYF327716 UOJ327682:UOJ327716 UEN327682:UEN327716 TUR327682:TUR327716 TKV327682:TKV327716 TAZ327682:TAZ327716 SRD327682:SRD327716 SHH327682:SHH327716 RXL327682:RXL327716 RNP327682:RNP327716 RDT327682:RDT327716 QTX327682:QTX327716 QKB327682:QKB327716 QAF327682:QAF327716 PQJ327682:PQJ327716 PGN327682:PGN327716 OWR327682:OWR327716 OMV327682:OMV327716 OCZ327682:OCZ327716 NTD327682:NTD327716 NJH327682:NJH327716 MZL327682:MZL327716 MPP327682:MPP327716 MFT327682:MFT327716 LVX327682:LVX327716 LMB327682:LMB327716 LCF327682:LCF327716 KSJ327682:KSJ327716 KIN327682:KIN327716 JYR327682:JYR327716 JOV327682:JOV327716 JEZ327682:JEZ327716 IVD327682:IVD327716 ILH327682:ILH327716 IBL327682:IBL327716 HRP327682:HRP327716 HHT327682:HHT327716 GXX327682:GXX327716 GOB327682:GOB327716 GEF327682:GEF327716 FUJ327682:FUJ327716 FKN327682:FKN327716 FAR327682:FAR327716 EQV327682:EQV327716 EGZ327682:EGZ327716 DXD327682:DXD327716 DNH327682:DNH327716 DDL327682:DDL327716 CTP327682:CTP327716 CJT327682:CJT327716 BZX327682:BZX327716 BQB327682:BQB327716 BGF327682:BGF327716 AWJ327682:AWJ327716 AMN327682:AMN327716 ACR327682:ACR327716 SV327682:SV327716 IZ327682:IZ327716 E327682:E327716 WVL262146:WVL262180 WLP262146:WLP262180 WBT262146:WBT262180 VRX262146:VRX262180 VIB262146:VIB262180 UYF262146:UYF262180 UOJ262146:UOJ262180 UEN262146:UEN262180 TUR262146:TUR262180 TKV262146:TKV262180 TAZ262146:TAZ262180 SRD262146:SRD262180 SHH262146:SHH262180 RXL262146:RXL262180 RNP262146:RNP262180 RDT262146:RDT262180 QTX262146:QTX262180 QKB262146:QKB262180 QAF262146:QAF262180 PQJ262146:PQJ262180 PGN262146:PGN262180 OWR262146:OWR262180 OMV262146:OMV262180 OCZ262146:OCZ262180 NTD262146:NTD262180 NJH262146:NJH262180 MZL262146:MZL262180 MPP262146:MPP262180 MFT262146:MFT262180 LVX262146:LVX262180 LMB262146:LMB262180 LCF262146:LCF262180 KSJ262146:KSJ262180 KIN262146:KIN262180 JYR262146:JYR262180 JOV262146:JOV262180 JEZ262146:JEZ262180 IVD262146:IVD262180 ILH262146:ILH262180 IBL262146:IBL262180 HRP262146:HRP262180 HHT262146:HHT262180 GXX262146:GXX262180 GOB262146:GOB262180 GEF262146:GEF262180 FUJ262146:FUJ262180 FKN262146:FKN262180 FAR262146:FAR262180 EQV262146:EQV262180 EGZ262146:EGZ262180 DXD262146:DXD262180 DNH262146:DNH262180 DDL262146:DDL262180 CTP262146:CTP262180 CJT262146:CJT262180 BZX262146:BZX262180 BQB262146:BQB262180 BGF262146:BGF262180 AWJ262146:AWJ262180 AMN262146:AMN262180 ACR262146:ACR262180 SV262146:SV262180 IZ262146:IZ262180 E262146:E262180 WVL196610:WVL196644 WLP196610:WLP196644 WBT196610:WBT196644 VRX196610:VRX196644 VIB196610:VIB196644 UYF196610:UYF196644 UOJ196610:UOJ196644 UEN196610:UEN196644 TUR196610:TUR196644 TKV196610:TKV196644 TAZ196610:TAZ196644 SRD196610:SRD196644 SHH196610:SHH196644 RXL196610:RXL196644 RNP196610:RNP196644 RDT196610:RDT196644 QTX196610:QTX196644 QKB196610:QKB196644 QAF196610:QAF196644 PQJ196610:PQJ196644 PGN196610:PGN196644 OWR196610:OWR196644 OMV196610:OMV196644 OCZ196610:OCZ196644 NTD196610:NTD196644 NJH196610:NJH196644 MZL196610:MZL196644 MPP196610:MPP196644 MFT196610:MFT196644 LVX196610:LVX196644 LMB196610:LMB196644 LCF196610:LCF196644 KSJ196610:KSJ196644 KIN196610:KIN196644 JYR196610:JYR196644 JOV196610:JOV196644 JEZ196610:JEZ196644 IVD196610:IVD196644 ILH196610:ILH196644 IBL196610:IBL196644 HRP196610:HRP196644 HHT196610:HHT196644 GXX196610:GXX196644 GOB196610:GOB196644 GEF196610:GEF196644 FUJ196610:FUJ196644 FKN196610:FKN196644 FAR196610:FAR196644 EQV196610:EQV196644 EGZ196610:EGZ196644 DXD196610:DXD196644 DNH196610:DNH196644 DDL196610:DDL196644 CTP196610:CTP196644 CJT196610:CJT196644 BZX196610:BZX196644 BQB196610:BQB196644 BGF196610:BGF196644 AWJ196610:AWJ196644 AMN196610:AMN196644 ACR196610:ACR196644 SV196610:SV196644 IZ196610:IZ196644 E196610:E196644 WVL131074:WVL131108 WLP131074:WLP131108 WBT131074:WBT131108 VRX131074:VRX131108 VIB131074:VIB131108 UYF131074:UYF131108 UOJ131074:UOJ131108 UEN131074:UEN131108 TUR131074:TUR131108 TKV131074:TKV131108 TAZ131074:TAZ131108 SRD131074:SRD131108 SHH131074:SHH131108 RXL131074:RXL131108 RNP131074:RNP131108 RDT131074:RDT131108 QTX131074:QTX131108 QKB131074:QKB131108 QAF131074:QAF131108 PQJ131074:PQJ131108 PGN131074:PGN131108 OWR131074:OWR131108 OMV131074:OMV131108 OCZ131074:OCZ131108 NTD131074:NTD131108 NJH131074:NJH131108 MZL131074:MZL131108 MPP131074:MPP131108 MFT131074:MFT131108 LVX131074:LVX131108 LMB131074:LMB131108 LCF131074:LCF131108 KSJ131074:KSJ131108 KIN131074:KIN131108 JYR131074:JYR131108 JOV131074:JOV131108 JEZ131074:JEZ131108 IVD131074:IVD131108 ILH131074:ILH131108 IBL131074:IBL131108 HRP131074:HRP131108 HHT131074:HHT131108 GXX131074:GXX131108 GOB131074:GOB131108 GEF131074:GEF131108 FUJ131074:FUJ131108 FKN131074:FKN131108 FAR131074:FAR131108 EQV131074:EQV131108 EGZ131074:EGZ131108 DXD131074:DXD131108 DNH131074:DNH131108 DDL131074:DDL131108 CTP131074:CTP131108 CJT131074:CJT131108 BZX131074:BZX131108 BQB131074:BQB131108 BGF131074:BGF131108 AWJ131074:AWJ131108 AMN131074:AMN131108 ACR131074:ACR131108 SV131074:SV131108 IZ131074:IZ131108 E131074:E131108 WVL65538:WVL65572 WLP65538:WLP65572 WBT65538:WBT65572 VRX65538:VRX65572 VIB65538:VIB65572 UYF65538:UYF65572 UOJ65538:UOJ65572 UEN65538:UEN65572 TUR65538:TUR65572 TKV65538:TKV65572 TAZ65538:TAZ65572 SRD65538:SRD65572 SHH65538:SHH65572 RXL65538:RXL65572 RNP65538:RNP65572 RDT65538:RDT65572 QTX65538:QTX65572 QKB65538:QKB65572 QAF65538:QAF65572 PQJ65538:PQJ65572 PGN65538:PGN65572 OWR65538:OWR65572 OMV65538:OMV65572 OCZ65538:OCZ65572 NTD65538:NTD65572 NJH65538:NJH65572 MZL65538:MZL65572 MPP65538:MPP65572 MFT65538:MFT65572 LVX65538:LVX65572 LMB65538:LMB65572 LCF65538:LCF65572 KSJ65538:KSJ65572 KIN65538:KIN65572 JYR65538:JYR65572 JOV65538:JOV65572 JEZ65538:JEZ65572 IVD65538:IVD65572 ILH65538:ILH65572 IBL65538:IBL65572 HRP65538:HRP65572 HHT65538:HHT65572 GXX65538:GXX65572 GOB65538:GOB65572 GEF65538:GEF65572 FUJ65538:FUJ65572 FKN65538:FKN65572 FAR65538:FAR65572 EQV65538:EQV65572 EGZ65538:EGZ65572 DXD65538:DXD65572 DNH65538:DNH65572 DDL65538:DDL65572 CTP65538:CTP65572 CJT65538:CJT65572 BZX65538:BZX65572 BQB65538:BQB65572 BGF65538:BGF65572 AWJ65538:AWJ65572 AMN65538:AMN65572 ACR65538:ACR65572 SV65538:SV65572 IZ65538:IZ65572 E65538:E65572 WVL2:WVL36 WLP2:WLP36 WBT2:WBT36 VRX2:VRX36 VIB2:VIB36 UYF2:UYF36 UOJ2:UOJ36 UEN2:UEN36 TUR2:TUR36 TKV2:TKV36 TAZ2:TAZ36 SRD2:SRD36 SHH2:SHH36 RXL2:RXL36 RNP2:RNP36 RDT2:RDT36 QTX2:QTX36 QKB2:QKB36 QAF2:QAF36 PQJ2:PQJ36 PGN2:PGN36 OWR2:OWR36 OMV2:OMV36 OCZ2:OCZ36 NTD2:NTD36 NJH2:NJH36 MZL2:MZL36 MPP2:MPP36 MFT2:MFT36 LVX2:LVX36 LMB2:LMB36 LCF2:LCF36 KSJ2:KSJ36 KIN2:KIN36 JYR2:JYR36 JOV2:JOV36 JEZ2:JEZ36 IVD2:IVD36 ILH2:ILH36 IBL2:IBL36 HRP2:HRP36 HHT2:HHT36 GXX2:GXX36 GOB2:GOB36 GEF2:GEF36 FUJ2:FUJ36 FKN2:FKN36 FAR2:FAR36 EQV2:EQV36 EGZ2:EGZ36 DXD2:DXD36 DNH2:DNH36 DDL2:DDL36 CTP2:CTP36 CJT2:CJT36 BZX2:BZX36 BQB2:BQB36 BGF2:BGF36 AWJ2:AWJ36 AMN2:AMN36 ACR2:ACR36 SV2:SV36 IZ2:IZ36">
      <formula1>$I$8:$J$8</formula1>
    </dataValidation>
  </dataValidations>
  <pageMargins left="0.7" right="0.7" top="0.75" bottom="0.75" header="0.3" footer="0.3"/>
  <pageSetup paperSize="9" scale="8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P174"/>
  <sheetViews>
    <sheetView rightToLeft="1" showWhiteSpace="0" topLeftCell="H1" zoomScale="85" zoomScaleNormal="85" zoomScaleSheetLayoutView="100" workbookViewId="0">
      <selection activeCell="AH5" sqref="AH5"/>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3" width="5.42578125" style="16" bestFit="1" customWidth="1"/>
    <col min="24" max="24" width="6.42578125" style="16" customWidth="1"/>
    <col min="25" max="25" width="5.42578125" style="16" customWidth="1"/>
    <col min="26" max="26" width="4.42578125" style="16" customWidth="1"/>
    <col min="27" max="27" width="5.140625" style="16" customWidth="1"/>
    <col min="28" max="28" width="5.7109375" style="16" customWidth="1"/>
    <col min="29" max="29" width="5.28515625" style="16" customWidth="1"/>
    <col min="30" max="30" width="5.5703125" style="16" customWidth="1"/>
    <col min="31" max="31" width="5.140625" style="16" customWidth="1"/>
    <col min="32" max="32" width="4.28515625" style="16" customWidth="1"/>
    <col min="33" max="33" width="6.140625" style="16" customWidth="1"/>
    <col min="34" max="34" width="5.42578125" style="16" bestFit="1" customWidth="1"/>
    <col min="35" max="35" width="4.28515625" style="16" customWidth="1"/>
    <col min="36" max="36" width="4.42578125" style="16" customWidth="1"/>
    <col min="37" max="255" width="11.42578125" style="16"/>
    <col min="256" max="256" width="4.28515625" style="16" bestFit="1" customWidth="1"/>
    <col min="257" max="257" width="11.42578125" style="16" customWidth="1"/>
    <col min="258" max="258" width="5" style="16" customWidth="1"/>
    <col min="259" max="259" width="5.140625" style="16" customWidth="1"/>
    <col min="260" max="260" width="5.7109375" style="16" bestFit="1" customWidth="1"/>
    <col min="261" max="261" width="5.7109375" style="16" customWidth="1"/>
    <col min="262" max="262" width="5.5703125" style="16" bestFit="1" customWidth="1"/>
    <col min="263" max="263" width="5.7109375" style="16" customWidth="1"/>
    <col min="264" max="264" width="5.42578125" style="16" customWidth="1"/>
    <col min="265" max="265" width="5.28515625" style="16" customWidth="1"/>
    <col min="266" max="266" width="5.5703125" style="16" bestFit="1" customWidth="1"/>
    <col min="267" max="267" width="5.28515625" style="16" customWidth="1"/>
    <col min="268" max="270" width="5.42578125" style="16" bestFit="1" customWidth="1"/>
    <col min="271" max="271" width="3.7109375" style="16" customWidth="1"/>
    <col min="272" max="275" width="5.28515625" style="16" customWidth="1"/>
    <col min="276" max="278" width="5.42578125" style="16" bestFit="1" customWidth="1"/>
    <col min="279" max="279" width="6.42578125" style="16" bestFit="1" customWidth="1"/>
    <col min="280" max="280" width="5.42578125" style="16" customWidth="1"/>
    <col min="281" max="281" width="3.28515625" style="16" customWidth="1"/>
    <col min="282" max="282" width="5.140625" style="16" customWidth="1"/>
    <col min="283" max="283" width="5.7109375" style="16" customWidth="1"/>
    <col min="284" max="285" width="5.28515625" style="16" customWidth="1"/>
    <col min="286" max="286" width="5.5703125" style="16" customWidth="1"/>
    <col min="287" max="287" width="5.140625" style="16" customWidth="1"/>
    <col min="288" max="288" width="3.85546875" style="16" customWidth="1"/>
    <col min="289" max="289" width="6.140625" style="16" customWidth="1"/>
    <col min="290" max="290" width="5.42578125" style="16" bestFit="1" customWidth="1"/>
    <col min="291" max="291" width="4.28515625" style="16" customWidth="1"/>
    <col min="292" max="292" width="3.85546875" style="16" customWidth="1"/>
    <col min="293" max="511" width="11.42578125" style="16"/>
    <col min="512" max="512" width="4.28515625" style="16" bestFit="1" customWidth="1"/>
    <col min="513" max="513" width="11.42578125" style="16" customWidth="1"/>
    <col min="514" max="514" width="5" style="16" customWidth="1"/>
    <col min="515" max="515" width="5.140625" style="16" customWidth="1"/>
    <col min="516" max="516" width="5.7109375" style="16" bestFit="1" customWidth="1"/>
    <col min="517" max="517" width="5.7109375" style="16" customWidth="1"/>
    <col min="518" max="518" width="5.5703125" style="16" bestFit="1" customWidth="1"/>
    <col min="519" max="519" width="5.7109375" style="16" customWidth="1"/>
    <col min="520" max="520" width="5.42578125" style="16" customWidth="1"/>
    <col min="521" max="521" width="5.28515625" style="16" customWidth="1"/>
    <col min="522" max="522" width="5.5703125" style="16" bestFit="1" customWidth="1"/>
    <col min="523" max="523" width="5.28515625" style="16" customWidth="1"/>
    <col min="524" max="526" width="5.42578125" style="16" bestFit="1" customWidth="1"/>
    <col min="527" max="527" width="3.7109375" style="16" customWidth="1"/>
    <col min="528" max="531" width="5.28515625" style="16" customWidth="1"/>
    <col min="532" max="534" width="5.42578125" style="16" bestFit="1" customWidth="1"/>
    <col min="535" max="535" width="6.42578125" style="16" bestFit="1" customWidth="1"/>
    <col min="536" max="536" width="5.42578125" style="16" customWidth="1"/>
    <col min="537" max="537" width="3.28515625" style="16" customWidth="1"/>
    <col min="538" max="538" width="5.140625" style="16" customWidth="1"/>
    <col min="539" max="539" width="5.7109375" style="16" customWidth="1"/>
    <col min="540" max="541" width="5.28515625" style="16" customWidth="1"/>
    <col min="542" max="542" width="5.5703125" style="16" customWidth="1"/>
    <col min="543" max="543" width="5.140625" style="16" customWidth="1"/>
    <col min="544" max="544" width="3.85546875" style="16" customWidth="1"/>
    <col min="545" max="545" width="6.140625" style="16" customWidth="1"/>
    <col min="546" max="546" width="5.42578125" style="16" bestFit="1" customWidth="1"/>
    <col min="547" max="547" width="4.28515625" style="16" customWidth="1"/>
    <col min="548" max="548" width="3.85546875" style="16" customWidth="1"/>
    <col min="549" max="767" width="11.42578125" style="16"/>
    <col min="768" max="768" width="4.28515625" style="16" bestFit="1" customWidth="1"/>
    <col min="769" max="769" width="11.42578125" style="16" customWidth="1"/>
    <col min="770" max="770" width="5" style="16" customWidth="1"/>
    <col min="771" max="771" width="5.140625" style="16" customWidth="1"/>
    <col min="772" max="772" width="5.7109375" style="16" bestFit="1" customWidth="1"/>
    <col min="773" max="773" width="5.7109375" style="16" customWidth="1"/>
    <col min="774" max="774" width="5.5703125" style="16" bestFit="1" customWidth="1"/>
    <col min="775" max="775" width="5.7109375" style="16" customWidth="1"/>
    <col min="776" max="776" width="5.42578125" style="16" customWidth="1"/>
    <col min="777" max="777" width="5.28515625" style="16" customWidth="1"/>
    <col min="778" max="778" width="5.5703125" style="16" bestFit="1" customWidth="1"/>
    <col min="779" max="779" width="5.28515625" style="16" customWidth="1"/>
    <col min="780" max="782" width="5.42578125" style="16" bestFit="1" customWidth="1"/>
    <col min="783" max="783" width="3.7109375" style="16" customWidth="1"/>
    <col min="784" max="787" width="5.28515625" style="16" customWidth="1"/>
    <col min="788" max="790" width="5.42578125" style="16" bestFit="1" customWidth="1"/>
    <col min="791" max="791" width="6.42578125" style="16" bestFit="1" customWidth="1"/>
    <col min="792" max="792" width="5.42578125" style="16" customWidth="1"/>
    <col min="793" max="793" width="3.28515625" style="16" customWidth="1"/>
    <col min="794" max="794" width="5.140625" style="16" customWidth="1"/>
    <col min="795" max="795" width="5.7109375" style="16" customWidth="1"/>
    <col min="796" max="797" width="5.28515625" style="16" customWidth="1"/>
    <col min="798" max="798" width="5.5703125" style="16" customWidth="1"/>
    <col min="799" max="799" width="5.140625" style="16" customWidth="1"/>
    <col min="800" max="800" width="3.85546875" style="16" customWidth="1"/>
    <col min="801" max="801" width="6.140625" style="16" customWidth="1"/>
    <col min="802" max="802" width="5.42578125" style="16" bestFit="1" customWidth="1"/>
    <col min="803" max="803" width="4.28515625" style="16" customWidth="1"/>
    <col min="804" max="804" width="3.85546875" style="16" customWidth="1"/>
    <col min="805" max="1023" width="11.42578125" style="16"/>
    <col min="1024" max="1024" width="4.28515625" style="16" bestFit="1" customWidth="1"/>
    <col min="1025" max="1025" width="11.42578125" style="16" customWidth="1"/>
    <col min="1026" max="1026" width="5" style="16" customWidth="1"/>
    <col min="1027" max="1027" width="5.140625" style="16" customWidth="1"/>
    <col min="1028" max="1028" width="5.7109375" style="16" bestFit="1" customWidth="1"/>
    <col min="1029" max="1029" width="5.7109375" style="16" customWidth="1"/>
    <col min="1030" max="1030" width="5.5703125" style="16" bestFit="1" customWidth="1"/>
    <col min="1031" max="1031" width="5.7109375" style="16" customWidth="1"/>
    <col min="1032" max="1032" width="5.42578125" style="16" customWidth="1"/>
    <col min="1033" max="1033" width="5.28515625" style="16" customWidth="1"/>
    <col min="1034" max="1034" width="5.5703125" style="16" bestFit="1" customWidth="1"/>
    <col min="1035" max="1035" width="5.28515625" style="16" customWidth="1"/>
    <col min="1036" max="1038" width="5.42578125" style="16" bestFit="1" customWidth="1"/>
    <col min="1039" max="1039" width="3.7109375" style="16" customWidth="1"/>
    <col min="1040" max="1043" width="5.28515625" style="16" customWidth="1"/>
    <col min="1044" max="1046" width="5.42578125" style="16" bestFit="1" customWidth="1"/>
    <col min="1047" max="1047" width="6.42578125" style="16" bestFit="1" customWidth="1"/>
    <col min="1048" max="1048" width="5.42578125" style="16" customWidth="1"/>
    <col min="1049" max="1049" width="3.28515625" style="16" customWidth="1"/>
    <col min="1050" max="1050" width="5.140625" style="16" customWidth="1"/>
    <col min="1051" max="1051" width="5.7109375" style="16" customWidth="1"/>
    <col min="1052" max="1053" width="5.28515625" style="16" customWidth="1"/>
    <col min="1054" max="1054" width="5.5703125" style="16" customWidth="1"/>
    <col min="1055" max="1055" width="5.140625" style="16" customWidth="1"/>
    <col min="1056" max="1056" width="3.85546875" style="16" customWidth="1"/>
    <col min="1057" max="1057" width="6.140625" style="16" customWidth="1"/>
    <col min="1058" max="1058" width="5.42578125" style="16" bestFit="1" customWidth="1"/>
    <col min="1059" max="1059" width="4.28515625" style="16" customWidth="1"/>
    <col min="1060" max="1060" width="3.85546875" style="16" customWidth="1"/>
    <col min="1061" max="1279" width="11.42578125" style="16"/>
    <col min="1280" max="1280" width="4.28515625" style="16" bestFit="1" customWidth="1"/>
    <col min="1281" max="1281" width="11.42578125" style="16" customWidth="1"/>
    <col min="1282" max="1282" width="5" style="16" customWidth="1"/>
    <col min="1283" max="1283" width="5.140625" style="16" customWidth="1"/>
    <col min="1284" max="1284" width="5.7109375" style="16" bestFit="1" customWidth="1"/>
    <col min="1285" max="1285" width="5.7109375" style="16" customWidth="1"/>
    <col min="1286" max="1286" width="5.5703125" style="16" bestFit="1" customWidth="1"/>
    <col min="1287" max="1287" width="5.7109375" style="16" customWidth="1"/>
    <col min="1288" max="1288" width="5.42578125" style="16" customWidth="1"/>
    <col min="1289" max="1289" width="5.28515625" style="16" customWidth="1"/>
    <col min="1290" max="1290" width="5.5703125" style="16" bestFit="1" customWidth="1"/>
    <col min="1291" max="1291" width="5.28515625" style="16" customWidth="1"/>
    <col min="1292" max="1294" width="5.42578125" style="16" bestFit="1" customWidth="1"/>
    <col min="1295" max="1295" width="3.7109375" style="16" customWidth="1"/>
    <col min="1296" max="1299" width="5.28515625" style="16" customWidth="1"/>
    <col min="1300" max="1302" width="5.42578125" style="16" bestFit="1" customWidth="1"/>
    <col min="1303" max="1303" width="6.42578125" style="16" bestFit="1" customWidth="1"/>
    <col min="1304" max="1304" width="5.42578125" style="16" customWidth="1"/>
    <col min="1305" max="1305" width="3.28515625" style="16" customWidth="1"/>
    <col min="1306" max="1306" width="5.140625" style="16" customWidth="1"/>
    <col min="1307" max="1307" width="5.7109375" style="16" customWidth="1"/>
    <col min="1308" max="1309" width="5.28515625" style="16" customWidth="1"/>
    <col min="1310" max="1310" width="5.5703125" style="16" customWidth="1"/>
    <col min="1311" max="1311" width="5.140625" style="16" customWidth="1"/>
    <col min="1312" max="1312" width="3.85546875" style="16" customWidth="1"/>
    <col min="1313" max="1313" width="6.140625" style="16" customWidth="1"/>
    <col min="1314" max="1314" width="5.42578125" style="16" bestFit="1" customWidth="1"/>
    <col min="1315" max="1315" width="4.28515625" style="16" customWidth="1"/>
    <col min="1316" max="1316" width="3.85546875" style="16" customWidth="1"/>
    <col min="1317" max="1535" width="11.42578125" style="16"/>
    <col min="1536" max="1536" width="4.28515625" style="16" bestFit="1" customWidth="1"/>
    <col min="1537" max="1537" width="11.42578125" style="16" customWidth="1"/>
    <col min="1538" max="1538" width="5" style="16" customWidth="1"/>
    <col min="1539" max="1539" width="5.140625" style="16" customWidth="1"/>
    <col min="1540" max="1540" width="5.7109375" style="16" bestFit="1" customWidth="1"/>
    <col min="1541" max="1541" width="5.7109375" style="16" customWidth="1"/>
    <col min="1542" max="1542" width="5.5703125" style="16" bestFit="1" customWidth="1"/>
    <col min="1543" max="1543" width="5.7109375" style="16" customWidth="1"/>
    <col min="1544" max="1544" width="5.42578125" style="16" customWidth="1"/>
    <col min="1545" max="1545" width="5.28515625" style="16" customWidth="1"/>
    <col min="1546" max="1546" width="5.5703125" style="16" bestFit="1" customWidth="1"/>
    <col min="1547" max="1547" width="5.28515625" style="16" customWidth="1"/>
    <col min="1548" max="1550" width="5.42578125" style="16" bestFit="1" customWidth="1"/>
    <col min="1551" max="1551" width="3.7109375" style="16" customWidth="1"/>
    <col min="1552" max="1555" width="5.28515625" style="16" customWidth="1"/>
    <col min="1556" max="1558" width="5.42578125" style="16" bestFit="1" customWidth="1"/>
    <col min="1559" max="1559" width="6.42578125" style="16" bestFit="1" customWidth="1"/>
    <col min="1560" max="1560" width="5.42578125" style="16" customWidth="1"/>
    <col min="1561" max="1561" width="3.28515625" style="16" customWidth="1"/>
    <col min="1562" max="1562" width="5.140625" style="16" customWidth="1"/>
    <col min="1563" max="1563" width="5.7109375" style="16" customWidth="1"/>
    <col min="1564" max="1565" width="5.28515625" style="16" customWidth="1"/>
    <col min="1566" max="1566" width="5.5703125" style="16" customWidth="1"/>
    <col min="1567" max="1567" width="5.140625" style="16" customWidth="1"/>
    <col min="1568" max="1568" width="3.85546875" style="16" customWidth="1"/>
    <col min="1569" max="1569" width="6.140625" style="16" customWidth="1"/>
    <col min="1570" max="1570" width="5.42578125" style="16" bestFit="1" customWidth="1"/>
    <col min="1571" max="1571" width="4.28515625" style="16" customWidth="1"/>
    <col min="1572" max="1572" width="3.85546875" style="16" customWidth="1"/>
    <col min="1573" max="1791" width="11.42578125" style="16"/>
    <col min="1792" max="1792" width="4.28515625" style="16" bestFit="1" customWidth="1"/>
    <col min="1793" max="1793" width="11.42578125" style="16" customWidth="1"/>
    <col min="1794" max="1794" width="5" style="16" customWidth="1"/>
    <col min="1795" max="1795" width="5.140625" style="16" customWidth="1"/>
    <col min="1796" max="1796" width="5.7109375" style="16" bestFit="1" customWidth="1"/>
    <col min="1797" max="1797" width="5.7109375" style="16" customWidth="1"/>
    <col min="1798" max="1798" width="5.5703125" style="16" bestFit="1" customWidth="1"/>
    <col min="1799" max="1799" width="5.7109375" style="16" customWidth="1"/>
    <col min="1800" max="1800" width="5.42578125" style="16" customWidth="1"/>
    <col min="1801" max="1801" width="5.28515625" style="16" customWidth="1"/>
    <col min="1802" max="1802" width="5.5703125" style="16" bestFit="1" customWidth="1"/>
    <col min="1803" max="1803" width="5.28515625" style="16" customWidth="1"/>
    <col min="1804" max="1806" width="5.42578125" style="16" bestFit="1" customWidth="1"/>
    <col min="1807" max="1807" width="3.7109375" style="16" customWidth="1"/>
    <col min="1808" max="1811" width="5.28515625" style="16" customWidth="1"/>
    <col min="1812" max="1814" width="5.42578125" style="16" bestFit="1" customWidth="1"/>
    <col min="1815" max="1815" width="6.42578125" style="16" bestFit="1" customWidth="1"/>
    <col min="1816" max="1816" width="5.42578125" style="16" customWidth="1"/>
    <col min="1817" max="1817" width="3.28515625" style="16" customWidth="1"/>
    <col min="1818" max="1818" width="5.140625" style="16" customWidth="1"/>
    <col min="1819" max="1819" width="5.7109375" style="16" customWidth="1"/>
    <col min="1820" max="1821" width="5.28515625" style="16" customWidth="1"/>
    <col min="1822" max="1822" width="5.5703125" style="16" customWidth="1"/>
    <col min="1823" max="1823" width="5.140625" style="16" customWidth="1"/>
    <col min="1824" max="1824" width="3.85546875" style="16" customWidth="1"/>
    <col min="1825" max="1825" width="6.140625" style="16" customWidth="1"/>
    <col min="1826" max="1826" width="5.42578125" style="16" bestFit="1" customWidth="1"/>
    <col min="1827" max="1827" width="4.28515625" style="16" customWidth="1"/>
    <col min="1828" max="1828" width="3.85546875" style="16" customWidth="1"/>
    <col min="1829" max="2047" width="11.42578125" style="16"/>
    <col min="2048" max="2048" width="4.28515625" style="16" bestFit="1" customWidth="1"/>
    <col min="2049" max="2049" width="11.42578125" style="16" customWidth="1"/>
    <col min="2050" max="2050" width="5" style="16" customWidth="1"/>
    <col min="2051" max="2051" width="5.140625" style="16" customWidth="1"/>
    <col min="2052" max="2052" width="5.7109375" style="16" bestFit="1" customWidth="1"/>
    <col min="2053" max="2053" width="5.7109375" style="16" customWidth="1"/>
    <col min="2054" max="2054" width="5.5703125" style="16" bestFit="1" customWidth="1"/>
    <col min="2055" max="2055" width="5.7109375" style="16" customWidth="1"/>
    <col min="2056" max="2056" width="5.42578125" style="16" customWidth="1"/>
    <col min="2057" max="2057" width="5.28515625" style="16" customWidth="1"/>
    <col min="2058" max="2058" width="5.5703125" style="16" bestFit="1" customWidth="1"/>
    <col min="2059" max="2059" width="5.28515625" style="16" customWidth="1"/>
    <col min="2060" max="2062" width="5.42578125" style="16" bestFit="1" customWidth="1"/>
    <col min="2063" max="2063" width="3.7109375" style="16" customWidth="1"/>
    <col min="2064" max="2067" width="5.28515625" style="16" customWidth="1"/>
    <col min="2068" max="2070" width="5.42578125" style="16" bestFit="1" customWidth="1"/>
    <col min="2071" max="2071" width="6.42578125" style="16" bestFit="1" customWidth="1"/>
    <col min="2072" max="2072" width="5.42578125" style="16" customWidth="1"/>
    <col min="2073" max="2073" width="3.28515625" style="16" customWidth="1"/>
    <col min="2074" max="2074" width="5.140625" style="16" customWidth="1"/>
    <col min="2075" max="2075" width="5.7109375" style="16" customWidth="1"/>
    <col min="2076" max="2077" width="5.28515625" style="16" customWidth="1"/>
    <col min="2078" max="2078" width="5.5703125" style="16" customWidth="1"/>
    <col min="2079" max="2079" width="5.140625" style="16" customWidth="1"/>
    <col min="2080" max="2080" width="3.85546875" style="16" customWidth="1"/>
    <col min="2081" max="2081" width="6.140625" style="16" customWidth="1"/>
    <col min="2082" max="2082" width="5.42578125" style="16" bestFit="1" customWidth="1"/>
    <col min="2083" max="2083" width="4.28515625" style="16" customWidth="1"/>
    <col min="2084" max="2084" width="3.85546875" style="16" customWidth="1"/>
    <col min="2085" max="2303" width="11.42578125" style="16"/>
    <col min="2304" max="2304" width="4.28515625" style="16" bestFit="1" customWidth="1"/>
    <col min="2305" max="2305" width="11.42578125" style="16" customWidth="1"/>
    <col min="2306" max="2306" width="5" style="16" customWidth="1"/>
    <col min="2307" max="2307" width="5.140625" style="16" customWidth="1"/>
    <col min="2308" max="2308" width="5.7109375" style="16" bestFit="1" customWidth="1"/>
    <col min="2309" max="2309" width="5.7109375" style="16" customWidth="1"/>
    <col min="2310" max="2310" width="5.5703125" style="16" bestFit="1" customWidth="1"/>
    <col min="2311" max="2311" width="5.7109375" style="16" customWidth="1"/>
    <col min="2312" max="2312" width="5.42578125" style="16" customWidth="1"/>
    <col min="2313" max="2313" width="5.28515625" style="16" customWidth="1"/>
    <col min="2314" max="2314" width="5.5703125" style="16" bestFit="1" customWidth="1"/>
    <col min="2315" max="2315" width="5.28515625" style="16" customWidth="1"/>
    <col min="2316" max="2318" width="5.42578125" style="16" bestFit="1" customWidth="1"/>
    <col min="2319" max="2319" width="3.7109375" style="16" customWidth="1"/>
    <col min="2320" max="2323" width="5.28515625" style="16" customWidth="1"/>
    <col min="2324" max="2326" width="5.42578125" style="16" bestFit="1" customWidth="1"/>
    <col min="2327" max="2327" width="6.42578125" style="16" bestFit="1" customWidth="1"/>
    <col min="2328" max="2328" width="5.42578125" style="16" customWidth="1"/>
    <col min="2329" max="2329" width="3.28515625" style="16" customWidth="1"/>
    <col min="2330" max="2330" width="5.140625" style="16" customWidth="1"/>
    <col min="2331" max="2331" width="5.7109375" style="16" customWidth="1"/>
    <col min="2332" max="2333" width="5.28515625" style="16" customWidth="1"/>
    <col min="2334" max="2334" width="5.5703125" style="16" customWidth="1"/>
    <col min="2335" max="2335" width="5.140625" style="16" customWidth="1"/>
    <col min="2336" max="2336" width="3.85546875" style="16" customWidth="1"/>
    <col min="2337" max="2337" width="6.140625" style="16" customWidth="1"/>
    <col min="2338" max="2338" width="5.42578125" style="16" bestFit="1" customWidth="1"/>
    <col min="2339" max="2339" width="4.28515625" style="16" customWidth="1"/>
    <col min="2340" max="2340" width="3.85546875" style="16" customWidth="1"/>
    <col min="2341" max="2559" width="11.42578125" style="16"/>
    <col min="2560" max="2560" width="4.28515625" style="16" bestFit="1" customWidth="1"/>
    <col min="2561" max="2561" width="11.42578125" style="16" customWidth="1"/>
    <col min="2562" max="2562" width="5" style="16" customWidth="1"/>
    <col min="2563" max="2563" width="5.140625" style="16" customWidth="1"/>
    <col min="2564" max="2564" width="5.7109375" style="16" bestFit="1" customWidth="1"/>
    <col min="2565" max="2565" width="5.7109375" style="16" customWidth="1"/>
    <col min="2566" max="2566" width="5.5703125" style="16" bestFit="1" customWidth="1"/>
    <col min="2567" max="2567" width="5.7109375" style="16" customWidth="1"/>
    <col min="2568" max="2568" width="5.42578125" style="16" customWidth="1"/>
    <col min="2569" max="2569" width="5.28515625" style="16" customWidth="1"/>
    <col min="2570" max="2570" width="5.5703125" style="16" bestFit="1" customWidth="1"/>
    <col min="2571" max="2571" width="5.28515625" style="16" customWidth="1"/>
    <col min="2572" max="2574" width="5.42578125" style="16" bestFit="1" customWidth="1"/>
    <col min="2575" max="2575" width="3.7109375" style="16" customWidth="1"/>
    <col min="2576" max="2579" width="5.28515625" style="16" customWidth="1"/>
    <col min="2580" max="2582" width="5.42578125" style="16" bestFit="1" customWidth="1"/>
    <col min="2583" max="2583" width="6.42578125" style="16" bestFit="1" customWidth="1"/>
    <col min="2584" max="2584" width="5.42578125" style="16" customWidth="1"/>
    <col min="2585" max="2585" width="3.28515625" style="16" customWidth="1"/>
    <col min="2586" max="2586" width="5.140625" style="16" customWidth="1"/>
    <col min="2587" max="2587" width="5.7109375" style="16" customWidth="1"/>
    <col min="2588" max="2589" width="5.28515625" style="16" customWidth="1"/>
    <col min="2590" max="2590" width="5.5703125" style="16" customWidth="1"/>
    <col min="2591" max="2591" width="5.140625" style="16" customWidth="1"/>
    <col min="2592" max="2592" width="3.85546875" style="16" customWidth="1"/>
    <col min="2593" max="2593" width="6.140625" style="16" customWidth="1"/>
    <col min="2594" max="2594" width="5.42578125" style="16" bestFit="1" customWidth="1"/>
    <col min="2595" max="2595" width="4.28515625" style="16" customWidth="1"/>
    <col min="2596" max="2596" width="3.85546875" style="16" customWidth="1"/>
    <col min="2597" max="2815" width="11.42578125" style="16"/>
    <col min="2816" max="2816" width="4.28515625" style="16" bestFit="1" customWidth="1"/>
    <col min="2817" max="2817" width="11.42578125" style="16" customWidth="1"/>
    <col min="2818" max="2818" width="5" style="16" customWidth="1"/>
    <col min="2819" max="2819" width="5.140625" style="16" customWidth="1"/>
    <col min="2820" max="2820" width="5.7109375" style="16" bestFit="1" customWidth="1"/>
    <col min="2821" max="2821" width="5.7109375" style="16" customWidth="1"/>
    <col min="2822" max="2822" width="5.5703125" style="16" bestFit="1" customWidth="1"/>
    <col min="2823" max="2823" width="5.7109375" style="16" customWidth="1"/>
    <col min="2824" max="2824" width="5.42578125" style="16" customWidth="1"/>
    <col min="2825" max="2825" width="5.28515625" style="16" customWidth="1"/>
    <col min="2826" max="2826" width="5.5703125" style="16" bestFit="1" customWidth="1"/>
    <col min="2827" max="2827" width="5.28515625" style="16" customWidth="1"/>
    <col min="2828" max="2830" width="5.42578125" style="16" bestFit="1" customWidth="1"/>
    <col min="2831" max="2831" width="3.7109375" style="16" customWidth="1"/>
    <col min="2832" max="2835" width="5.28515625" style="16" customWidth="1"/>
    <col min="2836" max="2838" width="5.42578125" style="16" bestFit="1" customWidth="1"/>
    <col min="2839" max="2839" width="6.42578125" style="16" bestFit="1" customWidth="1"/>
    <col min="2840" max="2840" width="5.42578125" style="16" customWidth="1"/>
    <col min="2841" max="2841" width="3.28515625" style="16" customWidth="1"/>
    <col min="2842" max="2842" width="5.140625" style="16" customWidth="1"/>
    <col min="2843" max="2843" width="5.7109375" style="16" customWidth="1"/>
    <col min="2844" max="2845" width="5.28515625" style="16" customWidth="1"/>
    <col min="2846" max="2846" width="5.5703125" style="16" customWidth="1"/>
    <col min="2847" max="2847" width="5.140625" style="16" customWidth="1"/>
    <col min="2848" max="2848" width="3.85546875" style="16" customWidth="1"/>
    <col min="2849" max="2849" width="6.140625" style="16" customWidth="1"/>
    <col min="2850" max="2850" width="5.42578125" style="16" bestFit="1" customWidth="1"/>
    <col min="2851" max="2851" width="4.28515625" style="16" customWidth="1"/>
    <col min="2852" max="2852" width="3.85546875" style="16" customWidth="1"/>
    <col min="2853" max="3071" width="11.42578125" style="16"/>
    <col min="3072" max="3072" width="4.28515625" style="16" bestFit="1" customWidth="1"/>
    <col min="3073" max="3073" width="11.42578125" style="16" customWidth="1"/>
    <col min="3074" max="3074" width="5" style="16" customWidth="1"/>
    <col min="3075" max="3075" width="5.140625" style="16" customWidth="1"/>
    <col min="3076" max="3076" width="5.7109375" style="16" bestFit="1" customWidth="1"/>
    <col min="3077" max="3077" width="5.7109375" style="16" customWidth="1"/>
    <col min="3078" max="3078" width="5.5703125" style="16" bestFit="1" customWidth="1"/>
    <col min="3079" max="3079" width="5.7109375" style="16" customWidth="1"/>
    <col min="3080" max="3080" width="5.42578125" style="16" customWidth="1"/>
    <col min="3081" max="3081" width="5.28515625" style="16" customWidth="1"/>
    <col min="3082" max="3082" width="5.5703125" style="16" bestFit="1" customWidth="1"/>
    <col min="3083" max="3083" width="5.28515625" style="16" customWidth="1"/>
    <col min="3084" max="3086" width="5.42578125" style="16" bestFit="1" customWidth="1"/>
    <col min="3087" max="3087" width="3.7109375" style="16" customWidth="1"/>
    <col min="3088" max="3091" width="5.28515625" style="16" customWidth="1"/>
    <col min="3092" max="3094" width="5.42578125" style="16" bestFit="1" customWidth="1"/>
    <col min="3095" max="3095" width="6.42578125" style="16" bestFit="1" customWidth="1"/>
    <col min="3096" max="3096" width="5.42578125" style="16" customWidth="1"/>
    <col min="3097" max="3097" width="3.28515625" style="16" customWidth="1"/>
    <col min="3098" max="3098" width="5.140625" style="16" customWidth="1"/>
    <col min="3099" max="3099" width="5.7109375" style="16" customWidth="1"/>
    <col min="3100" max="3101" width="5.28515625" style="16" customWidth="1"/>
    <col min="3102" max="3102" width="5.5703125" style="16" customWidth="1"/>
    <col min="3103" max="3103" width="5.140625" style="16" customWidth="1"/>
    <col min="3104" max="3104" width="3.85546875" style="16" customWidth="1"/>
    <col min="3105" max="3105" width="6.140625" style="16" customWidth="1"/>
    <col min="3106" max="3106" width="5.42578125" style="16" bestFit="1" customWidth="1"/>
    <col min="3107" max="3107" width="4.28515625" style="16" customWidth="1"/>
    <col min="3108" max="3108" width="3.85546875" style="16" customWidth="1"/>
    <col min="3109" max="3327" width="11.42578125" style="16"/>
    <col min="3328" max="3328" width="4.28515625" style="16" bestFit="1" customWidth="1"/>
    <col min="3329" max="3329" width="11.42578125" style="16" customWidth="1"/>
    <col min="3330" max="3330" width="5" style="16" customWidth="1"/>
    <col min="3331" max="3331" width="5.140625" style="16" customWidth="1"/>
    <col min="3332" max="3332" width="5.7109375" style="16" bestFit="1" customWidth="1"/>
    <col min="3333" max="3333" width="5.7109375" style="16" customWidth="1"/>
    <col min="3334" max="3334" width="5.5703125" style="16" bestFit="1" customWidth="1"/>
    <col min="3335" max="3335" width="5.7109375" style="16" customWidth="1"/>
    <col min="3336" max="3336" width="5.42578125" style="16" customWidth="1"/>
    <col min="3337" max="3337" width="5.28515625" style="16" customWidth="1"/>
    <col min="3338" max="3338" width="5.5703125" style="16" bestFit="1" customWidth="1"/>
    <col min="3339" max="3339" width="5.28515625" style="16" customWidth="1"/>
    <col min="3340" max="3342" width="5.42578125" style="16" bestFit="1" customWidth="1"/>
    <col min="3343" max="3343" width="3.7109375" style="16" customWidth="1"/>
    <col min="3344" max="3347" width="5.28515625" style="16" customWidth="1"/>
    <col min="3348" max="3350" width="5.42578125" style="16" bestFit="1" customWidth="1"/>
    <col min="3351" max="3351" width="6.42578125" style="16" bestFit="1" customWidth="1"/>
    <col min="3352" max="3352" width="5.42578125" style="16" customWidth="1"/>
    <col min="3353" max="3353" width="3.28515625" style="16" customWidth="1"/>
    <col min="3354" max="3354" width="5.140625" style="16" customWidth="1"/>
    <col min="3355" max="3355" width="5.7109375" style="16" customWidth="1"/>
    <col min="3356" max="3357" width="5.28515625" style="16" customWidth="1"/>
    <col min="3358" max="3358" width="5.5703125" style="16" customWidth="1"/>
    <col min="3359" max="3359" width="5.140625" style="16" customWidth="1"/>
    <col min="3360" max="3360" width="3.85546875" style="16" customWidth="1"/>
    <col min="3361" max="3361" width="6.140625" style="16" customWidth="1"/>
    <col min="3362" max="3362" width="5.42578125" style="16" bestFit="1" customWidth="1"/>
    <col min="3363" max="3363" width="4.28515625" style="16" customWidth="1"/>
    <col min="3364" max="3364" width="3.85546875" style="16" customWidth="1"/>
    <col min="3365" max="3583" width="11.42578125" style="16"/>
    <col min="3584" max="3584" width="4.28515625" style="16" bestFit="1" customWidth="1"/>
    <col min="3585" max="3585" width="11.42578125" style="16" customWidth="1"/>
    <col min="3586" max="3586" width="5" style="16" customWidth="1"/>
    <col min="3587" max="3587" width="5.140625" style="16" customWidth="1"/>
    <col min="3588" max="3588" width="5.7109375" style="16" bestFit="1" customWidth="1"/>
    <col min="3589" max="3589" width="5.7109375" style="16" customWidth="1"/>
    <col min="3590" max="3590" width="5.5703125" style="16" bestFit="1" customWidth="1"/>
    <col min="3591" max="3591" width="5.7109375" style="16" customWidth="1"/>
    <col min="3592" max="3592" width="5.42578125" style="16" customWidth="1"/>
    <col min="3593" max="3593" width="5.28515625" style="16" customWidth="1"/>
    <col min="3594" max="3594" width="5.5703125" style="16" bestFit="1" customWidth="1"/>
    <col min="3595" max="3595" width="5.28515625" style="16" customWidth="1"/>
    <col min="3596" max="3598" width="5.42578125" style="16" bestFit="1" customWidth="1"/>
    <col min="3599" max="3599" width="3.7109375" style="16" customWidth="1"/>
    <col min="3600" max="3603" width="5.28515625" style="16" customWidth="1"/>
    <col min="3604" max="3606" width="5.42578125" style="16" bestFit="1" customWidth="1"/>
    <col min="3607" max="3607" width="6.42578125" style="16" bestFit="1" customWidth="1"/>
    <col min="3608" max="3608" width="5.42578125" style="16" customWidth="1"/>
    <col min="3609" max="3609" width="3.28515625" style="16" customWidth="1"/>
    <col min="3610" max="3610" width="5.140625" style="16" customWidth="1"/>
    <col min="3611" max="3611" width="5.7109375" style="16" customWidth="1"/>
    <col min="3612" max="3613" width="5.28515625" style="16" customWidth="1"/>
    <col min="3614" max="3614" width="5.5703125" style="16" customWidth="1"/>
    <col min="3615" max="3615" width="5.140625" style="16" customWidth="1"/>
    <col min="3616" max="3616" width="3.85546875" style="16" customWidth="1"/>
    <col min="3617" max="3617" width="6.140625" style="16" customWidth="1"/>
    <col min="3618" max="3618" width="5.42578125" style="16" bestFit="1" customWidth="1"/>
    <col min="3619" max="3619" width="4.28515625" style="16" customWidth="1"/>
    <col min="3620" max="3620" width="3.85546875" style="16" customWidth="1"/>
    <col min="3621" max="3839" width="11.42578125" style="16"/>
    <col min="3840" max="3840" width="4.28515625" style="16" bestFit="1" customWidth="1"/>
    <col min="3841" max="3841" width="11.42578125" style="16" customWidth="1"/>
    <col min="3842" max="3842" width="5" style="16" customWidth="1"/>
    <col min="3843" max="3843" width="5.140625" style="16" customWidth="1"/>
    <col min="3844" max="3844" width="5.7109375" style="16" bestFit="1" customWidth="1"/>
    <col min="3845" max="3845" width="5.7109375" style="16" customWidth="1"/>
    <col min="3846" max="3846" width="5.5703125" style="16" bestFit="1" customWidth="1"/>
    <col min="3847" max="3847" width="5.7109375" style="16" customWidth="1"/>
    <col min="3848" max="3848" width="5.42578125" style="16" customWidth="1"/>
    <col min="3849" max="3849" width="5.28515625" style="16" customWidth="1"/>
    <col min="3850" max="3850" width="5.5703125" style="16" bestFit="1" customWidth="1"/>
    <col min="3851" max="3851" width="5.28515625" style="16" customWidth="1"/>
    <col min="3852" max="3854" width="5.42578125" style="16" bestFit="1" customWidth="1"/>
    <col min="3855" max="3855" width="3.7109375" style="16" customWidth="1"/>
    <col min="3856" max="3859" width="5.28515625" style="16" customWidth="1"/>
    <col min="3860" max="3862" width="5.42578125" style="16" bestFit="1" customWidth="1"/>
    <col min="3863" max="3863" width="6.42578125" style="16" bestFit="1" customWidth="1"/>
    <col min="3864" max="3864" width="5.42578125" style="16" customWidth="1"/>
    <col min="3865" max="3865" width="3.28515625" style="16" customWidth="1"/>
    <col min="3866" max="3866" width="5.140625" style="16" customWidth="1"/>
    <col min="3867" max="3867" width="5.7109375" style="16" customWidth="1"/>
    <col min="3868" max="3869" width="5.28515625" style="16" customWidth="1"/>
    <col min="3870" max="3870" width="5.5703125" style="16" customWidth="1"/>
    <col min="3871" max="3871" width="5.140625" style="16" customWidth="1"/>
    <col min="3872" max="3872" width="3.85546875" style="16" customWidth="1"/>
    <col min="3873" max="3873" width="6.140625" style="16" customWidth="1"/>
    <col min="3874" max="3874" width="5.42578125" style="16" bestFit="1" customWidth="1"/>
    <col min="3875" max="3875" width="4.28515625" style="16" customWidth="1"/>
    <col min="3876" max="3876" width="3.85546875" style="16" customWidth="1"/>
    <col min="3877" max="4095" width="11.42578125" style="16"/>
    <col min="4096" max="4096" width="4.28515625" style="16" bestFit="1" customWidth="1"/>
    <col min="4097" max="4097" width="11.42578125" style="16" customWidth="1"/>
    <col min="4098" max="4098" width="5" style="16" customWidth="1"/>
    <col min="4099" max="4099" width="5.140625" style="16" customWidth="1"/>
    <col min="4100" max="4100" width="5.7109375" style="16" bestFit="1" customWidth="1"/>
    <col min="4101" max="4101" width="5.7109375" style="16" customWidth="1"/>
    <col min="4102" max="4102" width="5.5703125" style="16" bestFit="1" customWidth="1"/>
    <col min="4103" max="4103" width="5.7109375" style="16" customWidth="1"/>
    <col min="4104" max="4104" width="5.42578125" style="16" customWidth="1"/>
    <col min="4105" max="4105" width="5.28515625" style="16" customWidth="1"/>
    <col min="4106" max="4106" width="5.5703125" style="16" bestFit="1" customWidth="1"/>
    <col min="4107" max="4107" width="5.28515625" style="16" customWidth="1"/>
    <col min="4108" max="4110" width="5.42578125" style="16" bestFit="1" customWidth="1"/>
    <col min="4111" max="4111" width="3.7109375" style="16" customWidth="1"/>
    <col min="4112" max="4115" width="5.28515625" style="16" customWidth="1"/>
    <col min="4116" max="4118" width="5.42578125" style="16" bestFit="1" customWidth="1"/>
    <col min="4119" max="4119" width="6.42578125" style="16" bestFit="1" customWidth="1"/>
    <col min="4120" max="4120" width="5.42578125" style="16" customWidth="1"/>
    <col min="4121" max="4121" width="3.28515625" style="16" customWidth="1"/>
    <col min="4122" max="4122" width="5.140625" style="16" customWidth="1"/>
    <col min="4123" max="4123" width="5.7109375" style="16" customWidth="1"/>
    <col min="4124" max="4125" width="5.28515625" style="16" customWidth="1"/>
    <col min="4126" max="4126" width="5.5703125" style="16" customWidth="1"/>
    <col min="4127" max="4127" width="5.140625" style="16" customWidth="1"/>
    <col min="4128" max="4128" width="3.85546875" style="16" customWidth="1"/>
    <col min="4129" max="4129" width="6.140625" style="16" customWidth="1"/>
    <col min="4130" max="4130" width="5.42578125" style="16" bestFit="1" customWidth="1"/>
    <col min="4131" max="4131" width="4.28515625" style="16" customWidth="1"/>
    <col min="4132" max="4132" width="3.85546875" style="16" customWidth="1"/>
    <col min="4133" max="4351" width="11.42578125" style="16"/>
    <col min="4352" max="4352" width="4.28515625" style="16" bestFit="1" customWidth="1"/>
    <col min="4353" max="4353" width="11.42578125" style="16" customWidth="1"/>
    <col min="4354" max="4354" width="5" style="16" customWidth="1"/>
    <col min="4355" max="4355" width="5.140625" style="16" customWidth="1"/>
    <col min="4356" max="4356" width="5.7109375" style="16" bestFit="1" customWidth="1"/>
    <col min="4357" max="4357" width="5.7109375" style="16" customWidth="1"/>
    <col min="4358" max="4358" width="5.5703125" style="16" bestFit="1" customWidth="1"/>
    <col min="4359" max="4359" width="5.7109375" style="16" customWidth="1"/>
    <col min="4360" max="4360" width="5.42578125" style="16" customWidth="1"/>
    <col min="4361" max="4361" width="5.28515625" style="16" customWidth="1"/>
    <col min="4362" max="4362" width="5.5703125" style="16" bestFit="1" customWidth="1"/>
    <col min="4363" max="4363" width="5.28515625" style="16" customWidth="1"/>
    <col min="4364" max="4366" width="5.42578125" style="16" bestFit="1" customWidth="1"/>
    <col min="4367" max="4367" width="3.7109375" style="16" customWidth="1"/>
    <col min="4368" max="4371" width="5.28515625" style="16" customWidth="1"/>
    <col min="4372" max="4374" width="5.42578125" style="16" bestFit="1" customWidth="1"/>
    <col min="4375" max="4375" width="6.42578125" style="16" bestFit="1" customWidth="1"/>
    <col min="4376" max="4376" width="5.42578125" style="16" customWidth="1"/>
    <col min="4377" max="4377" width="3.28515625" style="16" customWidth="1"/>
    <col min="4378" max="4378" width="5.140625" style="16" customWidth="1"/>
    <col min="4379" max="4379" width="5.7109375" style="16" customWidth="1"/>
    <col min="4380" max="4381" width="5.28515625" style="16" customWidth="1"/>
    <col min="4382" max="4382" width="5.5703125" style="16" customWidth="1"/>
    <col min="4383" max="4383" width="5.140625" style="16" customWidth="1"/>
    <col min="4384" max="4384" width="3.85546875" style="16" customWidth="1"/>
    <col min="4385" max="4385" width="6.140625" style="16" customWidth="1"/>
    <col min="4386" max="4386" width="5.42578125" style="16" bestFit="1" customWidth="1"/>
    <col min="4387" max="4387" width="4.28515625" style="16" customWidth="1"/>
    <col min="4388" max="4388" width="3.85546875" style="16" customWidth="1"/>
    <col min="4389" max="4607" width="11.42578125" style="16"/>
    <col min="4608" max="4608" width="4.28515625" style="16" bestFit="1" customWidth="1"/>
    <col min="4609" max="4609" width="11.42578125" style="16" customWidth="1"/>
    <col min="4610" max="4610" width="5" style="16" customWidth="1"/>
    <col min="4611" max="4611" width="5.140625" style="16" customWidth="1"/>
    <col min="4612" max="4612" width="5.7109375" style="16" bestFit="1" customWidth="1"/>
    <col min="4613" max="4613" width="5.7109375" style="16" customWidth="1"/>
    <col min="4614" max="4614" width="5.5703125" style="16" bestFit="1" customWidth="1"/>
    <col min="4615" max="4615" width="5.7109375" style="16" customWidth="1"/>
    <col min="4616" max="4616" width="5.42578125" style="16" customWidth="1"/>
    <col min="4617" max="4617" width="5.28515625" style="16" customWidth="1"/>
    <col min="4618" max="4618" width="5.5703125" style="16" bestFit="1" customWidth="1"/>
    <col min="4619" max="4619" width="5.28515625" style="16" customWidth="1"/>
    <col min="4620" max="4622" width="5.42578125" style="16" bestFit="1" customWidth="1"/>
    <col min="4623" max="4623" width="3.7109375" style="16" customWidth="1"/>
    <col min="4624" max="4627" width="5.28515625" style="16" customWidth="1"/>
    <col min="4628" max="4630" width="5.42578125" style="16" bestFit="1" customWidth="1"/>
    <col min="4631" max="4631" width="6.42578125" style="16" bestFit="1" customWidth="1"/>
    <col min="4632" max="4632" width="5.42578125" style="16" customWidth="1"/>
    <col min="4633" max="4633" width="3.28515625" style="16" customWidth="1"/>
    <col min="4634" max="4634" width="5.140625" style="16" customWidth="1"/>
    <col min="4635" max="4635" width="5.7109375" style="16" customWidth="1"/>
    <col min="4636" max="4637" width="5.28515625" style="16" customWidth="1"/>
    <col min="4638" max="4638" width="5.5703125" style="16" customWidth="1"/>
    <col min="4639" max="4639" width="5.140625" style="16" customWidth="1"/>
    <col min="4640" max="4640" width="3.85546875" style="16" customWidth="1"/>
    <col min="4641" max="4641" width="6.140625" style="16" customWidth="1"/>
    <col min="4642" max="4642" width="5.42578125" style="16" bestFit="1" customWidth="1"/>
    <col min="4643" max="4643" width="4.28515625" style="16" customWidth="1"/>
    <col min="4644" max="4644" width="3.85546875" style="16" customWidth="1"/>
    <col min="4645" max="4863" width="11.42578125" style="16"/>
    <col min="4864" max="4864" width="4.28515625" style="16" bestFit="1" customWidth="1"/>
    <col min="4865" max="4865" width="11.42578125" style="16" customWidth="1"/>
    <col min="4866" max="4866" width="5" style="16" customWidth="1"/>
    <col min="4867" max="4867" width="5.140625" style="16" customWidth="1"/>
    <col min="4868" max="4868" width="5.7109375" style="16" bestFit="1" customWidth="1"/>
    <col min="4869" max="4869" width="5.7109375" style="16" customWidth="1"/>
    <col min="4870" max="4870" width="5.5703125" style="16" bestFit="1" customWidth="1"/>
    <col min="4871" max="4871" width="5.7109375" style="16" customWidth="1"/>
    <col min="4872" max="4872" width="5.42578125" style="16" customWidth="1"/>
    <col min="4873" max="4873" width="5.28515625" style="16" customWidth="1"/>
    <col min="4874" max="4874" width="5.5703125" style="16" bestFit="1" customWidth="1"/>
    <col min="4875" max="4875" width="5.28515625" style="16" customWidth="1"/>
    <col min="4876" max="4878" width="5.42578125" style="16" bestFit="1" customWidth="1"/>
    <col min="4879" max="4879" width="3.7109375" style="16" customWidth="1"/>
    <col min="4880" max="4883" width="5.28515625" style="16" customWidth="1"/>
    <col min="4884" max="4886" width="5.42578125" style="16" bestFit="1" customWidth="1"/>
    <col min="4887" max="4887" width="6.42578125" style="16" bestFit="1" customWidth="1"/>
    <col min="4888" max="4888" width="5.42578125" style="16" customWidth="1"/>
    <col min="4889" max="4889" width="3.28515625" style="16" customWidth="1"/>
    <col min="4890" max="4890" width="5.140625" style="16" customWidth="1"/>
    <col min="4891" max="4891" width="5.7109375" style="16" customWidth="1"/>
    <col min="4892" max="4893" width="5.28515625" style="16" customWidth="1"/>
    <col min="4894" max="4894" width="5.5703125" style="16" customWidth="1"/>
    <col min="4895" max="4895" width="5.140625" style="16" customWidth="1"/>
    <col min="4896" max="4896" width="3.85546875" style="16" customWidth="1"/>
    <col min="4897" max="4897" width="6.140625" style="16" customWidth="1"/>
    <col min="4898" max="4898" width="5.42578125" style="16" bestFit="1" customWidth="1"/>
    <col min="4899" max="4899" width="4.28515625" style="16" customWidth="1"/>
    <col min="4900" max="4900" width="3.85546875" style="16" customWidth="1"/>
    <col min="4901" max="5119" width="11.42578125" style="16"/>
    <col min="5120" max="5120" width="4.28515625" style="16" bestFit="1" customWidth="1"/>
    <col min="5121" max="5121" width="11.42578125" style="16" customWidth="1"/>
    <col min="5122" max="5122" width="5" style="16" customWidth="1"/>
    <col min="5123" max="5123" width="5.140625" style="16" customWidth="1"/>
    <col min="5124" max="5124" width="5.7109375" style="16" bestFit="1" customWidth="1"/>
    <col min="5125" max="5125" width="5.7109375" style="16" customWidth="1"/>
    <col min="5126" max="5126" width="5.5703125" style="16" bestFit="1" customWidth="1"/>
    <col min="5127" max="5127" width="5.7109375" style="16" customWidth="1"/>
    <col min="5128" max="5128" width="5.42578125" style="16" customWidth="1"/>
    <col min="5129" max="5129" width="5.28515625" style="16" customWidth="1"/>
    <col min="5130" max="5130" width="5.5703125" style="16" bestFit="1" customWidth="1"/>
    <col min="5131" max="5131" width="5.28515625" style="16" customWidth="1"/>
    <col min="5132" max="5134" width="5.42578125" style="16" bestFit="1" customWidth="1"/>
    <col min="5135" max="5135" width="3.7109375" style="16" customWidth="1"/>
    <col min="5136" max="5139" width="5.28515625" style="16" customWidth="1"/>
    <col min="5140" max="5142" width="5.42578125" style="16" bestFit="1" customWidth="1"/>
    <col min="5143" max="5143" width="6.42578125" style="16" bestFit="1" customWidth="1"/>
    <col min="5144" max="5144" width="5.42578125" style="16" customWidth="1"/>
    <col min="5145" max="5145" width="3.28515625" style="16" customWidth="1"/>
    <col min="5146" max="5146" width="5.140625" style="16" customWidth="1"/>
    <col min="5147" max="5147" width="5.7109375" style="16" customWidth="1"/>
    <col min="5148" max="5149" width="5.28515625" style="16" customWidth="1"/>
    <col min="5150" max="5150" width="5.5703125" style="16" customWidth="1"/>
    <col min="5151" max="5151" width="5.140625" style="16" customWidth="1"/>
    <col min="5152" max="5152" width="3.85546875" style="16" customWidth="1"/>
    <col min="5153" max="5153" width="6.140625" style="16" customWidth="1"/>
    <col min="5154" max="5154" width="5.42578125" style="16" bestFit="1" customWidth="1"/>
    <col min="5155" max="5155" width="4.28515625" style="16" customWidth="1"/>
    <col min="5156" max="5156" width="3.85546875" style="16" customWidth="1"/>
    <col min="5157" max="5375" width="11.42578125" style="16"/>
    <col min="5376" max="5376" width="4.28515625" style="16" bestFit="1" customWidth="1"/>
    <col min="5377" max="5377" width="11.42578125" style="16" customWidth="1"/>
    <col min="5378" max="5378" width="5" style="16" customWidth="1"/>
    <col min="5379" max="5379" width="5.140625" style="16" customWidth="1"/>
    <col min="5380" max="5380" width="5.7109375" style="16" bestFit="1" customWidth="1"/>
    <col min="5381" max="5381" width="5.7109375" style="16" customWidth="1"/>
    <col min="5382" max="5382" width="5.5703125" style="16" bestFit="1" customWidth="1"/>
    <col min="5383" max="5383" width="5.7109375" style="16" customWidth="1"/>
    <col min="5384" max="5384" width="5.42578125" style="16" customWidth="1"/>
    <col min="5385" max="5385" width="5.28515625" style="16" customWidth="1"/>
    <col min="5386" max="5386" width="5.5703125" style="16" bestFit="1" customWidth="1"/>
    <col min="5387" max="5387" width="5.28515625" style="16" customWidth="1"/>
    <col min="5388" max="5390" width="5.42578125" style="16" bestFit="1" customWidth="1"/>
    <col min="5391" max="5391" width="3.7109375" style="16" customWidth="1"/>
    <col min="5392" max="5395" width="5.28515625" style="16" customWidth="1"/>
    <col min="5396" max="5398" width="5.42578125" style="16" bestFit="1" customWidth="1"/>
    <col min="5399" max="5399" width="6.42578125" style="16" bestFit="1" customWidth="1"/>
    <col min="5400" max="5400" width="5.42578125" style="16" customWidth="1"/>
    <col min="5401" max="5401" width="3.28515625" style="16" customWidth="1"/>
    <col min="5402" max="5402" width="5.140625" style="16" customWidth="1"/>
    <col min="5403" max="5403" width="5.7109375" style="16" customWidth="1"/>
    <col min="5404" max="5405" width="5.28515625" style="16" customWidth="1"/>
    <col min="5406" max="5406" width="5.5703125" style="16" customWidth="1"/>
    <col min="5407" max="5407" width="5.140625" style="16" customWidth="1"/>
    <col min="5408" max="5408" width="3.85546875" style="16" customWidth="1"/>
    <col min="5409" max="5409" width="6.140625" style="16" customWidth="1"/>
    <col min="5410" max="5410" width="5.42578125" style="16" bestFit="1" customWidth="1"/>
    <col min="5411" max="5411" width="4.28515625" style="16" customWidth="1"/>
    <col min="5412" max="5412" width="3.85546875" style="16" customWidth="1"/>
    <col min="5413" max="5631" width="11.42578125" style="16"/>
    <col min="5632" max="5632" width="4.28515625" style="16" bestFit="1" customWidth="1"/>
    <col min="5633" max="5633" width="11.42578125" style="16" customWidth="1"/>
    <col min="5634" max="5634" width="5" style="16" customWidth="1"/>
    <col min="5635" max="5635" width="5.140625" style="16" customWidth="1"/>
    <col min="5636" max="5636" width="5.7109375" style="16" bestFit="1" customWidth="1"/>
    <col min="5637" max="5637" width="5.7109375" style="16" customWidth="1"/>
    <col min="5638" max="5638" width="5.5703125" style="16" bestFit="1" customWidth="1"/>
    <col min="5639" max="5639" width="5.7109375" style="16" customWidth="1"/>
    <col min="5640" max="5640" width="5.42578125" style="16" customWidth="1"/>
    <col min="5641" max="5641" width="5.28515625" style="16" customWidth="1"/>
    <col min="5642" max="5642" width="5.5703125" style="16" bestFit="1" customWidth="1"/>
    <col min="5643" max="5643" width="5.28515625" style="16" customWidth="1"/>
    <col min="5644" max="5646" width="5.42578125" style="16" bestFit="1" customWidth="1"/>
    <col min="5647" max="5647" width="3.7109375" style="16" customWidth="1"/>
    <col min="5648" max="5651" width="5.28515625" style="16" customWidth="1"/>
    <col min="5652" max="5654" width="5.42578125" style="16" bestFit="1" customWidth="1"/>
    <col min="5655" max="5655" width="6.42578125" style="16" bestFit="1" customWidth="1"/>
    <col min="5656" max="5656" width="5.42578125" style="16" customWidth="1"/>
    <col min="5657" max="5657" width="3.28515625" style="16" customWidth="1"/>
    <col min="5658" max="5658" width="5.140625" style="16" customWidth="1"/>
    <col min="5659" max="5659" width="5.7109375" style="16" customWidth="1"/>
    <col min="5660" max="5661" width="5.28515625" style="16" customWidth="1"/>
    <col min="5662" max="5662" width="5.5703125" style="16" customWidth="1"/>
    <col min="5663" max="5663" width="5.140625" style="16" customWidth="1"/>
    <col min="5664" max="5664" width="3.85546875" style="16" customWidth="1"/>
    <col min="5665" max="5665" width="6.140625" style="16" customWidth="1"/>
    <col min="5666" max="5666" width="5.42578125" style="16" bestFit="1" customWidth="1"/>
    <col min="5667" max="5667" width="4.28515625" style="16" customWidth="1"/>
    <col min="5668" max="5668" width="3.85546875" style="16" customWidth="1"/>
    <col min="5669" max="5887" width="11.42578125" style="16"/>
    <col min="5888" max="5888" width="4.28515625" style="16" bestFit="1" customWidth="1"/>
    <col min="5889" max="5889" width="11.42578125" style="16" customWidth="1"/>
    <col min="5890" max="5890" width="5" style="16" customWidth="1"/>
    <col min="5891" max="5891" width="5.140625" style="16" customWidth="1"/>
    <col min="5892" max="5892" width="5.7109375" style="16" bestFit="1" customWidth="1"/>
    <col min="5893" max="5893" width="5.7109375" style="16" customWidth="1"/>
    <col min="5894" max="5894" width="5.5703125" style="16" bestFit="1" customWidth="1"/>
    <col min="5895" max="5895" width="5.7109375" style="16" customWidth="1"/>
    <col min="5896" max="5896" width="5.42578125" style="16" customWidth="1"/>
    <col min="5897" max="5897" width="5.28515625" style="16" customWidth="1"/>
    <col min="5898" max="5898" width="5.5703125" style="16" bestFit="1" customWidth="1"/>
    <col min="5899" max="5899" width="5.28515625" style="16" customWidth="1"/>
    <col min="5900" max="5902" width="5.42578125" style="16" bestFit="1" customWidth="1"/>
    <col min="5903" max="5903" width="3.7109375" style="16" customWidth="1"/>
    <col min="5904" max="5907" width="5.28515625" style="16" customWidth="1"/>
    <col min="5908" max="5910" width="5.42578125" style="16" bestFit="1" customWidth="1"/>
    <col min="5911" max="5911" width="6.42578125" style="16" bestFit="1" customWidth="1"/>
    <col min="5912" max="5912" width="5.42578125" style="16" customWidth="1"/>
    <col min="5913" max="5913" width="3.28515625" style="16" customWidth="1"/>
    <col min="5914" max="5914" width="5.140625" style="16" customWidth="1"/>
    <col min="5915" max="5915" width="5.7109375" style="16" customWidth="1"/>
    <col min="5916" max="5917" width="5.28515625" style="16" customWidth="1"/>
    <col min="5918" max="5918" width="5.5703125" style="16" customWidth="1"/>
    <col min="5919" max="5919" width="5.140625" style="16" customWidth="1"/>
    <col min="5920" max="5920" width="3.85546875" style="16" customWidth="1"/>
    <col min="5921" max="5921" width="6.140625" style="16" customWidth="1"/>
    <col min="5922" max="5922" width="5.42578125" style="16" bestFit="1" customWidth="1"/>
    <col min="5923" max="5923" width="4.28515625" style="16" customWidth="1"/>
    <col min="5924" max="5924" width="3.85546875" style="16" customWidth="1"/>
    <col min="5925" max="6143" width="11.42578125" style="16"/>
    <col min="6144" max="6144" width="4.28515625" style="16" bestFit="1" customWidth="1"/>
    <col min="6145" max="6145" width="11.42578125" style="16" customWidth="1"/>
    <col min="6146" max="6146" width="5" style="16" customWidth="1"/>
    <col min="6147" max="6147" width="5.140625" style="16" customWidth="1"/>
    <col min="6148" max="6148" width="5.7109375" style="16" bestFit="1" customWidth="1"/>
    <col min="6149" max="6149" width="5.7109375" style="16" customWidth="1"/>
    <col min="6150" max="6150" width="5.5703125" style="16" bestFit="1" customWidth="1"/>
    <col min="6151" max="6151" width="5.7109375" style="16" customWidth="1"/>
    <col min="6152" max="6152" width="5.42578125" style="16" customWidth="1"/>
    <col min="6153" max="6153" width="5.28515625" style="16" customWidth="1"/>
    <col min="6154" max="6154" width="5.5703125" style="16" bestFit="1" customWidth="1"/>
    <col min="6155" max="6155" width="5.28515625" style="16" customWidth="1"/>
    <col min="6156" max="6158" width="5.42578125" style="16" bestFit="1" customWidth="1"/>
    <col min="6159" max="6159" width="3.7109375" style="16" customWidth="1"/>
    <col min="6160" max="6163" width="5.28515625" style="16" customWidth="1"/>
    <col min="6164" max="6166" width="5.42578125" style="16" bestFit="1" customWidth="1"/>
    <col min="6167" max="6167" width="6.42578125" style="16" bestFit="1" customWidth="1"/>
    <col min="6168" max="6168" width="5.42578125" style="16" customWidth="1"/>
    <col min="6169" max="6169" width="3.28515625" style="16" customWidth="1"/>
    <col min="6170" max="6170" width="5.140625" style="16" customWidth="1"/>
    <col min="6171" max="6171" width="5.7109375" style="16" customWidth="1"/>
    <col min="6172" max="6173" width="5.28515625" style="16" customWidth="1"/>
    <col min="6174" max="6174" width="5.5703125" style="16" customWidth="1"/>
    <col min="6175" max="6175" width="5.140625" style="16" customWidth="1"/>
    <col min="6176" max="6176" width="3.85546875" style="16" customWidth="1"/>
    <col min="6177" max="6177" width="6.140625" style="16" customWidth="1"/>
    <col min="6178" max="6178" width="5.42578125" style="16" bestFit="1" customWidth="1"/>
    <col min="6179" max="6179" width="4.28515625" style="16" customWidth="1"/>
    <col min="6180" max="6180" width="3.85546875" style="16" customWidth="1"/>
    <col min="6181" max="6399" width="11.42578125" style="16"/>
    <col min="6400" max="6400" width="4.28515625" style="16" bestFit="1" customWidth="1"/>
    <col min="6401" max="6401" width="11.42578125" style="16" customWidth="1"/>
    <col min="6402" max="6402" width="5" style="16" customWidth="1"/>
    <col min="6403" max="6403" width="5.140625" style="16" customWidth="1"/>
    <col min="6404" max="6404" width="5.7109375" style="16" bestFit="1" customWidth="1"/>
    <col min="6405" max="6405" width="5.7109375" style="16" customWidth="1"/>
    <col min="6406" max="6406" width="5.5703125" style="16" bestFit="1" customWidth="1"/>
    <col min="6407" max="6407" width="5.7109375" style="16" customWidth="1"/>
    <col min="6408" max="6408" width="5.42578125" style="16" customWidth="1"/>
    <col min="6409" max="6409" width="5.28515625" style="16" customWidth="1"/>
    <col min="6410" max="6410" width="5.5703125" style="16" bestFit="1" customWidth="1"/>
    <col min="6411" max="6411" width="5.28515625" style="16" customWidth="1"/>
    <col min="6412" max="6414" width="5.42578125" style="16" bestFit="1" customWidth="1"/>
    <col min="6415" max="6415" width="3.7109375" style="16" customWidth="1"/>
    <col min="6416" max="6419" width="5.28515625" style="16" customWidth="1"/>
    <col min="6420" max="6422" width="5.42578125" style="16" bestFit="1" customWidth="1"/>
    <col min="6423" max="6423" width="6.42578125" style="16" bestFit="1" customWidth="1"/>
    <col min="6424" max="6424" width="5.42578125" style="16" customWidth="1"/>
    <col min="6425" max="6425" width="3.28515625" style="16" customWidth="1"/>
    <col min="6426" max="6426" width="5.140625" style="16" customWidth="1"/>
    <col min="6427" max="6427" width="5.7109375" style="16" customWidth="1"/>
    <col min="6428" max="6429" width="5.28515625" style="16" customWidth="1"/>
    <col min="6430" max="6430" width="5.5703125" style="16" customWidth="1"/>
    <col min="6431" max="6431" width="5.140625" style="16" customWidth="1"/>
    <col min="6432" max="6432" width="3.85546875" style="16" customWidth="1"/>
    <col min="6433" max="6433" width="6.140625" style="16" customWidth="1"/>
    <col min="6434" max="6434" width="5.42578125" style="16" bestFit="1" customWidth="1"/>
    <col min="6435" max="6435" width="4.28515625" style="16" customWidth="1"/>
    <col min="6436" max="6436" width="3.85546875" style="16" customWidth="1"/>
    <col min="6437" max="6655" width="11.42578125" style="16"/>
    <col min="6656" max="6656" width="4.28515625" style="16" bestFit="1" customWidth="1"/>
    <col min="6657" max="6657" width="11.42578125" style="16" customWidth="1"/>
    <col min="6658" max="6658" width="5" style="16" customWidth="1"/>
    <col min="6659" max="6659" width="5.140625" style="16" customWidth="1"/>
    <col min="6660" max="6660" width="5.7109375" style="16" bestFit="1" customWidth="1"/>
    <col min="6661" max="6661" width="5.7109375" style="16" customWidth="1"/>
    <col min="6662" max="6662" width="5.5703125" style="16" bestFit="1" customWidth="1"/>
    <col min="6663" max="6663" width="5.7109375" style="16" customWidth="1"/>
    <col min="6664" max="6664" width="5.42578125" style="16" customWidth="1"/>
    <col min="6665" max="6665" width="5.28515625" style="16" customWidth="1"/>
    <col min="6666" max="6666" width="5.5703125" style="16" bestFit="1" customWidth="1"/>
    <col min="6667" max="6667" width="5.28515625" style="16" customWidth="1"/>
    <col min="6668" max="6670" width="5.42578125" style="16" bestFit="1" customWidth="1"/>
    <col min="6671" max="6671" width="3.7109375" style="16" customWidth="1"/>
    <col min="6672" max="6675" width="5.28515625" style="16" customWidth="1"/>
    <col min="6676" max="6678" width="5.42578125" style="16" bestFit="1" customWidth="1"/>
    <col min="6679" max="6679" width="6.42578125" style="16" bestFit="1" customWidth="1"/>
    <col min="6680" max="6680" width="5.42578125" style="16" customWidth="1"/>
    <col min="6681" max="6681" width="3.28515625" style="16" customWidth="1"/>
    <col min="6682" max="6682" width="5.140625" style="16" customWidth="1"/>
    <col min="6683" max="6683" width="5.7109375" style="16" customWidth="1"/>
    <col min="6684" max="6685" width="5.28515625" style="16" customWidth="1"/>
    <col min="6686" max="6686" width="5.5703125" style="16" customWidth="1"/>
    <col min="6687" max="6687" width="5.140625" style="16" customWidth="1"/>
    <col min="6688" max="6688" width="3.85546875" style="16" customWidth="1"/>
    <col min="6689" max="6689" width="6.140625" style="16" customWidth="1"/>
    <col min="6690" max="6690" width="5.42578125" style="16" bestFit="1" customWidth="1"/>
    <col min="6691" max="6691" width="4.28515625" style="16" customWidth="1"/>
    <col min="6692" max="6692" width="3.85546875" style="16" customWidth="1"/>
    <col min="6693" max="6911" width="11.42578125" style="16"/>
    <col min="6912" max="6912" width="4.28515625" style="16" bestFit="1" customWidth="1"/>
    <col min="6913" max="6913" width="11.42578125" style="16" customWidth="1"/>
    <col min="6914" max="6914" width="5" style="16" customWidth="1"/>
    <col min="6915" max="6915" width="5.140625" style="16" customWidth="1"/>
    <col min="6916" max="6916" width="5.7109375" style="16" bestFit="1" customWidth="1"/>
    <col min="6917" max="6917" width="5.7109375" style="16" customWidth="1"/>
    <col min="6918" max="6918" width="5.5703125" style="16" bestFit="1" customWidth="1"/>
    <col min="6919" max="6919" width="5.7109375" style="16" customWidth="1"/>
    <col min="6920" max="6920" width="5.42578125" style="16" customWidth="1"/>
    <col min="6921" max="6921" width="5.28515625" style="16" customWidth="1"/>
    <col min="6922" max="6922" width="5.5703125" style="16" bestFit="1" customWidth="1"/>
    <col min="6923" max="6923" width="5.28515625" style="16" customWidth="1"/>
    <col min="6924" max="6926" width="5.42578125" style="16" bestFit="1" customWidth="1"/>
    <col min="6927" max="6927" width="3.7109375" style="16" customWidth="1"/>
    <col min="6928" max="6931" width="5.28515625" style="16" customWidth="1"/>
    <col min="6932" max="6934" width="5.42578125" style="16" bestFit="1" customWidth="1"/>
    <col min="6935" max="6935" width="6.42578125" style="16" bestFit="1" customWidth="1"/>
    <col min="6936" max="6936" width="5.42578125" style="16" customWidth="1"/>
    <col min="6937" max="6937" width="3.28515625" style="16" customWidth="1"/>
    <col min="6938" max="6938" width="5.140625" style="16" customWidth="1"/>
    <col min="6939" max="6939" width="5.7109375" style="16" customWidth="1"/>
    <col min="6940" max="6941" width="5.28515625" style="16" customWidth="1"/>
    <col min="6942" max="6942" width="5.5703125" style="16" customWidth="1"/>
    <col min="6943" max="6943" width="5.140625" style="16" customWidth="1"/>
    <col min="6944" max="6944" width="3.85546875" style="16" customWidth="1"/>
    <col min="6945" max="6945" width="6.140625" style="16" customWidth="1"/>
    <col min="6946" max="6946" width="5.42578125" style="16" bestFit="1" customWidth="1"/>
    <col min="6947" max="6947" width="4.28515625" style="16" customWidth="1"/>
    <col min="6948" max="6948" width="3.85546875" style="16" customWidth="1"/>
    <col min="6949" max="7167" width="11.42578125" style="16"/>
    <col min="7168" max="7168" width="4.28515625" style="16" bestFit="1" customWidth="1"/>
    <col min="7169" max="7169" width="11.42578125" style="16" customWidth="1"/>
    <col min="7170" max="7170" width="5" style="16" customWidth="1"/>
    <col min="7171" max="7171" width="5.140625" style="16" customWidth="1"/>
    <col min="7172" max="7172" width="5.7109375" style="16" bestFit="1" customWidth="1"/>
    <col min="7173" max="7173" width="5.7109375" style="16" customWidth="1"/>
    <col min="7174" max="7174" width="5.5703125" style="16" bestFit="1" customWidth="1"/>
    <col min="7175" max="7175" width="5.7109375" style="16" customWidth="1"/>
    <col min="7176" max="7176" width="5.42578125" style="16" customWidth="1"/>
    <col min="7177" max="7177" width="5.28515625" style="16" customWidth="1"/>
    <col min="7178" max="7178" width="5.5703125" style="16" bestFit="1" customWidth="1"/>
    <col min="7179" max="7179" width="5.28515625" style="16" customWidth="1"/>
    <col min="7180" max="7182" width="5.42578125" style="16" bestFit="1" customWidth="1"/>
    <col min="7183" max="7183" width="3.7109375" style="16" customWidth="1"/>
    <col min="7184" max="7187" width="5.28515625" style="16" customWidth="1"/>
    <col min="7188" max="7190" width="5.42578125" style="16" bestFit="1" customWidth="1"/>
    <col min="7191" max="7191" width="6.42578125" style="16" bestFit="1" customWidth="1"/>
    <col min="7192" max="7192" width="5.42578125" style="16" customWidth="1"/>
    <col min="7193" max="7193" width="3.28515625" style="16" customWidth="1"/>
    <col min="7194" max="7194" width="5.140625" style="16" customWidth="1"/>
    <col min="7195" max="7195" width="5.7109375" style="16" customWidth="1"/>
    <col min="7196" max="7197" width="5.28515625" style="16" customWidth="1"/>
    <col min="7198" max="7198" width="5.5703125" style="16" customWidth="1"/>
    <col min="7199" max="7199" width="5.140625" style="16" customWidth="1"/>
    <col min="7200" max="7200" width="3.85546875" style="16" customWidth="1"/>
    <col min="7201" max="7201" width="6.140625" style="16" customWidth="1"/>
    <col min="7202" max="7202" width="5.42578125" style="16" bestFit="1" customWidth="1"/>
    <col min="7203" max="7203" width="4.28515625" style="16" customWidth="1"/>
    <col min="7204" max="7204" width="3.85546875" style="16" customWidth="1"/>
    <col min="7205" max="7423" width="11.42578125" style="16"/>
    <col min="7424" max="7424" width="4.28515625" style="16" bestFit="1" customWidth="1"/>
    <col min="7425" max="7425" width="11.42578125" style="16" customWidth="1"/>
    <col min="7426" max="7426" width="5" style="16" customWidth="1"/>
    <col min="7427" max="7427" width="5.140625" style="16" customWidth="1"/>
    <col min="7428" max="7428" width="5.7109375" style="16" bestFit="1" customWidth="1"/>
    <col min="7429" max="7429" width="5.7109375" style="16" customWidth="1"/>
    <col min="7430" max="7430" width="5.5703125" style="16" bestFit="1" customWidth="1"/>
    <col min="7431" max="7431" width="5.7109375" style="16" customWidth="1"/>
    <col min="7432" max="7432" width="5.42578125" style="16" customWidth="1"/>
    <col min="7433" max="7433" width="5.28515625" style="16" customWidth="1"/>
    <col min="7434" max="7434" width="5.5703125" style="16" bestFit="1" customWidth="1"/>
    <col min="7435" max="7435" width="5.28515625" style="16" customWidth="1"/>
    <col min="7436" max="7438" width="5.42578125" style="16" bestFit="1" customWidth="1"/>
    <col min="7439" max="7439" width="3.7109375" style="16" customWidth="1"/>
    <col min="7440" max="7443" width="5.28515625" style="16" customWidth="1"/>
    <col min="7444" max="7446" width="5.42578125" style="16" bestFit="1" customWidth="1"/>
    <col min="7447" max="7447" width="6.42578125" style="16" bestFit="1" customWidth="1"/>
    <col min="7448" max="7448" width="5.42578125" style="16" customWidth="1"/>
    <col min="7449" max="7449" width="3.28515625" style="16" customWidth="1"/>
    <col min="7450" max="7450" width="5.140625" style="16" customWidth="1"/>
    <col min="7451" max="7451" width="5.7109375" style="16" customWidth="1"/>
    <col min="7452" max="7453" width="5.28515625" style="16" customWidth="1"/>
    <col min="7454" max="7454" width="5.5703125" style="16" customWidth="1"/>
    <col min="7455" max="7455" width="5.140625" style="16" customWidth="1"/>
    <col min="7456" max="7456" width="3.85546875" style="16" customWidth="1"/>
    <col min="7457" max="7457" width="6.140625" style="16" customWidth="1"/>
    <col min="7458" max="7458" width="5.42578125" style="16" bestFit="1" customWidth="1"/>
    <col min="7459" max="7459" width="4.28515625" style="16" customWidth="1"/>
    <col min="7460" max="7460" width="3.85546875" style="16" customWidth="1"/>
    <col min="7461" max="7679" width="11.42578125" style="16"/>
    <col min="7680" max="7680" width="4.28515625" style="16" bestFit="1" customWidth="1"/>
    <col min="7681" max="7681" width="11.42578125" style="16" customWidth="1"/>
    <col min="7682" max="7682" width="5" style="16" customWidth="1"/>
    <col min="7683" max="7683" width="5.140625" style="16" customWidth="1"/>
    <col min="7684" max="7684" width="5.7109375" style="16" bestFit="1" customWidth="1"/>
    <col min="7685" max="7685" width="5.7109375" style="16" customWidth="1"/>
    <col min="7686" max="7686" width="5.5703125" style="16" bestFit="1" customWidth="1"/>
    <col min="7687" max="7687" width="5.7109375" style="16" customWidth="1"/>
    <col min="7688" max="7688" width="5.42578125" style="16" customWidth="1"/>
    <col min="7689" max="7689" width="5.28515625" style="16" customWidth="1"/>
    <col min="7690" max="7690" width="5.5703125" style="16" bestFit="1" customWidth="1"/>
    <col min="7691" max="7691" width="5.28515625" style="16" customWidth="1"/>
    <col min="7692" max="7694" width="5.42578125" style="16" bestFit="1" customWidth="1"/>
    <col min="7695" max="7695" width="3.7109375" style="16" customWidth="1"/>
    <col min="7696" max="7699" width="5.28515625" style="16" customWidth="1"/>
    <col min="7700" max="7702" width="5.42578125" style="16" bestFit="1" customWidth="1"/>
    <col min="7703" max="7703" width="6.42578125" style="16" bestFit="1" customWidth="1"/>
    <col min="7704" max="7704" width="5.42578125" style="16" customWidth="1"/>
    <col min="7705" max="7705" width="3.28515625" style="16" customWidth="1"/>
    <col min="7706" max="7706" width="5.140625" style="16" customWidth="1"/>
    <col min="7707" max="7707" width="5.7109375" style="16" customWidth="1"/>
    <col min="7708" max="7709" width="5.28515625" style="16" customWidth="1"/>
    <col min="7710" max="7710" width="5.5703125" style="16" customWidth="1"/>
    <col min="7711" max="7711" width="5.140625" style="16" customWidth="1"/>
    <col min="7712" max="7712" width="3.85546875" style="16" customWidth="1"/>
    <col min="7713" max="7713" width="6.140625" style="16" customWidth="1"/>
    <col min="7714" max="7714" width="5.42578125" style="16" bestFit="1" customWidth="1"/>
    <col min="7715" max="7715" width="4.28515625" style="16" customWidth="1"/>
    <col min="7716" max="7716" width="3.85546875" style="16" customWidth="1"/>
    <col min="7717" max="7935" width="11.42578125" style="16"/>
    <col min="7936" max="7936" width="4.28515625" style="16" bestFit="1" customWidth="1"/>
    <col min="7937" max="7937" width="11.42578125" style="16" customWidth="1"/>
    <col min="7938" max="7938" width="5" style="16" customWidth="1"/>
    <col min="7939" max="7939" width="5.140625" style="16" customWidth="1"/>
    <col min="7940" max="7940" width="5.7109375" style="16" bestFit="1" customWidth="1"/>
    <col min="7941" max="7941" width="5.7109375" style="16" customWidth="1"/>
    <col min="7942" max="7942" width="5.5703125" style="16" bestFit="1" customWidth="1"/>
    <col min="7943" max="7943" width="5.7109375" style="16" customWidth="1"/>
    <col min="7944" max="7944" width="5.42578125" style="16" customWidth="1"/>
    <col min="7945" max="7945" width="5.28515625" style="16" customWidth="1"/>
    <col min="7946" max="7946" width="5.5703125" style="16" bestFit="1" customWidth="1"/>
    <col min="7947" max="7947" width="5.28515625" style="16" customWidth="1"/>
    <col min="7948" max="7950" width="5.42578125" style="16" bestFit="1" customWidth="1"/>
    <col min="7951" max="7951" width="3.7109375" style="16" customWidth="1"/>
    <col min="7952" max="7955" width="5.28515625" style="16" customWidth="1"/>
    <col min="7956" max="7958" width="5.42578125" style="16" bestFit="1" customWidth="1"/>
    <col min="7959" max="7959" width="6.42578125" style="16" bestFit="1" customWidth="1"/>
    <col min="7960" max="7960" width="5.42578125" style="16" customWidth="1"/>
    <col min="7961" max="7961" width="3.28515625" style="16" customWidth="1"/>
    <col min="7962" max="7962" width="5.140625" style="16" customWidth="1"/>
    <col min="7963" max="7963" width="5.7109375" style="16" customWidth="1"/>
    <col min="7964" max="7965" width="5.28515625" style="16" customWidth="1"/>
    <col min="7966" max="7966" width="5.5703125" style="16" customWidth="1"/>
    <col min="7967" max="7967" width="5.140625" style="16" customWidth="1"/>
    <col min="7968" max="7968" width="3.85546875" style="16" customWidth="1"/>
    <col min="7969" max="7969" width="6.140625" style="16" customWidth="1"/>
    <col min="7970" max="7970" width="5.42578125" style="16" bestFit="1" customWidth="1"/>
    <col min="7971" max="7971" width="4.28515625" style="16" customWidth="1"/>
    <col min="7972" max="7972" width="3.85546875" style="16" customWidth="1"/>
    <col min="7973" max="8191" width="11.42578125" style="16"/>
    <col min="8192" max="8192" width="4.28515625" style="16" bestFit="1" customWidth="1"/>
    <col min="8193" max="8193" width="11.42578125" style="16" customWidth="1"/>
    <col min="8194" max="8194" width="5" style="16" customWidth="1"/>
    <col min="8195" max="8195" width="5.140625" style="16" customWidth="1"/>
    <col min="8196" max="8196" width="5.7109375" style="16" bestFit="1" customWidth="1"/>
    <col min="8197" max="8197" width="5.7109375" style="16" customWidth="1"/>
    <col min="8198" max="8198" width="5.5703125" style="16" bestFit="1" customWidth="1"/>
    <col min="8199" max="8199" width="5.7109375" style="16" customWidth="1"/>
    <col min="8200" max="8200" width="5.42578125" style="16" customWidth="1"/>
    <col min="8201" max="8201" width="5.28515625" style="16" customWidth="1"/>
    <col min="8202" max="8202" width="5.5703125" style="16" bestFit="1" customWidth="1"/>
    <col min="8203" max="8203" width="5.28515625" style="16" customWidth="1"/>
    <col min="8204" max="8206" width="5.42578125" style="16" bestFit="1" customWidth="1"/>
    <col min="8207" max="8207" width="3.7109375" style="16" customWidth="1"/>
    <col min="8208" max="8211" width="5.28515625" style="16" customWidth="1"/>
    <col min="8212" max="8214" width="5.42578125" style="16" bestFit="1" customWidth="1"/>
    <col min="8215" max="8215" width="6.42578125" style="16" bestFit="1" customWidth="1"/>
    <col min="8216" max="8216" width="5.42578125" style="16" customWidth="1"/>
    <col min="8217" max="8217" width="3.28515625" style="16" customWidth="1"/>
    <col min="8218" max="8218" width="5.140625" style="16" customWidth="1"/>
    <col min="8219" max="8219" width="5.7109375" style="16" customWidth="1"/>
    <col min="8220" max="8221" width="5.28515625" style="16" customWidth="1"/>
    <col min="8222" max="8222" width="5.5703125" style="16" customWidth="1"/>
    <col min="8223" max="8223" width="5.140625" style="16" customWidth="1"/>
    <col min="8224" max="8224" width="3.85546875" style="16" customWidth="1"/>
    <col min="8225" max="8225" width="6.140625" style="16" customWidth="1"/>
    <col min="8226" max="8226" width="5.42578125" style="16" bestFit="1" customWidth="1"/>
    <col min="8227" max="8227" width="4.28515625" style="16" customWidth="1"/>
    <col min="8228" max="8228" width="3.85546875" style="16" customWidth="1"/>
    <col min="8229" max="8447" width="11.42578125" style="16"/>
    <col min="8448" max="8448" width="4.28515625" style="16" bestFit="1" customWidth="1"/>
    <col min="8449" max="8449" width="11.42578125" style="16" customWidth="1"/>
    <col min="8450" max="8450" width="5" style="16" customWidth="1"/>
    <col min="8451" max="8451" width="5.140625" style="16" customWidth="1"/>
    <col min="8452" max="8452" width="5.7109375" style="16" bestFit="1" customWidth="1"/>
    <col min="8453" max="8453" width="5.7109375" style="16" customWidth="1"/>
    <col min="8454" max="8454" width="5.5703125" style="16" bestFit="1" customWidth="1"/>
    <col min="8455" max="8455" width="5.7109375" style="16" customWidth="1"/>
    <col min="8456" max="8456" width="5.42578125" style="16" customWidth="1"/>
    <col min="8457" max="8457" width="5.28515625" style="16" customWidth="1"/>
    <col min="8458" max="8458" width="5.5703125" style="16" bestFit="1" customWidth="1"/>
    <col min="8459" max="8459" width="5.28515625" style="16" customWidth="1"/>
    <col min="8460" max="8462" width="5.42578125" style="16" bestFit="1" customWidth="1"/>
    <col min="8463" max="8463" width="3.7109375" style="16" customWidth="1"/>
    <col min="8464" max="8467" width="5.28515625" style="16" customWidth="1"/>
    <col min="8468" max="8470" width="5.42578125" style="16" bestFit="1" customWidth="1"/>
    <col min="8471" max="8471" width="6.42578125" style="16" bestFit="1" customWidth="1"/>
    <col min="8472" max="8472" width="5.42578125" style="16" customWidth="1"/>
    <col min="8473" max="8473" width="3.28515625" style="16" customWidth="1"/>
    <col min="8474" max="8474" width="5.140625" style="16" customWidth="1"/>
    <col min="8475" max="8475" width="5.7109375" style="16" customWidth="1"/>
    <col min="8476" max="8477" width="5.28515625" style="16" customWidth="1"/>
    <col min="8478" max="8478" width="5.5703125" style="16" customWidth="1"/>
    <col min="8479" max="8479" width="5.140625" style="16" customWidth="1"/>
    <col min="8480" max="8480" width="3.85546875" style="16" customWidth="1"/>
    <col min="8481" max="8481" width="6.140625" style="16" customWidth="1"/>
    <col min="8482" max="8482" width="5.42578125" style="16" bestFit="1" customWidth="1"/>
    <col min="8483" max="8483" width="4.28515625" style="16" customWidth="1"/>
    <col min="8484" max="8484" width="3.85546875" style="16" customWidth="1"/>
    <col min="8485" max="8703" width="11.42578125" style="16"/>
    <col min="8704" max="8704" width="4.28515625" style="16" bestFit="1" customWidth="1"/>
    <col min="8705" max="8705" width="11.42578125" style="16" customWidth="1"/>
    <col min="8706" max="8706" width="5" style="16" customWidth="1"/>
    <col min="8707" max="8707" width="5.140625" style="16" customWidth="1"/>
    <col min="8708" max="8708" width="5.7109375" style="16" bestFit="1" customWidth="1"/>
    <col min="8709" max="8709" width="5.7109375" style="16" customWidth="1"/>
    <col min="8710" max="8710" width="5.5703125" style="16" bestFit="1" customWidth="1"/>
    <col min="8711" max="8711" width="5.7109375" style="16" customWidth="1"/>
    <col min="8712" max="8712" width="5.42578125" style="16" customWidth="1"/>
    <col min="8713" max="8713" width="5.28515625" style="16" customWidth="1"/>
    <col min="8714" max="8714" width="5.5703125" style="16" bestFit="1" customWidth="1"/>
    <col min="8715" max="8715" width="5.28515625" style="16" customWidth="1"/>
    <col min="8716" max="8718" width="5.42578125" style="16" bestFit="1" customWidth="1"/>
    <col min="8719" max="8719" width="3.7109375" style="16" customWidth="1"/>
    <col min="8720" max="8723" width="5.28515625" style="16" customWidth="1"/>
    <col min="8724" max="8726" width="5.42578125" style="16" bestFit="1" customWidth="1"/>
    <col min="8727" max="8727" width="6.42578125" style="16" bestFit="1" customWidth="1"/>
    <col min="8728" max="8728" width="5.42578125" style="16" customWidth="1"/>
    <col min="8729" max="8729" width="3.28515625" style="16" customWidth="1"/>
    <col min="8730" max="8730" width="5.140625" style="16" customWidth="1"/>
    <col min="8731" max="8731" width="5.7109375" style="16" customWidth="1"/>
    <col min="8732" max="8733" width="5.28515625" style="16" customWidth="1"/>
    <col min="8734" max="8734" width="5.5703125" style="16" customWidth="1"/>
    <col min="8735" max="8735" width="5.140625" style="16" customWidth="1"/>
    <col min="8736" max="8736" width="3.85546875" style="16" customWidth="1"/>
    <col min="8737" max="8737" width="6.140625" style="16" customWidth="1"/>
    <col min="8738" max="8738" width="5.42578125" style="16" bestFit="1" customWidth="1"/>
    <col min="8739" max="8739" width="4.28515625" style="16" customWidth="1"/>
    <col min="8740" max="8740" width="3.85546875" style="16" customWidth="1"/>
    <col min="8741" max="8959" width="11.42578125" style="16"/>
    <col min="8960" max="8960" width="4.28515625" style="16" bestFit="1" customWidth="1"/>
    <col min="8961" max="8961" width="11.42578125" style="16" customWidth="1"/>
    <col min="8962" max="8962" width="5" style="16" customWidth="1"/>
    <col min="8963" max="8963" width="5.140625" style="16" customWidth="1"/>
    <col min="8964" max="8964" width="5.7109375" style="16" bestFit="1" customWidth="1"/>
    <col min="8965" max="8965" width="5.7109375" style="16" customWidth="1"/>
    <col min="8966" max="8966" width="5.5703125" style="16" bestFit="1" customWidth="1"/>
    <col min="8967" max="8967" width="5.7109375" style="16" customWidth="1"/>
    <col min="8968" max="8968" width="5.42578125" style="16" customWidth="1"/>
    <col min="8969" max="8969" width="5.28515625" style="16" customWidth="1"/>
    <col min="8970" max="8970" width="5.5703125" style="16" bestFit="1" customWidth="1"/>
    <col min="8971" max="8971" width="5.28515625" style="16" customWidth="1"/>
    <col min="8972" max="8974" width="5.42578125" style="16" bestFit="1" customWidth="1"/>
    <col min="8975" max="8975" width="3.7109375" style="16" customWidth="1"/>
    <col min="8976" max="8979" width="5.28515625" style="16" customWidth="1"/>
    <col min="8980" max="8982" width="5.42578125" style="16" bestFit="1" customWidth="1"/>
    <col min="8983" max="8983" width="6.42578125" style="16" bestFit="1" customWidth="1"/>
    <col min="8984" max="8984" width="5.42578125" style="16" customWidth="1"/>
    <col min="8985" max="8985" width="3.28515625" style="16" customWidth="1"/>
    <col min="8986" max="8986" width="5.140625" style="16" customWidth="1"/>
    <col min="8987" max="8987" width="5.7109375" style="16" customWidth="1"/>
    <col min="8988" max="8989" width="5.28515625" style="16" customWidth="1"/>
    <col min="8990" max="8990" width="5.5703125" style="16" customWidth="1"/>
    <col min="8991" max="8991" width="5.140625" style="16" customWidth="1"/>
    <col min="8992" max="8992" width="3.85546875" style="16" customWidth="1"/>
    <col min="8993" max="8993" width="6.140625" style="16" customWidth="1"/>
    <col min="8994" max="8994" width="5.42578125" style="16" bestFit="1" customWidth="1"/>
    <col min="8995" max="8995" width="4.28515625" style="16" customWidth="1"/>
    <col min="8996" max="8996" width="3.85546875" style="16" customWidth="1"/>
    <col min="8997" max="9215" width="11.42578125" style="16"/>
    <col min="9216" max="9216" width="4.28515625" style="16" bestFit="1" customWidth="1"/>
    <col min="9217" max="9217" width="11.42578125" style="16" customWidth="1"/>
    <col min="9218" max="9218" width="5" style="16" customWidth="1"/>
    <col min="9219" max="9219" width="5.140625" style="16" customWidth="1"/>
    <col min="9220" max="9220" width="5.7109375" style="16" bestFit="1" customWidth="1"/>
    <col min="9221" max="9221" width="5.7109375" style="16" customWidth="1"/>
    <col min="9222" max="9222" width="5.5703125" style="16" bestFit="1" customWidth="1"/>
    <col min="9223" max="9223" width="5.7109375" style="16" customWidth="1"/>
    <col min="9224" max="9224" width="5.42578125" style="16" customWidth="1"/>
    <col min="9225" max="9225" width="5.28515625" style="16" customWidth="1"/>
    <col min="9226" max="9226" width="5.5703125" style="16" bestFit="1" customWidth="1"/>
    <col min="9227" max="9227" width="5.28515625" style="16" customWidth="1"/>
    <col min="9228" max="9230" width="5.42578125" style="16" bestFit="1" customWidth="1"/>
    <col min="9231" max="9231" width="3.7109375" style="16" customWidth="1"/>
    <col min="9232" max="9235" width="5.28515625" style="16" customWidth="1"/>
    <col min="9236" max="9238" width="5.42578125" style="16" bestFit="1" customWidth="1"/>
    <col min="9239" max="9239" width="6.42578125" style="16" bestFit="1" customWidth="1"/>
    <col min="9240" max="9240" width="5.42578125" style="16" customWidth="1"/>
    <col min="9241" max="9241" width="3.28515625" style="16" customWidth="1"/>
    <col min="9242" max="9242" width="5.140625" style="16" customWidth="1"/>
    <col min="9243" max="9243" width="5.7109375" style="16" customWidth="1"/>
    <col min="9244" max="9245" width="5.28515625" style="16" customWidth="1"/>
    <col min="9246" max="9246" width="5.5703125" style="16" customWidth="1"/>
    <col min="9247" max="9247" width="5.140625" style="16" customWidth="1"/>
    <col min="9248" max="9248" width="3.85546875" style="16" customWidth="1"/>
    <col min="9249" max="9249" width="6.140625" style="16" customWidth="1"/>
    <col min="9250" max="9250" width="5.42578125" style="16" bestFit="1" customWidth="1"/>
    <col min="9251" max="9251" width="4.28515625" style="16" customWidth="1"/>
    <col min="9252" max="9252" width="3.85546875" style="16" customWidth="1"/>
    <col min="9253" max="9471" width="11.42578125" style="16"/>
    <col min="9472" max="9472" width="4.28515625" style="16" bestFit="1" customWidth="1"/>
    <col min="9473" max="9473" width="11.42578125" style="16" customWidth="1"/>
    <col min="9474" max="9474" width="5" style="16" customWidth="1"/>
    <col min="9475" max="9475" width="5.140625" style="16" customWidth="1"/>
    <col min="9476" max="9476" width="5.7109375" style="16" bestFit="1" customWidth="1"/>
    <col min="9477" max="9477" width="5.7109375" style="16" customWidth="1"/>
    <col min="9478" max="9478" width="5.5703125" style="16" bestFit="1" customWidth="1"/>
    <col min="9479" max="9479" width="5.7109375" style="16" customWidth="1"/>
    <col min="9480" max="9480" width="5.42578125" style="16" customWidth="1"/>
    <col min="9481" max="9481" width="5.28515625" style="16" customWidth="1"/>
    <col min="9482" max="9482" width="5.5703125" style="16" bestFit="1" customWidth="1"/>
    <col min="9483" max="9483" width="5.28515625" style="16" customWidth="1"/>
    <col min="9484" max="9486" width="5.42578125" style="16" bestFit="1" customWidth="1"/>
    <col min="9487" max="9487" width="3.7109375" style="16" customWidth="1"/>
    <col min="9488" max="9491" width="5.28515625" style="16" customWidth="1"/>
    <col min="9492" max="9494" width="5.42578125" style="16" bestFit="1" customWidth="1"/>
    <col min="9495" max="9495" width="6.42578125" style="16" bestFit="1" customWidth="1"/>
    <col min="9496" max="9496" width="5.42578125" style="16" customWidth="1"/>
    <col min="9497" max="9497" width="3.28515625" style="16" customWidth="1"/>
    <col min="9498" max="9498" width="5.140625" style="16" customWidth="1"/>
    <col min="9499" max="9499" width="5.7109375" style="16" customWidth="1"/>
    <col min="9500" max="9501" width="5.28515625" style="16" customWidth="1"/>
    <col min="9502" max="9502" width="5.5703125" style="16" customWidth="1"/>
    <col min="9503" max="9503" width="5.140625" style="16" customWidth="1"/>
    <col min="9504" max="9504" width="3.85546875" style="16" customWidth="1"/>
    <col min="9505" max="9505" width="6.140625" style="16" customWidth="1"/>
    <col min="9506" max="9506" width="5.42578125" style="16" bestFit="1" customWidth="1"/>
    <col min="9507" max="9507" width="4.28515625" style="16" customWidth="1"/>
    <col min="9508" max="9508" width="3.85546875" style="16" customWidth="1"/>
    <col min="9509" max="9727" width="11.42578125" style="16"/>
    <col min="9728" max="9728" width="4.28515625" style="16" bestFit="1" customWidth="1"/>
    <col min="9729" max="9729" width="11.42578125" style="16" customWidth="1"/>
    <col min="9730" max="9730" width="5" style="16" customWidth="1"/>
    <col min="9731" max="9731" width="5.140625" style="16" customWidth="1"/>
    <col min="9732" max="9732" width="5.7109375" style="16" bestFit="1" customWidth="1"/>
    <col min="9733" max="9733" width="5.7109375" style="16" customWidth="1"/>
    <col min="9734" max="9734" width="5.5703125" style="16" bestFit="1" customWidth="1"/>
    <col min="9735" max="9735" width="5.7109375" style="16" customWidth="1"/>
    <col min="9736" max="9736" width="5.42578125" style="16" customWidth="1"/>
    <col min="9737" max="9737" width="5.28515625" style="16" customWidth="1"/>
    <col min="9738" max="9738" width="5.5703125" style="16" bestFit="1" customWidth="1"/>
    <col min="9739" max="9739" width="5.28515625" style="16" customWidth="1"/>
    <col min="9740" max="9742" width="5.42578125" style="16" bestFit="1" customWidth="1"/>
    <col min="9743" max="9743" width="3.7109375" style="16" customWidth="1"/>
    <col min="9744" max="9747" width="5.28515625" style="16" customWidth="1"/>
    <col min="9748" max="9750" width="5.42578125" style="16" bestFit="1" customWidth="1"/>
    <col min="9751" max="9751" width="6.42578125" style="16" bestFit="1" customWidth="1"/>
    <col min="9752" max="9752" width="5.42578125" style="16" customWidth="1"/>
    <col min="9753" max="9753" width="3.28515625" style="16" customWidth="1"/>
    <col min="9754" max="9754" width="5.140625" style="16" customWidth="1"/>
    <col min="9755" max="9755" width="5.7109375" style="16" customWidth="1"/>
    <col min="9756" max="9757" width="5.28515625" style="16" customWidth="1"/>
    <col min="9758" max="9758" width="5.5703125" style="16" customWidth="1"/>
    <col min="9759" max="9759" width="5.140625" style="16" customWidth="1"/>
    <col min="9760" max="9760" width="3.85546875" style="16" customWidth="1"/>
    <col min="9761" max="9761" width="6.140625" style="16" customWidth="1"/>
    <col min="9762" max="9762" width="5.42578125" style="16" bestFit="1" customWidth="1"/>
    <col min="9763" max="9763" width="4.28515625" style="16" customWidth="1"/>
    <col min="9764" max="9764" width="3.85546875" style="16" customWidth="1"/>
    <col min="9765" max="9983" width="11.42578125" style="16"/>
    <col min="9984" max="9984" width="4.28515625" style="16" bestFit="1" customWidth="1"/>
    <col min="9985" max="9985" width="11.42578125" style="16" customWidth="1"/>
    <col min="9986" max="9986" width="5" style="16" customWidth="1"/>
    <col min="9987" max="9987" width="5.140625" style="16" customWidth="1"/>
    <col min="9988" max="9988" width="5.7109375" style="16" bestFit="1" customWidth="1"/>
    <col min="9989" max="9989" width="5.7109375" style="16" customWidth="1"/>
    <col min="9990" max="9990" width="5.5703125" style="16" bestFit="1" customWidth="1"/>
    <col min="9991" max="9991" width="5.7109375" style="16" customWidth="1"/>
    <col min="9992" max="9992" width="5.42578125" style="16" customWidth="1"/>
    <col min="9993" max="9993" width="5.28515625" style="16" customWidth="1"/>
    <col min="9994" max="9994" width="5.5703125" style="16" bestFit="1" customWidth="1"/>
    <col min="9995" max="9995" width="5.28515625" style="16" customWidth="1"/>
    <col min="9996" max="9998" width="5.42578125" style="16" bestFit="1" customWidth="1"/>
    <col min="9999" max="9999" width="3.7109375" style="16" customWidth="1"/>
    <col min="10000" max="10003" width="5.28515625" style="16" customWidth="1"/>
    <col min="10004" max="10006" width="5.42578125" style="16" bestFit="1" customWidth="1"/>
    <col min="10007" max="10007" width="6.42578125" style="16" bestFit="1" customWidth="1"/>
    <col min="10008" max="10008" width="5.42578125" style="16" customWidth="1"/>
    <col min="10009" max="10009" width="3.28515625" style="16" customWidth="1"/>
    <col min="10010" max="10010" width="5.140625" style="16" customWidth="1"/>
    <col min="10011" max="10011" width="5.7109375" style="16" customWidth="1"/>
    <col min="10012" max="10013" width="5.28515625" style="16" customWidth="1"/>
    <col min="10014" max="10014" width="5.5703125" style="16" customWidth="1"/>
    <col min="10015" max="10015" width="5.140625" style="16" customWidth="1"/>
    <col min="10016" max="10016" width="3.85546875" style="16" customWidth="1"/>
    <col min="10017" max="10017" width="6.140625" style="16" customWidth="1"/>
    <col min="10018" max="10018" width="5.42578125" style="16" bestFit="1" customWidth="1"/>
    <col min="10019" max="10019" width="4.28515625" style="16" customWidth="1"/>
    <col min="10020" max="10020" width="3.85546875" style="16" customWidth="1"/>
    <col min="10021" max="10239" width="11.42578125" style="16"/>
    <col min="10240" max="10240" width="4.28515625" style="16" bestFit="1" customWidth="1"/>
    <col min="10241" max="10241" width="11.42578125" style="16" customWidth="1"/>
    <col min="10242" max="10242" width="5" style="16" customWidth="1"/>
    <col min="10243" max="10243" width="5.140625" style="16" customWidth="1"/>
    <col min="10244" max="10244" width="5.7109375" style="16" bestFit="1" customWidth="1"/>
    <col min="10245" max="10245" width="5.7109375" style="16" customWidth="1"/>
    <col min="10246" max="10246" width="5.5703125" style="16" bestFit="1" customWidth="1"/>
    <col min="10247" max="10247" width="5.7109375" style="16" customWidth="1"/>
    <col min="10248" max="10248" width="5.42578125" style="16" customWidth="1"/>
    <col min="10249" max="10249" width="5.28515625" style="16" customWidth="1"/>
    <col min="10250" max="10250" width="5.5703125" style="16" bestFit="1" customWidth="1"/>
    <col min="10251" max="10251" width="5.28515625" style="16" customWidth="1"/>
    <col min="10252" max="10254" width="5.42578125" style="16" bestFit="1" customWidth="1"/>
    <col min="10255" max="10255" width="3.7109375" style="16" customWidth="1"/>
    <col min="10256" max="10259" width="5.28515625" style="16" customWidth="1"/>
    <col min="10260" max="10262" width="5.42578125" style="16" bestFit="1" customWidth="1"/>
    <col min="10263" max="10263" width="6.42578125" style="16" bestFit="1" customWidth="1"/>
    <col min="10264" max="10264" width="5.42578125" style="16" customWidth="1"/>
    <col min="10265" max="10265" width="3.28515625" style="16" customWidth="1"/>
    <col min="10266" max="10266" width="5.140625" style="16" customWidth="1"/>
    <col min="10267" max="10267" width="5.7109375" style="16" customWidth="1"/>
    <col min="10268" max="10269" width="5.28515625" style="16" customWidth="1"/>
    <col min="10270" max="10270" width="5.5703125" style="16" customWidth="1"/>
    <col min="10271" max="10271" width="5.140625" style="16" customWidth="1"/>
    <col min="10272" max="10272" width="3.85546875" style="16" customWidth="1"/>
    <col min="10273" max="10273" width="6.140625" style="16" customWidth="1"/>
    <col min="10274" max="10274" width="5.42578125" style="16" bestFit="1" customWidth="1"/>
    <col min="10275" max="10275" width="4.28515625" style="16" customWidth="1"/>
    <col min="10276" max="10276" width="3.85546875" style="16" customWidth="1"/>
    <col min="10277" max="10495" width="11.42578125" style="16"/>
    <col min="10496" max="10496" width="4.28515625" style="16" bestFit="1" customWidth="1"/>
    <col min="10497" max="10497" width="11.42578125" style="16" customWidth="1"/>
    <col min="10498" max="10498" width="5" style="16" customWidth="1"/>
    <col min="10499" max="10499" width="5.140625" style="16" customWidth="1"/>
    <col min="10500" max="10500" width="5.7109375" style="16" bestFit="1" customWidth="1"/>
    <col min="10501" max="10501" width="5.7109375" style="16" customWidth="1"/>
    <col min="10502" max="10502" width="5.5703125" style="16" bestFit="1" customWidth="1"/>
    <col min="10503" max="10503" width="5.7109375" style="16" customWidth="1"/>
    <col min="10504" max="10504" width="5.42578125" style="16" customWidth="1"/>
    <col min="10505" max="10505" width="5.28515625" style="16" customWidth="1"/>
    <col min="10506" max="10506" width="5.5703125" style="16" bestFit="1" customWidth="1"/>
    <col min="10507" max="10507" width="5.28515625" style="16" customWidth="1"/>
    <col min="10508" max="10510" width="5.42578125" style="16" bestFit="1" customWidth="1"/>
    <col min="10511" max="10511" width="3.7109375" style="16" customWidth="1"/>
    <col min="10512" max="10515" width="5.28515625" style="16" customWidth="1"/>
    <col min="10516" max="10518" width="5.42578125" style="16" bestFit="1" customWidth="1"/>
    <col min="10519" max="10519" width="6.42578125" style="16" bestFit="1" customWidth="1"/>
    <col min="10520" max="10520" width="5.42578125" style="16" customWidth="1"/>
    <col min="10521" max="10521" width="3.28515625" style="16" customWidth="1"/>
    <col min="10522" max="10522" width="5.140625" style="16" customWidth="1"/>
    <col min="10523" max="10523" width="5.7109375" style="16" customWidth="1"/>
    <col min="10524" max="10525" width="5.28515625" style="16" customWidth="1"/>
    <col min="10526" max="10526" width="5.5703125" style="16" customWidth="1"/>
    <col min="10527" max="10527" width="5.140625" style="16" customWidth="1"/>
    <col min="10528" max="10528" width="3.85546875" style="16" customWidth="1"/>
    <col min="10529" max="10529" width="6.140625" style="16" customWidth="1"/>
    <col min="10530" max="10530" width="5.42578125" style="16" bestFit="1" customWidth="1"/>
    <col min="10531" max="10531" width="4.28515625" style="16" customWidth="1"/>
    <col min="10532" max="10532" width="3.85546875" style="16" customWidth="1"/>
    <col min="10533" max="10751" width="11.42578125" style="16"/>
    <col min="10752" max="10752" width="4.28515625" style="16" bestFit="1" customWidth="1"/>
    <col min="10753" max="10753" width="11.42578125" style="16" customWidth="1"/>
    <col min="10754" max="10754" width="5" style="16" customWidth="1"/>
    <col min="10755" max="10755" width="5.140625" style="16" customWidth="1"/>
    <col min="10756" max="10756" width="5.7109375" style="16" bestFit="1" customWidth="1"/>
    <col min="10757" max="10757" width="5.7109375" style="16" customWidth="1"/>
    <col min="10758" max="10758" width="5.5703125" style="16" bestFit="1" customWidth="1"/>
    <col min="10759" max="10759" width="5.7109375" style="16" customWidth="1"/>
    <col min="10760" max="10760" width="5.42578125" style="16" customWidth="1"/>
    <col min="10761" max="10761" width="5.28515625" style="16" customWidth="1"/>
    <col min="10762" max="10762" width="5.5703125" style="16" bestFit="1" customWidth="1"/>
    <col min="10763" max="10763" width="5.28515625" style="16" customWidth="1"/>
    <col min="10764" max="10766" width="5.42578125" style="16" bestFit="1" customWidth="1"/>
    <col min="10767" max="10767" width="3.7109375" style="16" customWidth="1"/>
    <col min="10768" max="10771" width="5.28515625" style="16" customWidth="1"/>
    <col min="10772" max="10774" width="5.42578125" style="16" bestFit="1" customWidth="1"/>
    <col min="10775" max="10775" width="6.42578125" style="16" bestFit="1" customWidth="1"/>
    <col min="10776" max="10776" width="5.42578125" style="16" customWidth="1"/>
    <col min="10777" max="10777" width="3.28515625" style="16" customWidth="1"/>
    <col min="10778" max="10778" width="5.140625" style="16" customWidth="1"/>
    <col min="10779" max="10779" width="5.7109375" style="16" customWidth="1"/>
    <col min="10780" max="10781" width="5.28515625" style="16" customWidth="1"/>
    <col min="10782" max="10782" width="5.5703125" style="16" customWidth="1"/>
    <col min="10783" max="10783" width="5.140625" style="16" customWidth="1"/>
    <col min="10784" max="10784" width="3.85546875" style="16" customWidth="1"/>
    <col min="10785" max="10785" width="6.140625" style="16" customWidth="1"/>
    <col min="10786" max="10786" width="5.42578125" style="16" bestFit="1" customWidth="1"/>
    <col min="10787" max="10787" width="4.28515625" style="16" customWidth="1"/>
    <col min="10788" max="10788" width="3.85546875" style="16" customWidth="1"/>
    <col min="10789" max="11007" width="11.42578125" style="16"/>
    <col min="11008" max="11008" width="4.28515625" style="16" bestFit="1" customWidth="1"/>
    <col min="11009" max="11009" width="11.42578125" style="16" customWidth="1"/>
    <col min="11010" max="11010" width="5" style="16" customWidth="1"/>
    <col min="11011" max="11011" width="5.140625" style="16" customWidth="1"/>
    <col min="11012" max="11012" width="5.7109375" style="16" bestFit="1" customWidth="1"/>
    <col min="11013" max="11013" width="5.7109375" style="16" customWidth="1"/>
    <col min="11014" max="11014" width="5.5703125" style="16" bestFit="1" customWidth="1"/>
    <col min="11015" max="11015" width="5.7109375" style="16" customWidth="1"/>
    <col min="11016" max="11016" width="5.42578125" style="16" customWidth="1"/>
    <col min="11017" max="11017" width="5.28515625" style="16" customWidth="1"/>
    <col min="11018" max="11018" width="5.5703125" style="16" bestFit="1" customWidth="1"/>
    <col min="11019" max="11019" width="5.28515625" style="16" customWidth="1"/>
    <col min="11020" max="11022" width="5.42578125" style="16" bestFit="1" customWidth="1"/>
    <col min="11023" max="11023" width="3.7109375" style="16" customWidth="1"/>
    <col min="11024" max="11027" width="5.28515625" style="16" customWidth="1"/>
    <col min="11028" max="11030" width="5.42578125" style="16" bestFit="1" customWidth="1"/>
    <col min="11031" max="11031" width="6.42578125" style="16" bestFit="1" customWidth="1"/>
    <col min="11032" max="11032" width="5.42578125" style="16" customWidth="1"/>
    <col min="11033" max="11033" width="3.28515625" style="16" customWidth="1"/>
    <col min="11034" max="11034" width="5.140625" style="16" customWidth="1"/>
    <col min="11035" max="11035" width="5.7109375" style="16" customWidth="1"/>
    <col min="11036" max="11037" width="5.28515625" style="16" customWidth="1"/>
    <col min="11038" max="11038" width="5.5703125" style="16" customWidth="1"/>
    <col min="11039" max="11039" width="5.140625" style="16" customWidth="1"/>
    <col min="11040" max="11040" width="3.85546875" style="16" customWidth="1"/>
    <col min="11041" max="11041" width="6.140625" style="16" customWidth="1"/>
    <col min="11042" max="11042" width="5.42578125" style="16" bestFit="1" customWidth="1"/>
    <col min="11043" max="11043" width="4.28515625" style="16" customWidth="1"/>
    <col min="11044" max="11044" width="3.85546875" style="16" customWidth="1"/>
    <col min="11045" max="11263" width="11.42578125" style="16"/>
    <col min="11264" max="11264" width="4.28515625" style="16" bestFit="1" customWidth="1"/>
    <col min="11265" max="11265" width="11.42578125" style="16" customWidth="1"/>
    <col min="11266" max="11266" width="5" style="16" customWidth="1"/>
    <col min="11267" max="11267" width="5.140625" style="16" customWidth="1"/>
    <col min="11268" max="11268" width="5.7109375" style="16" bestFit="1" customWidth="1"/>
    <col min="11269" max="11269" width="5.7109375" style="16" customWidth="1"/>
    <col min="11270" max="11270" width="5.5703125" style="16" bestFit="1" customWidth="1"/>
    <col min="11271" max="11271" width="5.7109375" style="16" customWidth="1"/>
    <col min="11272" max="11272" width="5.42578125" style="16" customWidth="1"/>
    <col min="11273" max="11273" width="5.28515625" style="16" customWidth="1"/>
    <col min="11274" max="11274" width="5.5703125" style="16" bestFit="1" customWidth="1"/>
    <col min="11275" max="11275" width="5.28515625" style="16" customWidth="1"/>
    <col min="11276" max="11278" width="5.42578125" style="16" bestFit="1" customWidth="1"/>
    <col min="11279" max="11279" width="3.7109375" style="16" customWidth="1"/>
    <col min="11280" max="11283" width="5.28515625" style="16" customWidth="1"/>
    <col min="11284" max="11286" width="5.42578125" style="16" bestFit="1" customWidth="1"/>
    <col min="11287" max="11287" width="6.42578125" style="16" bestFit="1" customWidth="1"/>
    <col min="11288" max="11288" width="5.42578125" style="16" customWidth="1"/>
    <col min="11289" max="11289" width="3.28515625" style="16" customWidth="1"/>
    <col min="11290" max="11290" width="5.140625" style="16" customWidth="1"/>
    <col min="11291" max="11291" width="5.7109375" style="16" customWidth="1"/>
    <col min="11292" max="11293" width="5.28515625" style="16" customWidth="1"/>
    <col min="11294" max="11294" width="5.5703125" style="16" customWidth="1"/>
    <col min="11295" max="11295" width="5.140625" style="16" customWidth="1"/>
    <col min="11296" max="11296" width="3.85546875" style="16" customWidth="1"/>
    <col min="11297" max="11297" width="6.140625" style="16" customWidth="1"/>
    <col min="11298" max="11298" width="5.42578125" style="16" bestFit="1" customWidth="1"/>
    <col min="11299" max="11299" width="4.28515625" style="16" customWidth="1"/>
    <col min="11300" max="11300" width="3.85546875" style="16" customWidth="1"/>
    <col min="11301" max="11519" width="11.42578125" style="16"/>
    <col min="11520" max="11520" width="4.28515625" style="16" bestFit="1" customWidth="1"/>
    <col min="11521" max="11521" width="11.42578125" style="16" customWidth="1"/>
    <col min="11522" max="11522" width="5" style="16" customWidth="1"/>
    <col min="11523" max="11523" width="5.140625" style="16" customWidth="1"/>
    <col min="11524" max="11524" width="5.7109375" style="16" bestFit="1" customWidth="1"/>
    <col min="11525" max="11525" width="5.7109375" style="16" customWidth="1"/>
    <col min="11526" max="11526" width="5.5703125" style="16" bestFit="1" customWidth="1"/>
    <col min="11527" max="11527" width="5.7109375" style="16" customWidth="1"/>
    <col min="11528" max="11528" width="5.42578125" style="16" customWidth="1"/>
    <col min="11529" max="11529" width="5.28515625" style="16" customWidth="1"/>
    <col min="11530" max="11530" width="5.5703125" style="16" bestFit="1" customWidth="1"/>
    <col min="11531" max="11531" width="5.28515625" style="16" customWidth="1"/>
    <col min="11532" max="11534" width="5.42578125" style="16" bestFit="1" customWidth="1"/>
    <col min="11535" max="11535" width="3.7109375" style="16" customWidth="1"/>
    <col min="11536" max="11539" width="5.28515625" style="16" customWidth="1"/>
    <col min="11540" max="11542" width="5.42578125" style="16" bestFit="1" customWidth="1"/>
    <col min="11543" max="11543" width="6.42578125" style="16" bestFit="1" customWidth="1"/>
    <col min="11544" max="11544" width="5.42578125" style="16" customWidth="1"/>
    <col min="11545" max="11545" width="3.28515625" style="16" customWidth="1"/>
    <col min="11546" max="11546" width="5.140625" style="16" customWidth="1"/>
    <col min="11547" max="11547" width="5.7109375" style="16" customWidth="1"/>
    <col min="11548" max="11549" width="5.28515625" style="16" customWidth="1"/>
    <col min="11550" max="11550" width="5.5703125" style="16" customWidth="1"/>
    <col min="11551" max="11551" width="5.140625" style="16" customWidth="1"/>
    <col min="11552" max="11552" width="3.85546875" style="16" customWidth="1"/>
    <col min="11553" max="11553" width="6.140625" style="16" customWidth="1"/>
    <col min="11554" max="11554" width="5.42578125" style="16" bestFit="1" customWidth="1"/>
    <col min="11555" max="11555" width="4.28515625" style="16" customWidth="1"/>
    <col min="11556" max="11556" width="3.85546875" style="16" customWidth="1"/>
    <col min="11557" max="11775" width="11.42578125" style="16"/>
    <col min="11776" max="11776" width="4.28515625" style="16" bestFit="1" customWidth="1"/>
    <col min="11777" max="11777" width="11.42578125" style="16" customWidth="1"/>
    <col min="11778" max="11778" width="5" style="16" customWidth="1"/>
    <col min="11779" max="11779" width="5.140625" style="16" customWidth="1"/>
    <col min="11780" max="11780" width="5.7109375" style="16" bestFit="1" customWidth="1"/>
    <col min="11781" max="11781" width="5.7109375" style="16" customWidth="1"/>
    <col min="11782" max="11782" width="5.5703125" style="16" bestFit="1" customWidth="1"/>
    <col min="11783" max="11783" width="5.7109375" style="16" customWidth="1"/>
    <col min="11784" max="11784" width="5.42578125" style="16" customWidth="1"/>
    <col min="11785" max="11785" width="5.28515625" style="16" customWidth="1"/>
    <col min="11786" max="11786" width="5.5703125" style="16" bestFit="1" customWidth="1"/>
    <col min="11787" max="11787" width="5.28515625" style="16" customWidth="1"/>
    <col min="11788" max="11790" width="5.42578125" style="16" bestFit="1" customWidth="1"/>
    <col min="11791" max="11791" width="3.7109375" style="16" customWidth="1"/>
    <col min="11792" max="11795" width="5.28515625" style="16" customWidth="1"/>
    <col min="11796" max="11798" width="5.42578125" style="16" bestFit="1" customWidth="1"/>
    <col min="11799" max="11799" width="6.42578125" style="16" bestFit="1" customWidth="1"/>
    <col min="11800" max="11800" width="5.42578125" style="16" customWidth="1"/>
    <col min="11801" max="11801" width="3.28515625" style="16" customWidth="1"/>
    <col min="11802" max="11802" width="5.140625" style="16" customWidth="1"/>
    <col min="11803" max="11803" width="5.7109375" style="16" customWidth="1"/>
    <col min="11804" max="11805" width="5.28515625" style="16" customWidth="1"/>
    <col min="11806" max="11806" width="5.5703125" style="16" customWidth="1"/>
    <col min="11807" max="11807" width="5.140625" style="16" customWidth="1"/>
    <col min="11808" max="11808" width="3.85546875" style="16" customWidth="1"/>
    <col min="11809" max="11809" width="6.140625" style="16" customWidth="1"/>
    <col min="11810" max="11810" width="5.42578125" style="16" bestFit="1" customWidth="1"/>
    <col min="11811" max="11811" width="4.28515625" style="16" customWidth="1"/>
    <col min="11812" max="11812" width="3.85546875" style="16" customWidth="1"/>
    <col min="11813" max="12031" width="11.42578125" style="16"/>
    <col min="12032" max="12032" width="4.28515625" style="16" bestFit="1" customWidth="1"/>
    <col min="12033" max="12033" width="11.42578125" style="16" customWidth="1"/>
    <col min="12034" max="12034" width="5" style="16" customWidth="1"/>
    <col min="12035" max="12035" width="5.140625" style="16" customWidth="1"/>
    <col min="12036" max="12036" width="5.7109375" style="16" bestFit="1" customWidth="1"/>
    <col min="12037" max="12037" width="5.7109375" style="16" customWidth="1"/>
    <col min="12038" max="12038" width="5.5703125" style="16" bestFit="1" customWidth="1"/>
    <col min="12039" max="12039" width="5.7109375" style="16" customWidth="1"/>
    <col min="12040" max="12040" width="5.42578125" style="16" customWidth="1"/>
    <col min="12041" max="12041" width="5.28515625" style="16" customWidth="1"/>
    <col min="12042" max="12042" width="5.5703125" style="16" bestFit="1" customWidth="1"/>
    <col min="12043" max="12043" width="5.28515625" style="16" customWidth="1"/>
    <col min="12044" max="12046" width="5.42578125" style="16" bestFit="1" customWidth="1"/>
    <col min="12047" max="12047" width="3.7109375" style="16" customWidth="1"/>
    <col min="12048" max="12051" width="5.28515625" style="16" customWidth="1"/>
    <col min="12052" max="12054" width="5.42578125" style="16" bestFit="1" customWidth="1"/>
    <col min="12055" max="12055" width="6.42578125" style="16" bestFit="1" customWidth="1"/>
    <col min="12056" max="12056" width="5.42578125" style="16" customWidth="1"/>
    <col min="12057" max="12057" width="3.28515625" style="16" customWidth="1"/>
    <col min="12058" max="12058" width="5.140625" style="16" customWidth="1"/>
    <col min="12059" max="12059" width="5.7109375" style="16" customWidth="1"/>
    <col min="12060" max="12061" width="5.28515625" style="16" customWidth="1"/>
    <col min="12062" max="12062" width="5.5703125" style="16" customWidth="1"/>
    <col min="12063" max="12063" width="5.140625" style="16" customWidth="1"/>
    <col min="12064" max="12064" width="3.85546875" style="16" customWidth="1"/>
    <col min="12065" max="12065" width="6.140625" style="16" customWidth="1"/>
    <col min="12066" max="12066" width="5.42578125" style="16" bestFit="1" customWidth="1"/>
    <col min="12067" max="12067" width="4.28515625" style="16" customWidth="1"/>
    <col min="12068" max="12068" width="3.85546875" style="16" customWidth="1"/>
    <col min="12069" max="12287" width="11.42578125" style="16"/>
    <col min="12288" max="12288" width="4.28515625" style="16" bestFit="1" customWidth="1"/>
    <col min="12289" max="12289" width="11.42578125" style="16" customWidth="1"/>
    <col min="12290" max="12290" width="5" style="16" customWidth="1"/>
    <col min="12291" max="12291" width="5.140625" style="16" customWidth="1"/>
    <col min="12292" max="12292" width="5.7109375" style="16" bestFit="1" customWidth="1"/>
    <col min="12293" max="12293" width="5.7109375" style="16" customWidth="1"/>
    <col min="12294" max="12294" width="5.5703125" style="16" bestFit="1" customWidth="1"/>
    <col min="12295" max="12295" width="5.7109375" style="16" customWidth="1"/>
    <col min="12296" max="12296" width="5.42578125" style="16" customWidth="1"/>
    <col min="12297" max="12297" width="5.28515625" style="16" customWidth="1"/>
    <col min="12298" max="12298" width="5.5703125" style="16" bestFit="1" customWidth="1"/>
    <col min="12299" max="12299" width="5.28515625" style="16" customWidth="1"/>
    <col min="12300" max="12302" width="5.42578125" style="16" bestFit="1" customWidth="1"/>
    <col min="12303" max="12303" width="3.7109375" style="16" customWidth="1"/>
    <col min="12304" max="12307" width="5.28515625" style="16" customWidth="1"/>
    <col min="12308" max="12310" width="5.42578125" style="16" bestFit="1" customWidth="1"/>
    <col min="12311" max="12311" width="6.42578125" style="16" bestFit="1" customWidth="1"/>
    <col min="12312" max="12312" width="5.42578125" style="16" customWidth="1"/>
    <col min="12313" max="12313" width="3.28515625" style="16" customWidth="1"/>
    <col min="12314" max="12314" width="5.140625" style="16" customWidth="1"/>
    <col min="12315" max="12315" width="5.7109375" style="16" customWidth="1"/>
    <col min="12316" max="12317" width="5.28515625" style="16" customWidth="1"/>
    <col min="12318" max="12318" width="5.5703125" style="16" customWidth="1"/>
    <col min="12319" max="12319" width="5.140625" style="16" customWidth="1"/>
    <col min="12320" max="12320" width="3.85546875" style="16" customWidth="1"/>
    <col min="12321" max="12321" width="6.140625" style="16" customWidth="1"/>
    <col min="12322" max="12322" width="5.42578125" style="16" bestFit="1" customWidth="1"/>
    <col min="12323" max="12323" width="4.28515625" style="16" customWidth="1"/>
    <col min="12324" max="12324" width="3.85546875" style="16" customWidth="1"/>
    <col min="12325" max="12543" width="11.42578125" style="16"/>
    <col min="12544" max="12544" width="4.28515625" style="16" bestFit="1" customWidth="1"/>
    <col min="12545" max="12545" width="11.42578125" style="16" customWidth="1"/>
    <col min="12546" max="12546" width="5" style="16" customWidth="1"/>
    <col min="12547" max="12547" width="5.140625" style="16" customWidth="1"/>
    <col min="12548" max="12548" width="5.7109375" style="16" bestFit="1" customWidth="1"/>
    <col min="12549" max="12549" width="5.7109375" style="16" customWidth="1"/>
    <col min="12550" max="12550" width="5.5703125" style="16" bestFit="1" customWidth="1"/>
    <col min="12551" max="12551" width="5.7109375" style="16" customWidth="1"/>
    <col min="12552" max="12552" width="5.42578125" style="16" customWidth="1"/>
    <col min="12553" max="12553" width="5.28515625" style="16" customWidth="1"/>
    <col min="12554" max="12554" width="5.5703125" style="16" bestFit="1" customWidth="1"/>
    <col min="12555" max="12555" width="5.28515625" style="16" customWidth="1"/>
    <col min="12556" max="12558" width="5.42578125" style="16" bestFit="1" customWidth="1"/>
    <col min="12559" max="12559" width="3.7109375" style="16" customWidth="1"/>
    <col min="12560" max="12563" width="5.28515625" style="16" customWidth="1"/>
    <col min="12564" max="12566" width="5.42578125" style="16" bestFit="1" customWidth="1"/>
    <col min="12567" max="12567" width="6.42578125" style="16" bestFit="1" customWidth="1"/>
    <col min="12568" max="12568" width="5.42578125" style="16" customWidth="1"/>
    <col min="12569" max="12569" width="3.28515625" style="16" customWidth="1"/>
    <col min="12570" max="12570" width="5.140625" style="16" customWidth="1"/>
    <col min="12571" max="12571" width="5.7109375" style="16" customWidth="1"/>
    <col min="12572" max="12573" width="5.28515625" style="16" customWidth="1"/>
    <col min="12574" max="12574" width="5.5703125" style="16" customWidth="1"/>
    <col min="12575" max="12575" width="5.140625" style="16" customWidth="1"/>
    <col min="12576" max="12576" width="3.85546875" style="16" customWidth="1"/>
    <col min="12577" max="12577" width="6.140625" style="16" customWidth="1"/>
    <col min="12578" max="12578" width="5.42578125" style="16" bestFit="1" customWidth="1"/>
    <col min="12579" max="12579" width="4.28515625" style="16" customWidth="1"/>
    <col min="12580" max="12580" width="3.85546875" style="16" customWidth="1"/>
    <col min="12581" max="12799" width="11.42578125" style="16"/>
    <col min="12800" max="12800" width="4.28515625" style="16" bestFit="1" customWidth="1"/>
    <col min="12801" max="12801" width="11.42578125" style="16" customWidth="1"/>
    <col min="12802" max="12802" width="5" style="16" customWidth="1"/>
    <col min="12803" max="12803" width="5.140625" style="16" customWidth="1"/>
    <col min="12804" max="12804" width="5.7109375" style="16" bestFit="1" customWidth="1"/>
    <col min="12805" max="12805" width="5.7109375" style="16" customWidth="1"/>
    <col min="12806" max="12806" width="5.5703125" style="16" bestFit="1" customWidth="1"/>
    <col min="12807" max="12807" width="5.7109375" style="16" customWidth="1"/>
    <col min="12808" max="12808" width="5.42578125" style="16" customWidth="1"/>
    <col min="12809" max="12809" width="5.28515625" style="16" customWidth="1"/>
    <col min="12810" max="12810" width="5.5703125" style="16" bestFit="1" customWidth="1"/>
    <col min="12811" max="12811" width="5.28515625" style="16" customWidth="1"/>
    <col min="12812" max="12814" width="5.42578125" style="16" bestFit="1" customWidth="1"/>
    <col min="12815" max="12815" width="3.7109375" style="16" customWidth="1"/>
    <col min="12816" max="12819" width="5.28515625" style="16" customWidth="1"/>
    <col min="12820" max="12822" width="5.42578125" style="16" bestFit="1" customWidth="1"/>
    <col min="12823" max="12823" width="6.42578125" style="16" bestFit="1" customWidth="1"/>
    <col min="12824" max="12824" width="5.42578125" style="16" customWidth="1"/>
    <col min="12825" max="12825" width="3.28515625" style="16" customWidth="1"/>
    <col min="12826" max="12826" width="5.140625" style="16" customWidth="1"/>
    <col min="12827" max="12827" width="5.7109375" style="16" customWidth="1"/>
    <col min="12828" max="12829" width="5.28515625" style="16" customWidth="1"/>
    <col min="12830" max="12830" width="5.5703125" style="16" customWidth="1"/>
    <col min="12831" max="12831" width="5.140625" style="16" customWidth="1"/>
    <col min="12832" max="12832" width="3.85546875" style="16" customWidth="1"/>
    <col min="12833" max="12833" width="6.140625" style="16" customWidth="1"/>
    <col min="12834" max="12834" width="5.42578125" style="16" bestFit="1" customWidth="1"/>
    <col min="12835" max="12835" width="4.28515625" style="16" customWidth="1"/>
    <col min="12836" max="12836" width="3.85546875" style="16" customWidth="1"/>
    <col min="12837" max="13055" width="11.42578125" style="16"/>
    <col min="13056" max="13056" width="4.28515625" style="16" bestFit="1" customWidth="1"/>
    <col min="13057" max="13057" width="11.42578125" style="16" customWidth="1"/>
    <col min="13058" max="13058" width="5" style="16" customWidth="1"/>
    <col min="13059" max="13059" width="5.140625" style="16" customWidth="1"/>
    <col min="13060" max="13060" width="5.7109375" style="16" bestFit="1" customWidth="1"/>
    <col min="13061" max="13061" width="5.7109375" style="16" customWidth="1"/>
    <col min="13062" max="13062" width="5.5703125" style="16" bestFit="1" customWidth="1"/>
    <col min="13063" max="13063" width="5.7109375" style="16" customWidth="1"/>
    <col min="13064" max="13064" width="5.42578125" style="16" customWidth="1"/>
    <col min="13065" max="13065" width="5.28515625" style="16" customWidth="1"/>
    <col min="13066" max="13066" width="5.5703125" style="16" bestFit="1" customWidth="1"/>
    <col min="13067" max="13067" width="5.28515625" style="16" customWidth="1"/>
    <col min="13068" max="13070" width="5.42578125" style="16" bestFit="1" customWidth="1"/>
    <col min="13071" max="13071" width="3.7109375" style="16" customWidth="1"/>
    <col min="13072" max="13075" width="5.28515625" style="16" customWidth="1"/>
    <col min="13076" max="13078" width="5.42578125" style="16" bestFit="1" customWidth="1"/>
    <col min="13079" max="13079" width="6.42578125" style="16" bestFit="1" customWidth="1"/>
    <col min="13080" max="13080" width="5.42578125" style="16" customWidth="1"/>
    <col min="13081" max="13081" width="3.28515625" style="16" customWidth="1"/>
    <col min="13082" max="13082" width="5.140625" style="16" customWidth="1"/>
    <col min="13083" max="13083" width="5.7109375" style="16" customWidth="1"/>
    <col min="13084" max="13085" width="5.28515625" style="16" customWidth="1"/>
    <col min="13086" max="13086" width="5.5703125" style="16" customWidth="1"/>
    <col min="13087" max="13087" width="5.140625" style="16" customWidth="1"/>
    <col min="13088" max="13088" width="3.85546875" style="16" customWidth="1"/>
    <col min="13089" max="13089" width="6.140625" style="16" customWidth="1"/>
    <col min="13090" max="13090" width="5.42578125" style="16" bestFit="1" customWidth="1"/>
    <col min="13091" max="13091" width="4.28515625" style="16" customWidth="1"/>
    <col min="13092" max="13092" width="3.85546875" style="16" customWidth="1"/>
    <col min="13093" max="13311" width="11.42578125" style="16"/>
    <col min="13312" max="13312" width="4.28515625" style="16" bestFit="1" customWidth="1"/>
    <col min="13313" max="13313" width="11.42578125" style="16" customWidth="1"/>
    <col min="13314" max="13314" width="5" style="16" customWidth="1"/>
    <col min="13315" max="13315" width="5.140625" style="16" customWidth="1"/>
    <col min="13316" max="13316" width="5.7109375" style="16" bestFit="1" customWidth="1"/>
    <col min="13317" max="13317" width="5.7109375" style="16" customWidth="1"/>
    <col min="13318" max="13318" width="5.5703125" style="16" bestFit="1" customWidth="1"/>
    <col min="13319" max="13319" width="5.7109375" style="16" customWidth="1"/>
    <col min="13320" max="13320" width="5.42578125" style="16" customWidth="1"/>
    <col min="13321" max="13321" width="5.28515625" style="16" customWidth="1"/>
    <col min="13322" max="13322" width="5.5703125" style="16" bestFit="1" customWidth="1"/>
    <col min="13323" max="13323" width="5.28515625" style="16" customWidth="1"/>
    <col min="13324" max="13326" width="5.42578125" style="16" bestFit="1" customWidth="1"/>
    <col min="13327" max="13327" width="3.7109375" style="16" customWidth="1"/>
    <col min="13328" max="13331" width="5.28515625" style="16" customWidth="1"/>
    <col min="13332" max="13334" width="5.42578125" style="16" bestFit="1" customWidth="1"/>
    <col min="13335" max="13335" width="6.42578125" style="16" bestFit="1" customWidth="1"/>
    <col min="13336" max="13336" width="5.42578125" style="16" customWidth="1"/>
    <col min="13337" max="13337" width="3.28515625" style="16" customWidth="1"/>
    <col min="13338" max="13338" width="5.140625" style="16" customWidth="1"/>
    <col min="13339" max="13339" width="5.7109375" style="16" customWidth="1"/>
    <col min="13340" max="13341" width="5.28515625" style="16" customWidth="1"/>
    <col min="13342" max="13342" width="5.5703125" style="16" customWidth="1"/>
    <col min="13343" max="13343" width="5.140625" style="16" customWidth="1"/>
    <col min="13344" max="13344" width="3.85546875" style="16" customWidth="1"/>
    <col min="13345" max="13345" width="6.140625" style="16" customWidth="1"/>
    <col min="13346" max="13346" width="5.42578125" style="16" bestFit="1" customWidth="1"/>
    <col min="13347" max="13347" width="4.28515625" style="16" customWidth="1"/>
    <col min="13348" max="13348" width="3.85546875" style="16" customWidth="1"/>
    <col min="13349" max="13567" width="11.42578125" style="16"/>
    <col min="13568" max="13568" width="4.28515625" style="16" bestFit="1" customWidth="1"/>
    <col min="13569" max="13569" width="11.42578125" style="16" customWidth="1"/>
    <col min="13570" max="13570" width="5" style="16" customWidth="1"/>
    <col min="13571" max="13571" width="5.140625" style="16" customWidth="1"/>
    <col min="13572" max="13572" width="5.7109375" style="16" bestFit="1" customWidth="1"/>
    <col min="13573" max="13573" width="5.7109375" style="16" customWidth="1"/>
    <col min="13574" max="13574" width="5.5703125" style="16" bestFit="1" customWidth="1"/>
    <col min="13575" max="13575" width="5.7109375" style="16" customWidth="1"/>
    <col min="13576" max="13576" width="5.42578125" style="16" customWidth="1"/>
    <col min="13577" max="13577" width="5.28515625" style="16" customWidth="1"/>
    <col min="13578" max="13578" width="5.5703125" style="16" bestFit="1" customWidth="1"/>
    <col min="13579" max="13579" width="5.28515625" style="16" customWidth="1"/>
    <col min="13580" max="13582" width="5.42578125" style="16" bestFit="1" customWidth="1"/>
    <col min="13583" max="13583" width="3.7109375" style="16" customWidth="1"/>
    <col min="13584" max="13587" width="5.28515625" style="16" customWidth="1"/>
    <col min="13588" max="13590" width="5.42578125" style="16" bestFit="1" customWidth="1"/>
    <col min="13591" max="13591" width="6.42578125" style="16" bestFit="1" customWidth="1"/>
    <col min="13592" max="13592" width="5.42578125" style="16" customWidth="1"/>
    <col min="13593" max="13593" width="3.28515625" style="16" customWidth="1"/>
    <col min="13594" max="13594" width="5.140625" style="16" customWidth="1"/>
    <col min="13595" max="13595" width="5.7109375" style="16" customWidth="1"/>
    <col min="13596" max="13597" width="5.28515625" style="16" customWidth="1"/>
    <col min="13598" max="13598" width="5.5703125" style="16" customWidth="1"/>
    <col min="13599" max="13599" width="5.140625" style="16" customWidth="1"/>
    <col min="13600" max="13600" width="3.85546875" style="16" customWidth="1"/>
    <col min="13601" max="13601" width="6.140625" style="16" customWidth="1"/>
    <col min="13602" max="13602" width="5.42578125" style="16" bestFit="1" customWidth="1"/>
    <col min="13603" max="13603" width="4.28515625" style="16" customWidth="1"/>
    <col min="13604" max="13604" width="3.85546875" style="16" customWidth="1"/>
    <col min="13605" max="13823" width="11.42578125" style="16"/>
    <col min="13824" max="13824" width="4.28515625" style="16" bestFit="1" customWidth="1"/>
    <col min="13825" max="13825" width="11.42578125" style="16" customWidth="1"/>
    <col min="13826" max="13826" width="5" style="16" customWidth="1"/>
    <col min="13827" max="13827" width="5.140625" style="16" customWidth="1"/>
    <col min="13828" max="13828" width="5.7109375" style="16" bestFit="1" customWidth="1"/>
    <col min="13829" max="13829" width="5.7109375" style="16" customWidth="1"/>
    <col min="13830" max="13830" width="5.5703125" style="16" bestFit="1" customWidth="1"/>
    <col min="13831" max="13831" width="5.7109375" style="16" customWidth="1"/>
    <col min="13832" max="13832" width="5.42578125" style="16" customWidth="1"/>
    <col min="13833" max="13833" width="5.28515625" style="16" customWidth="1"/>
    <col min="13834" max="13834" width="5.5703125" style="16" bestFit="1" customWidth="1"/>
    <col min="13835" max="13835" width="5.28515625" style="16" customWidth="1"/>
    <col min="13836" max="13838" width="5.42578125" style="16" bestFit="1" customWidth="1"/>
    <col min="13839" max="13839" width="3.7109375" style="16" customWidth="1"/>
    <col min="13840" max="13843" width="5.28515625" style="16" customWidth="1"/>
    <col min="13844" max="13846" width="5.42578125" style="16" bestFit="1" customWidth="1"/>
    <col min="13847" max="13847" width="6.42578125" style="16" bestFit="1" customWidth="1"/>
    <col min="13848" max="13848" width="5.42578125" style="16" customWidth="1"/>
    <col min="13849" max="13849" width="3.28515625" style="16" customWidth="1"/>
    <col min="13850" max="13850" width="5.140625" style="16" customWidth="1"/>
    <col min="13851" max="13851" width="5.7109375" style="16" customWidth="1"/>
    <col min="13852" max="13853" width="5.28515625" style="16" customWidth="1"/>
    <col min="13854" max="13854" width="5.5703125" style="16" customWidth="1"/>
    <col min="13855" max="13855" width="5.140625" style="16" customWidth="1"/>
    <col min="13856" max="13856" width="3.85546875" style="16" customWidth="1"/>
    <col min="13857" max="13857" width="6.140625" style="16" customWidth="1"/>
    <col min="13858" max="13858" width="5.42578125" style="16" bestFit="1" customWidth="1"/>
    <col min="13859" max="13859" width="4.28515625" style="16" customWidth="1"/>
    <col min="13860" max="13860" width="3.85546875" style="16" customWidth="1"/>
    <col min="13861" max="14079" width="11.42578125" style="16"/>
    <col min="14080" max="14080" width="4.28515625" style="16" bestFit="1" customWidth="1"/>
    <col min="14081" max="14081" width="11.42578125" style="16" customWidth="1"/>
    <col min="14082" max="14082" width="5" style="16" customWidth="1"/>
    <col min="14083" max="14083" width="5.140625" style="16" customWidth="1"/>
    <col min="14084" max="14084" width="5.7109375" style="16" bestFit="1" customWidth="1"/>
    <col min="14085" max="14085" width="5.7109375" style="16" customWidth="1"/>
    <col min="14086" max="14086" width="5.5703125" style="16" bestFit="1" customWidth="1"/>
    <col min="14087" max="14087" width="5.7109375" style="16" customWidth="1"/>
    <col min="14088" max="14088" width="5.42578125" style="16" customWidth="1"/>
    <col min="14089" max="14089" width="5.28515625" style="16" customWidth="1"/>
    <col min="14090" max="14090" width="5.5703125" style="16" bestFit="1" customWidth="1"/>
    <col min="14091" max="14091" width="5.28515625" style="16" customWidth="1"/>
    <col min="14092" max="14094" width="5.42578125" style="16" bestFit="1" customWidth="1"/>
    <col min="14095" max="14095" width="3.7109375" style="16" customWidth="1"/>
    <col min="14096" max="14099" width="5.28515625" style="16" customWidth="1"/>
    <col min="14100" max="14102" width="5.42578125" style="16" bestFit="1" customWidth="1"/>
    <col min="14103" max="14103" width="6.42578125" style="16" bestFit="1" customWidth="1"/>
    <col min="14104" max="14104" width="5.42578125" style="16" customWidth="1"/>
    <col min="14105" max="14105" width="3.28515625" style="16" customWidth="1"/>
    <col min="14106" max="14106" width="5.140625" style="16" customWidth="1"/>
    <col min="14107" max="14107" width="5.7109375" style="16" customWidth="1"/>
    <col min="14108" max="14109" width="5.28515625" style="16" customWidth="1"/>
    <col min="14110" max="14110" width="5.5703125" style="16" customWidth="1"/>
    <col min="14111" max="14111" width="5.140625" style="16" customWidth="1"/>
    <col min="14112" max="14112" width="3.85546875" style="16" customWidth="1"/>
    <col min="14113" max="14113" width="6.140625" style="16" customWidth="1"/>
    <col min="14114" max="14114" width="5.42578125" style="16" bestFit="1" customWidth="1"/>
    <col min="14115" max="14115" width="4.28515625" style="16" customWidth="1"/>
    <col min="14116" max="14116" width="3.85546875" style="16" customWidth="1"/>
    <col min="14117" max="14335" width="11.42578125" style="16"/>
    <col min="14336" max="14336" width="4.28515625" style="16" bestFit="1" customWidth="1"/>
    <col min="14337" max="14337" width="11.42578125" style="16" customWidth="1"/>
    <col min="14338" max="14338" width="5" style="16" customWidth="1"/>
    <col min="14339" max="14339" width="5.140625" style="16" customWidth="1"/>
    <col min="14340" max="14340" width="5.7109375" style="16" bestFit="1" customWidth="1"/>
    <col min="14341" max="14341" width="5.7109375" style="16" customWidth="1"/>
    <col min="14342" max="14342" width="5.5703125" style="16" bestFit="1" customWidth="1"/>
    <col min="14343" max="14343" width="5.7109375" style="16" customWidth="1"/>
    <col min="14344" max="14344" width="5.42578125" style="16" customWidth="1"/>
    <col min="14345" max="14345" width="5.28515625" style="16" customWidth="1"/>
    <col min="14346" max="14346" width="5.5703125" style="16" bestFit="1" customWidth="1"/>
    <col min="14347" max="14347" width="5.28515625" style="16" customWidth="1"/>
    <col min="14348" max="14350" width="5.42578125" style="16" bestFit="1" customWidth="1"/>
    <col min="14351" max="14351" width="3.7109375" style="16" customWidth="1"/>
    <col min="14352" max="14355" width="5.28515625" style="16" customWidth="1"/>
    <col min="14356" max="14358" width="5.42578125" style="16" bestFit="1" customWidth="1"/>
    <col min="14359" max="14359" width="6.42578125" style="16" bestFit="1" customWidth="1"/>
    <col min="14360" max="14360" width="5.42578125" style="16" customWidth="1"/>
    <col min="14361" max="14361" width="3.28515625" style="16" customWidth="1"/>
    <col min="14362" max="14362" width="5.140625" style="16" customWidth="1"/>
    <col min="14363" max="14363" width="5.7109375" style="16" customWidth="1"/>
    <col min="14364" max="14365" width="5.28515625" style="16" customWidth="1"/>
    <col min="14366" max="14366" width="5.5703125" style="16" customWidth="1"/>
    <col min="14367" max="14367" width="5.140625" style="16" customWidth="1"/>
    <col min="14368" max="14368" width="3.85546875" style="16" customWidth="1"/>
    <col min="14369" max="14369" width="6.140625" style="16" customWidth="1"/>
    <col min="14370" max="14370" width="5.42578125" style="16" bestFit="1" customWidth="1"/>
    <col min="14371" max="14371" width="4.28515625" style="16" customWidth="1"/>
    <col min="14372" max="14372" width="3.85546875" style="16" customWidth="1"/>
    <col min="14373" max="14591" width="11.42578125" style="16"/>
    <col min="14592" max="14592" width="4.28515625" style="16" bestFit="1" customWidth="1"/>
    <col min="14593" max="14593" width="11.42578125" style="16" customWidth="1"/>
    <col min="14594" max="14594" width="5" style="16" customWidth="1"/>
    <col min="14595" max="14595" width="5.140625" style="16" customWidth="1"/>
    <col min="14596" max="14596" width="5.7109375" style="16" bestFit="1" customWidth="1"/>
    <col min="14597" max="14597" width="5.7109375" style="16" customWidth="1"/>
    <col min="14598" max="14598" width="5.5703125" style="16" bestFit="1" customWidth="1"/>
    <col min="14599" max="14599" width="5.7109375" style="16" customWidth="1"/>
    <col min="14600" max="14600" width="5.42578125" style="16" customWidth="1"/>
    <col min="14601" max="14601" width="5.28515625" style="16" customWidth="1"/>
    <col min="14602" max="14602" width="5.5703125" style="16" bestFit="1" customWidth="1"/>
    <col min="14603" max="14603" width="5.28515625" style="16" customWidth="1"/>
    <col min="14604" max="14606" width="5.42578125" style="16" bestFit="1" customWidth="1"/>
    <col min="14607" max="14607" width="3.7109375" style="16" customWidth="1"/>
    <col min="14608" max="14611" width="5.28515625" style="16" customWidth="1"/>
    <col min="14612" max="14614" width="5.42578125" style="16" bestFit="1" customWidth="1"/>
    <col min="14615" max="14615" width="6.42578125" style="16" bestFit="1" customWidth="1"/>
    <col min="14616" max="14616" width="5.42578125" style="16" customWidth="1"/>
    <col min="14617" max="14617" width="3.28515625" style="16" customWidth="1"/>
    <col min="14618" max="14618" width="5.140625" style="16" customWidth="1"/>
    <col min="14619" max="14619" width="5.7109375" style="16" customWidth="1"/>
    <col min="14620" max="14621" width="5.28515625" style="16" customWidth="1"/>
    <col min="14622" max="14622" width="5.5703125" style="16" customWidth="1"/>
    <col min="14623" max="14623" width="5.140625" style="16" customWidth="1"/>
    <col min="14624" max="14624" width="3.85546875" style="16" customWidth="1"/>
    <col min="14625" max="14625" width="6.140625" style="16" customWidth="1"/>
    <col min="14626" max="14626" width="5.42578125" style="16" bestFit="1" customWidth="1"/>
    <col min="14627" max="14627" width="4.28515625" style="16" customWidth="1"/>
    <col min="14628" max="14628" width="3.85546875" style="16" customWidth="1"/>
    <col min="14629" max="14847" width="11.42578125" style="16"/>
    <col min="14848" max="14848" width="4.28515625" style="16" bestFit="1" customWidth="1"/>
    <col min="14849" max="14849" width="11.42578125" style="16" customWidth="1"/>
    <col min="14850" max="14850" width="5" style="16" customWidth="1"/>
    <col min="14851" max="14851" width="5.140625" style="16" customWidth="1"/>
    <col min="14852" max="14852" width="5.7109375" style="16" bestFit="1" customWidth="1"/>
    <col min="14853" max="14853" width="5.7109375" style="16" customWidth="1"/>
    <col min="14854" max="14854" width="5.5703125" style="16" bestFit="1" customWidth="1"/>
    <col min="14855" max="14855" width="5.7109375" style="16" customWidth="1"/>
    <col min="14856" max="14856" width="5.42578125" style="16" customWidth="1"/>
    <col min="14857" max="14857" width="5.28515625" style="16" customWidth="1"/>
    <col min="14858" max="14858" width="5.5703125" style="16" bestFit="1" customWidth="1"/>
    <col min="14859" max="14859" width="5.28515625" style="16" customWidth="1"/>
    <col min="14860" max="14862" width="5.42578125" style="16" bestFit="1" customWidth="1"/>
    <col min="14863" max="14863" width="3.7109375" style="16" customWidth="1"/>
    <col min="14864" max="14867" width="5.28515625" style="16" customWidth="1"/>
    <col min="14868" max="14870" width="5.42578125" style="16" bestFit="1" customWidth="1"/>
    <col min="14871" max="14871" width="6.42578125" style="16" bestFit="1" customWidth="1"/>
    <col min="14872" max="14872" width="5.42578125" style="16" customWidth="1"/>
    <col min="14873" max="14873" width="3.28515625" style="16" customWidth="1"/>
    <col min="14874" max="14874" width="5.140625" style="16" customWidth="1"/>
    <col min="14875" max="14875" width="5.7109375" style="16" customWidth="1"/>
    <col min="14876" max="14877" width="5.28515625" style="16" customWidth="1"/>
    <col min="14878" max="14878" width="5.5703125" style="16" customWidth="1"/>
    <col min="14879" max="14879" width="5.140625" style="16" customWidth="1"/>
    <col min="14880" max="14880" width="3.85546875" style="16" customWidth="1"/>
    <col min="14881" max="14881" width="6.140625" style="16" customWidth="1"/>
    <col min="14882" max="14882" width="5.42578125" style="16" bestFit="1" customWidth="1"/>
    <col min="14883" max="14883" width="4.28515625" style="16" customWidth="1"/>
    <col min="14884" max="14884" width="3.85546875" style="16" customWidth="1"/>
    <col min="14885" max="15103" width="11.42578125" style="16"/>
    <col min="15104" max="15104" width="4.28515625" style="16" bestFit="1" customWidth="1"/>
    <col min="15105" max="15105" width="11.42578125" style="16" customWidth="1"/>
    <col min="15106" max="15106" width="5" style="16" customWidth="1"/>
    <col min="15107" max="15107" width="5.140625" style="16" customWidth="1"/>
    <col min="15108" max="15108" width="5.7109375" style="16" bestFit="1" customWidth="1"/>
    <col min="15109" max="15109" width="5.7109375" style="16" customWidth="1"/>
    <col min="15110" max="15110" width="5.5703125" style="16" bestFit="1" customWidth="1"/>
    <col min="15111" max="15111" width="5.7109375" style="16" customWidth="1"/>
    <col min="15112" max="15112" width="5.42578125" style="16" customWidth="1"/>
    <col min="15113" max="15113" width="5.28515625" style="16" customWidth="1"/>
    <col min="15114" max="15114" width="5.5703125" style="16" bestFit="1" customWidth="1"/>
    <col min="15115" max="15115" width="5.28515625" style="16" customWidth="1"/>
    <col min="15116" max="15118" width="5.42578125" style="16" bestFit="1" customWidth="1"/>
    <col min="15119" max="15119" width="3.7109375" style="16" customWidth="1"/>
    <col min="15120" max="15123" width="5.28515625" style="16" customWidth="1"/>
    <col min="15124" max="15126" width="5.42578125" style="16" bestFit="1" customWidth="1"/>
    <col min="15127" max="15127" width="6.42578125" style="16" bestFit="1" customWidth="1"/>
    <col min="15128" max="15128" width="5.42578125" style="16" customWidth="1"/>
    <col min="15129" max="15129" width="3.28515625" style="16" customWidth="1"/>
    <col min="15130" max="15130" width="5.140625" style="16" customWidth="1"/>
    <col min="15131" max="15131" width="5.7109375" style="16" customWidth="1"/>
    <col min="15132" max="15133" width="5.28515625" style="16" customWidth="1"/>
    <col min="15134" max="15134" width="5.5703125" style="16" customWidth="1"/>
    <col min="15135" max="15135" width="5.140625" style="16" customWidth="1"/>
    <col min="15136" max="15136" width="3.85546875" style="16" customWidth="1"/>
    <col min="15137" max="15137" width="6.140625" style="16" customWidth="1"/>
    <col min="15138" max="15138" width="5.42578125" style="16" bestFit="1" customWidth="1"/>
    <col min="15139" max="15139" width="4.28515625" style="16" customWidth="1"/>
    <col min="15140" max="15140" width="3.85546875" style="16" customWidth="1"/>
    <col min="15141" max="15359" width="11.42578125" style="16"/>
    <col min="15360" max="15360" width="4.28515625" style="16" bestFit="1" customWidth="1"/>
    <col min="15361" max="15361" width="11.42578125" style="16" customWidth="1"/>
    <col min="15362" max="15362" width="5" style="16" customWidth="1"/>
    <col min="15363" max="15363" width="5.140625" style="16" customWidth="1"/>
    <col min="15364" max="15364" width="5.7109375" style="16" bestFit="1" customWidth="1"/>
    <col min="15365" max="15365" width="5.7109375" style="16" customWidth="1"/>
    <col min="15366" max="15366" width="5.5703125" style="16" bestFit="1" customWidth="1"/>
    <col min="15367" max="15367" width="5.7109375" style="16" customWidth="1"/>
    <col min="15368" max="15368" width="5.42578125" style="16" customWidth="1"/>
    <col min="15369" max="15369" width="5.28515625" style="16" customWidth="1"/>
    <col min="15370" max="15370" width="5.5703125" style="16" bestFit="1" customWidth="1"/>
    <col min="15371" max="15371" width="5.28515625" style="16" customWidth="1"/>
    <col min="15372" max="15374" width="5.42578125" style="16" bestFit="1" customWidth="1"/>
    <col min="15375" max="15375" width="3.7109375" style="16" customWidth="1"/>
    <col min="15376" max="15379" width="5.28515625" style="16" customWidth="1"/>
    <col min="15380" max="15382" width="5.42578125" style="16" bestFit="1" customWidth="1"/>
    <col min="15383" max="15383" width="6.42578125" style="16" bestFit="1" customWidth="1"/>
    <col min="15384" max="15384" width="5.42578125" style="16" customWidth="1"/>
    <col min="15385" max="15385" width="3.28515625" style="16" customWidth="1"/>
    <col min="15386" max="15386" width="5.140625" style="16" customWidth="1"/>
    <col min="15387" max="15387" width="5.7109375" style="16" customWidth="1"/>
    <col min="15388" max="15389" width="5.28515625" style="16" customWidth="1"/>
    <col min="15390" max="15390" width="5.5703125" style="16" customWidth="1"/>
    <col min="15391" max="15391" width="5.140625" style="16" customWidth="1"/>
    <col min="15392" max="15392" width="3.85546875" style="16" customWidth="1"/>
    <col min="15393" max="15393" width="6.140625" style="16" customWidth="1"/>
    <col min="15394" max="15394" width="5.42578125" style="16" bestFit="1" customWidth="1"/>
    <col min="15395" max="15395" width="4.28515625" style="16" customWidth="1"/>
    <col min="15396" max="15396" width="3.85546875" style="16" customWidth="1"/>
    <col min="15397" max="15615" width="11.42578125" style="16"/>
    <col min="15616" max="15616" width="4.28515625" style="16" bestFit="1" customWidth="1"/>
    <col min="15617" max="15617" width="11.42578125" style="16" customWidth="1"/>
    <col min="15618" max="15618" width="5" style="16" customWidth="1"/>
    <col min="15619" max="15619" width="5.140625" style="16" customWidth="1"/>
    <col min="15620" max="15620" width="5.7109375" style="16" bestFit="1" customWidth="1"/>
    <col min="15621" max="15621" width="5.7109375" style="16" customWidth="1"/>
    <col min="15622" max="15622" width="5.5703125" style="16" bestFit="1" customWidth="1"/>
    <col min="15623" max="15623" width="5.7109375" style="16" customWidth="1"/>
    <col min="15624" max="15624" width="5.42578125" style="16" customWidth="1"/>
    <col min="15625" max="15625" width="5.28515625" style="16" customWidth="1"/>
    <col min="15626" max="15626" width="5.5703125" style="16" bestFit="1" customWidth="1"/>
    <col min="15627" max="15627" width="5.28515625" style="16" customWidth="1"/>
    <col min="15628" max="15630" width="5.42578125" style="16" bestFit="1" customWidth="1"/>
    <col min="15631" max="15631" width="3.7109375" style="16" customWidth="1"/>
    <col min="15632" max="15635" width="5.28515625" style="16" customWidth="1"/>
    <col min="15636" max="15638" width="5.42578125" style="16" bestFit="1" customWidth="1"/>
    <col min="15639" max="15639" width="6.42578125" style="16" bestFit="1" customWidth="1"/>
    <col min="15640" max="15640" width="5.42578125" style="16" customWidth="1"/>
    <col min="15641" max="15641" width="3.28515625" style="16" customWidth="1"/>
    <col min="15642" max="15642" width="5.140625" style="16" customWidth="1"/>
    <col min="15643" max="15643" width="5.7109375" style="16" customWidth="1"/>
    <col min="15644" max="15645" width="5.28515625" style="16" customWidth="1"/>
    <col min="15646" max="15646" width="5.5703125" style="16" customWidth="1"/>
    <col min="15647" max="15647" width="5.140625" style="16" customWidth="1"/>
    <col min="15648" max="15648" width="3.85546875" style="16" customWidth="1"/>
    <col min="15649" max="15649" width="6.140625" style="16" customWidth="1"/>
    <col min="15650" max="15650" width="5.42578125" style="16" bestFit="1" customWidth="1"/>
    <col min="15651" max="15651" width="4.28515625" style="16" customWidth="1"/>
    <col min="15652" max="15652" width="3.85546875" style="16" customWidth="1"/>
    <col min="15653" max="15871" width="11.42578125" style="16"/>
    <col min="15872" max="15872" width="4.28515625" style="16" bestFit="1" customWidth="1"/>
    <col min="15873" max="15873" width="11.42578125" style="16" customWidth="1"/>
    <col min="15874" max="15874" width="5" style="16" customWidth="1"/>
    <col min="15875" max="15875" width="5.140625" style="16" customWidth="1"/>
    <col min="15876" max="15876" width="5.7109375" style="16" bestFit="1" customWidth="1"/>
    <col min="15877" max="15877" width="5.7109375" style="16" customWidth="1"/>
    <col min="15878" max="15878" width="5.5703125" style="16" bestFit="1" customWidth="1"/>
    <col min="15879" max="15879" width="5.7109375" style="16" customWidth="1"/>
    <col min="15880" max="15880" width="5.42578125" style="16" customWidth="1"/>
    <col min="15881" max="15881" width="5.28515625" style="16" customWidth="1"/>
    <col min="15882" max="15882" width="5.5703125" style="16" bestFit="1" customWidth="1"/>
    <col min="15883" max="15883" width="5.28515625" style="16" customWidth="1"/>
    <col min="15884" max="15886" width="5.42578125" style="16" bestFit="1" customWidth="1"/>
    <col min="15887" max="15887" width="3.7109375" style="16" customWidth="1"/>
    <col min="15888" max="15891" width="5.28515625" style="16" customWidth="1"/>
    <col min="15892" max="15894" width="5.42578125" style="16" bestFit="1" customWidth="1"/>
    <col min="15895" max="15895" width="6.42578125" style="16" bestFit="1" customWidth="1"/>
    <col min="15896" max="15896" width="5.42578125" style="16" customWidth="1"/>
    <col min="15897" max="15897" width="3.28515625" style="16" customWidth="1"/>
    <col min="15898" max="15898" width="5.140625" style="16" customWidth="1"/>
    <col min="15899" max="15899" width="5.7109375" style="16" customWidth="1"/>
    <col min="15900" max="15901" width="5.28515625" style="16" customWidth="1"/>
    <col min="15902" max="15902" width="5.5703125" style="16" customWidth="1"/>
    <col min="15903" max="15903" width="5.140625" style="16" customWidth="1"/>
    <col min="15904" max="15904" width="3.85546875" style="16" customWidth="1"/>
    <col min="15905" max="15905" width="6.140625" style="16" customWidth="1"/>
    <col min="15906" max="15906" width="5.42578125" style="16" bestFit="1" customWidth="1"/>
    <col min="15907" max="15907" width="4.28515625" style="16" customWidth="1"/>
    <col min="15908" max="15908" width="3.85546875" style="16" customWidth="1"/>
    <col min="15909" max="16127" width="11.42578125" style="16"/>
    <col min="16128" max="16128" width="4.28515625" style="16" bestFit="1" customWidth="1"/>
    <col min="16129" max="16129" width="11.42578125" style="16" customWidth="1"/>
    <col min="16130" max="16130" width="5" style="16" customWidth="1"/>
    <col min="16131" max="16131" width="5.140625" style="16" customWidth="1"/>
    <col min="16132" max="16132" width="5.7109375" style="16" bestFit="1" customWidth="1"/>
    <col min="16133" max="16133" width="5.7109375" style="16" customWidth="1"/>
    <col min="16134" max="16134" width="5.5703125" style="16" bestFit="1" customWidth="1"/>
    <col min="16135" max="16135" width="5.7109375" style="16" customWidth="1"/>
    <col min="16136" max="16136" width="5.42578125" style="16" customWidth="1"/>
    <col min="16137" max="16137" width="5.28515625" style="16" customWidth="1"/>
    <col min="16138" max="16138" width="5.5703125" style="16" bestFit="1" customWidth="1"/>
    <col min="16139" max="16139" width="5.28515625" style="16" customWidth="1"/>
    <col min="16140" max="16142" width="5.42578125" style="16" bestFit="1" customWidth="1"/>
    <col min="16143" max="16143" width="3.7109375" style="16" customWidth="1"/>
    <col min="16144" max="16147" width="5.28515625" style="16" customWidth="1"/>
    <col min="16148" max="16150" width="5.42578125" style="16" bestFit="1" customWidth="1"/>
    <col min="16151" max="16151" width="6.42578125" style="16" bestFit="1" customWidth="1"/>
    <col min="16152" max="16152" width="5.42578125" style="16" customWidth="1"/>
    <col min="16153" max="16153" width="3.28515625" style="16" customWidth="1"/>
    <col min="16154" max="16154" width="5.140625" style="16" customWidth="1"/>
    <col min="16155" max="16155" width="5.7109375" style="16" customWidth="1"/>
    <col min="16156" max="16157" width="5.28515625" style="16" customWidth="1"/>
    <col min="16158" max="16158" width="5.5703125" style="16" customWidth="1"/>
    <col min="16159" max="16159" width="5.140625" style="16" customWidth="1"/>
    <col min="16160" max="16160" width="3.85546875" style="16" customWidth="1"/>
    <col min="16161" max="16161" width="6.140625" style="16" customWidth="1"/>
    <col min="16162" max="16162" width="5.42578125" style="16" bestFit="1" customWidth="1"/>
    <col min="16163" max="16163" width="4.28515625" style="16" customWidth="1"/>
    <col min="16164" max="16164" width="3.85546875" style="16" customWidth="1"/>
    <col min="16165" max="16384" width="11.42578125" style="16"/>
  </cols>
  <sheetData>
    <row r="1" spans="1:39" s="17" customFormat="1" ht="12" x14ac:dyDescent="0.2">
      <c r="A1" s="386" t="s">
        <v>6</v>
      </c>
      <c r="B1" s="387"/>
      <c r="C1" s="353" t="str">
        <f>IF(المدخلات!I2&lt;&gt;"",المدخلات!I2,"")</f>
        <v/>
      </c>
      <c r="D1" s="354"/>
      <c r="E1" s="354"/>
      <c r="F1" s="385"/>
      <c r="G1" s="76"/>
      <c r="H1" s="386" t="s">
        <v>7</v>
      </c>
      <c r="I1" s="387"/>
      <c r="J1" s="353" t="str">
        <f>IF(المدخلات!I3&lt;&gt;"",المدخلات!I3,"")</f>
        <v/>
      </c>
      <c r="K1" s="354"/>
      <c r="L1" s="354"/>
      <c r="M1" s="385"/>
      <c r="N1" s="76"/>
      <c r="O1" s="386" t="s">
        <v>8</v>
      </c>
      <c r="P1" s="387"/>
      <c r="Q1" s="388" t="str">
        <f>IF(المدخلات!I4&lt;&gt;"",المدخلات!I4,"")</f>
        <v/>
      </c>
      <c r="R1" s="388"/>
      <c r="S1" s="388"/>
      <c r="T1" s="76"/>
      <c r="U1" s="386" t="s">
        <v>9</v>
      </c>
      <c r="V1" s="387"/>
      <c r="W1" s="353" t="str">
        <f>IF(المدخلات!I5&lt;&gt;"",المدخلات!I5,"")</f>
        <v>2019-2018</v>
      </c>
      <c r="X1" s="354"/>
      <c r="Y1" s="354"/>
      <c r="Z1" s="76"/>
      <c r="AA1" s="76"/>
      <c r="AB1" s="76"/>
    </row>
    <row r="2" spans="1:39" s="80" customFormat="1" ht="8.25" customHeight="1" x14ac:dyDescent="0.2">
      <c r="A2" s="77"/>
      <c r="B2" s="54"/>
      <c r="C2" s="54"/>
      <c r="D2" s="78"/>
      <c r="E2" s="78"/>
      <c r="F2" s="78"/>
      <c r="G2" s="78"/>
      <c r="H2" s="54"/>
      <c r="I2" s="78"/>
      <c r="J2" s="78"/>
      <c r="K2" s="78"/>
      <c r="L2" s="78"/>
      <c r="M2" s="78"/>
      <c r="N2" s="78"/>
      <c r="O2" s="54"/>
      <c r="P2" s="77"/>
      <c r="Q2" s="54"/>
      <c r="R2" s="54"/>
      <c r="S2" s="78"/>
      <c r="T2" s="78"/>
      <c r="U2" s="78"/>
      <c r="V2" s="54"/>
      <c r="W2" s="77"/>
      <c r="X2" s="54"/>
      <c r="Y2" s="78"/>
      <c r="Z2" s="78"/>
      <c r="AA2" s="79"/>
      <c r="AB2" s="78"/>
      <c r="AC2" s="78"/>
    </row>
    <row r="3" spans="1:39" s="17" customFormat="1" ht="12" x14ac:dyDescent="0.2">
      <c r="B3" s="75"/>
      <c r="C3" s="75"/>
      <c r="D3" s="389" t="s">
        <v>16</v>
      </c>
      <c r="E3" s="389"/>
      <c r="F3" s="389"/>
      <c r="G3" s="389"/>
      <c r="H3" s="389"/>
      <c r="I3" s="389"/>
      <c r="J3" s="389"/>
      <c r="K3" s="390" t="s">
        <v>69</v>
      </c>
      <c r="L3" s="390"/>
      <c r="M3" s="390"/>
      <c r="N3" s="390"/>
      <c r="O3" s="390"/>
      <c r="P3" s="390"/>
      <c r="Q3" s="384" t="s">
        <v>18</v>
      </c>
      <c r="R3" s="384"/>
      <c r="S3" s="384"/>
      <c r="T3" s="384"/>
      <c r="U3" s="384"/>
      <c r="V3" s="384"/>
      <c r="W3" s="384"/>
      <c r="X3" s="384"/>
      <c r="Y3" s="384"/>
      <c r="Z3" s="384"/>
      <c r="AA3" s="391" t="s">
        <v>123</v>
      </c>
      <c r="AB3" s="392"/>
      <c r="AC3" s="392"/>
      <c r="AD3" s="392"/>
      <c r="AE3" s="392"/>
      <c r="AF3" s="393"/>
      <c r="AG3" s="384" t="s">
        <v>19</v>
      </c>
      <c r="AH3" s="384"/>
      <c r="AI3" s="384"/>
      <c r="AJ3" s="384"/>
    </row>
    <row r="4" spans="1:39" s="118" customFormat="1" ht="37.5" customHeight="1" x14ac:dyDescent="0.25">
      <c r="A4" s="103" t="s">
        <v>0</v>
      </c>
      <c r="B4" s="104" t="s">
        <v>108</v>
      </c>
      <c r="C4" s="103" t="s">
        <v>20</v>
      </c>
      <c r="D4" s="105" t="s">
        <v>21</v>
      </c>
      <c r="E4" s="106" t="s">
        <v>22</v>
      </c>
      <c r="F4" s="106" t="s">
        <v>23</v>
      </c>
      <c r="G4" s="106" t="s">
        <v>24</v>
      </c>
      <c r="H4" s="107" t="s">
        <v>25</v>
      </c>
      <c r="I4" s="107" t="s">
        <v>26</v>
      </c>
      <c r="J4" s="108" t="s">
        <v>27</v>
      </c>
      <c r="K4" s="109" t="s">
        <v>28</v>
      </c>
      <c r="L4" s="110" t="s">
        <v>29</v>
      </c>
      <c r="M4" s="110" t="s">
        <v>30</v>
      </c>
      <c r="N4" s="107" t="s">
        <v>25</v>
      </c>
      <c r="O4" s="107" t="s">
        <v>26</v>
      </c>
      <c r="P4" s="108" t="s">
        <v>27</v>
      </c>
      <c r="Q4" s="111" t="s">
        <v>31</v>
      </c>
      <c r="R4" s="112" t="s">
        <v>32</v>
      </c>
      <c r="S4" s="112" t="s">
        <v>33</v>
      </c>
      <c r="T4" s="112" t="s">
        <v>34</v>
      </c>
      <c r="U4" s="113" t="s">
        <v>35</v>
      </c>
      <c r="V4" s="113" t="s">
        <v>36</v>
      </c>
      <c r="W4" s="113" t="s">
        <v>37</v>
      </c>
      <c r="X4" s="107" t="s">
        <v>25</v>
      </c>
      <c r="Y4" s="107" t="s">
        <v>26</v>
      </c>
      <c r="Z4" s="114" t="s">
        <v>27</v>
      </c>
      <c r="AA4" s="116" t="s">
        <v>74</v>
      </c>
      <c r="AB4" s="116" t="s">
        <v>39</v>
      </c>
      <c r="AC4" s="117" t="s">
        <v>75</v>
      </c>
      <c r="AD4" s="107" t="s">
        <v>25</v>
      </c>
      <c r="AE4" s="107" t="s">
        <v>26</v>
      </c>
      <c r="AF4" s="107" t="s">
        <v>27</v>
      </c>
      <c r="AG4" s="107" t="s">
        <v>41</v>
      </c>
      <c r="AH4" s="107" t="s">
        <v>42</v>
      </c>
      <c r="AI4" s="107" t="s">
        <v>43</v>
      </c>
      <c r="AJ4" s="115" t="s">
        <v>44</v>
      </c>
    </row>
    <row r="5" spans="1:39" s="82" customFormat="1" x14ac:dyDescent="0.2">
      <c r="A5" s="83">
        <f>IF(المدخلات!C2&lt;&gt;0,المدخلات!C2,"")</f>
        <v>1</v>
      </c>
      <c r="B5" s="27" t="str">
        <f>IF(المدخلات!D2&lt;&gt;"",المدخلات!D2,"")</f>
        <v/>
      </c>
      <c r="C5" s="28" t="str">
        <f>IF(المدخلات!E2&lt;&gt;"",المدخلات!E2,"")</f>
        <v/>
      </c>
      <c r="D5" s="29"/>
      <c r="E5" s="29"/>
      <c r="F5" s="29"/>
      <c r="G5" s="29"/>
      <c r="H5" s="30">
        <f>IF(A5&lt;&gt;"",SUM(D5:G5),"")</f>
        <v>0</v>
      </c>
      <c r="I5" s="31">
        <f>IF(A5&lt;&gt;"",(D5+E5+F5+G5)/4,"")</f>
        <v>0</v>
      </c>
      <c r="J5" s="32">
        <f>IF(A5&lt;&gt;"",RANK(I5,I$5:I$44,0),"")</f>
        <v>1</v>
      </c>
      <c r="K5" s="29"/>
      <c r="L5" s="29"/>
      <c r="M5" s="29"/>
      <c r="N5" s="30">
        <f>IF(A5&lt;&gt;"",SUM(K5:M5),"")</f>
        <v>0</v>
      </c>
      <c r="O5" s="31">
        <f>IF(A5&lt;&gt;"",(K5+L5+M5)/3,"")</f>
        <v>0</v>
      </c>
      <c r="P5" s="32">
        <f>IF(A5&lt;&gt;"",RANK(O5,O$5:O$44,0),"")</f>
        <v>1</v>
      </c>
      <c r="Q5" s="29"/>
      <c r="R5" s="29"/>
      <c r="S5" s="29"/>
      <c r="T5" s="29"/>
      <c r="U5" s="29"/>
      <c r="V5" s="29"/>
      <c r="W5" s="29"/>
      <c r="X5" s="30">
        <f>IF(A5&lt;&gt;"",IF(W5&lt;&gt;7.77,SUM(Q5:W5),SUM(Q5:V5)),"")</f>
        <v>0</v>
      </c>
      <c r="Y5" s="31">
        <f>IF(A5&lt;&gt;"",IF(W5=7.77,X5/6,X5/7),"")</f>
        <v>0</v>
      </c>
      <c r="Z5" s="33">
        <f>IF(A5&lt;&gt;"",RANK(Y5,Y$5:Y$44,0),"")</f>
        <v>1</v>
      </c>
      <c r="AA5" s="34"/>
      <c r="AB5" s="34"/>
      <c r="AC5" s="34"/>
      <c r="AD5" s="35">
        <f t="shared" ref="AD5:AD44" si="0">IF(A5&lt;&gt;"",SUM(AA5:AC5),"")</f>
        <v>0</v>
      </c>
      <c r="AE5" s="35">
        <f>IF(A5&lt;&gt;"",AD5/3,"")</f>
        <v>0</v>
      </c>
      <c r="AF5" s="36">
        <f t="shared" ref="AF5:AF44" si="1">IF(A5&lt;&gt;"",RANK(AE5,AE$5:AE$44,0),"")</f>
        <v>1</v>
      </c>
      <c r="AG5" s="35">
        <f t="shared" ref="AG5:AG44" si="2">IF(A5&lt;&gt;"",I5*2+O5*2+Y5+AE5*1.5,"")</f>
        <v>0</v>
      </c>
      <c r="AH5" s="35">
        <f t="shared" ref="AH5:AH44" si="3">IF(A5&lt;&gt;"",(I5*2+O5*2+Y5+AE5*1.5)/6.5,"")</f>
        <v>0</v>
      </c>
      <c r="AI5" s="37">
        <f t="shared" ref="AI5:AI44" si="4">IF(A5&lt;&gt;"",RANK(AH5,AH$5:AH$44,0),"")</f>
        <v>1</v>
      </c>
      <c r="AJ5" s="38" t="str">
        <f t="shared" ref="AJ5:AJ44" si="5">IF(A5&lt;&gt;"",IF(AH5&gt;=16,"شكر",IF(AH5&gt;=15,"شرف",IF(AH5&gt;=14,"تشجيع",IF(AH5&gt;=13,"رضا","")))),"")</f>
        <v/>
      </c>
    </row>
    <row r="6" spans="1:39" s="82" customFormat="1" x14ac:dyDescent="0.2">
      <c r="A6" s="83">
        <f>IF(المدخلات!C3&lt;&gt;0,المدخلات!C3,"")</f>
        <v>2</v>
      </c>
      <c r="B6" s="27" t="str">
        <f>IF(المدخلات!D3&lt;&gt;"",المدخلات!D3,"")</f>
        <v/>
      </c>
      <c r="C6" s="28" t="str">
        <f>IF(المدخلات!E3&lt;&gt;"",المدخلات!E3,"")</f>
        <v/>
      </c>
      <c r="D6" s="29"/>
      <c r="E6" s="29"/>
      <c r="F6" s="29"/>
      <c r="G6" s="29"/>
      <c r="H6" s="30">
        <f t="shared" ref="H6:H39" si="6">IF(A6&lt;&gt;"",SUM(D6:G6),"")</f>
        <v>0</v>
      </c>
      <c r="I6" s="31">
        <f t="shared" ref="I6:I39" si="7">IF(A6&lt;&gt;"",(D6+E6+F6+G6)/4,"")</f>
        <v>0</v>
      </c>
      <c r="J6" s="32">
        <f t="shared" ref="J6:J44" si="8">IF(A6&lt;&gt;"",RANK(I6,I$5:I$44,0),"")</f>
        <v>1</v>
      </c>
      <c r="K6" s="29"/>
      <c r="L6" s="29"/>
      <c r="M6" s="29"/>
      <c r="N6" s="30">
        <f t="shared" ref="N6:N39" si="9">IF(A6&lt;&gt;"",SUM(K6:M6),"")</f>
        <v>0</v>
      </c>
      <c r="O6" s="31">
        <f t="shared" ref="O6:O39" si="10">IF(A6&lt;&gt;"",(K6+L6+M6)/3,"")</f>
        <v>0</v>
      </c>
      <c r="P6" s="32">
        <f t="shared" ref="P6:P44" si="11">IF(A6&lt;&gt;"",RANK(O6,O$5:O$44,0),"")</f>
        <v>1</v>
      </c>
      <c r="Q6" s="29"/>
      <c r="R6" s="29"/>
      <c r="S6" s="29"/>
      <c r="T6" s="29"/>
      <c r="U6" s="29"/>
      <c r="V6" s="29"/>
      <c r="W6" s="29"/>
      <c r="X6" s="30">
        <f t="shared" ref="X6:X39" si="12">IF(A6&lt;&gt;"",IF(W6&lt;&gt;7.77,SUM(Q6:W6),SUM(Q6:V6)),"")</f>
        <v>0</v>
      </c>
      <c r="Y6" s="31">
        <f t="shared" ref="Y6:Y39" si="13">IF(A6&lt;&gt;"",IF(W6=7.77,X6/6,X6/7),"")</f>
        <v>0</v>
      </c>
      <c r="Z6" s="33">
        <f t="shared" ref="Z6:Z44" si="14">IF(A6&lt;&gt;"",RANK(Y6,Y$5:Y$44,0),"")</f>
        <v>1</v>
      </c>
      <c r="AA6" s="34"/>
      <c r="AB6" s="34"/>
      <c r="AC6" s="34"/>
      <c r="AD6" s="35">
        <f t="shared" si="0"/>
        <v>0</v>
      </c>
      <c r="AE6" s="35">
        <f t="shared" ref="AE6:AE44" si="15">IF(A6&lt;&gt;"",AD6/3,"")</f>
        <v>0</v>
      </c>
      <c r="AF6" s="36">
        <f t="shared" si="1"/>
        <v>1</v>
      </c>
      <c r="AG6" s="35">
        <f t="shared" si="2"/>
        <v>0</v>
      </c>
      <c r="AH6" s="35">
        <f t="shared" si="3"/>
        <v>0</v>
      </c>
      <c r="AI6" s="37">
        <f t="shared" si="4"/>
        <v>1</v>
      </c>
      <c r="AJ6" s="38" t="str">
        <f t="shared" si="5"/>
        <v/>
      </c>
    </row>
    <row r="7" spans="1:39" s="82" customFormat="1" x14ac:dyDescent="0.2">
      <c r="A7" s="83">
        <f>IF(المدخلات!C4&lt;&gt;0,المدخلات!C4,"")</f>
        <v>3</v>
      </c>
      <c r="B7" s="27" t="str">
        <f>IF(المدخلات!D4&lt;&gt;"",المدخلات!D4,"")</f>
        <v/>
      </c>
      <c r="C7" s="28" t="str">
        <f>IF(المدخلات!E4&lt;&gt;"",المدخلات!E4,"")</f>
        <v/>
      </c>
      <c r="D7" s="29"/>
      <c r="E7" s="29"/>
      <c r="F7" s="29"/>
      <c r="G7" s="29"/>
      <c r="H7" s="30">
        <f t="shared" si="6"/>
        <v>0</v>
      </c>
      <c r="I7" s="31">
        <f t="shared" si="7"/>
        <v>0</v>
      </c>
      <c r="J7" s="32">
        <f t="shared" si="8"/>
        <v>1</v>
      </c>
      <c r="K7" s="29"/>
      <c r="L7" s="29"/>
      <c r="M7" s="29"/>
      <c r="N7" s="30">
        <f t="shared" si="9"/>
        <v>0</v>
      </c>
      <c r="O7" s="31">
        <f t="shared" si="10"/>
        <v>0</v>
      </c>
      <c r="P7" s="32">
        <f t="shared" si="11"/>
        <v>1</v>
      </c>
      <c r="Q7" s="29"/>
      <c r="R7" s="29"/>
      <c r="S7" s="29"/>
      <c r="T7" s="29"/>
      <c r="U7" s="29"/>
      <c r="V7" s="29"/>
      <c r="W7" s="29"/>
      <c r="X7" s="30">
        <f t="shared" si="12"/>
        <v>0</v>
      </c>
      <c r="Y7" s="31">
        <f t="shared" si="13"/>
        <v>0</v>
      </c>
      <c r="Z7" s="33">
        <f t="shared" si="14"/>
        <v>1</v>
      </c>
      <c r="AA7" s="34"/>
      <c r="AB7" s="34"/>
      <c r="AC7" s="34"/>
      <c r="AD7" s="35">
        <f t="shared" si="0"/>
        <v>0</v>
      </c>
      <c r="AE7" s="35">
        <f t="shared" si="15"/>
        <v>0</v>
      </c>
      <c r="AF7" s="36">
        <f t="shared" si="1"/>
        <v>1</v>
      </c>
      <c r="AG7" s="35">
        <f t="shared" si="2"/>
        <v>0</v>
      </c>
      <c r="AH7" s="35">
        <f t="shared" si="3"/>
        <v>0</v>
      </c>
      <c r="AI7" s="37">
        <f t="shared" si="4"/>
        <v>1</v>
      </c>
      <c r="AJ7" s="38" t="str">
        <f t="shared" si="5"/>
        <v/>
      </c>
    </row>
    <row r="8" spans="1:39" s="82" customFormat="1" x14ac:dyDescent="0.2">
      <c r="A8" s="83">
        <f>IF(المدخلات!C5&lt;&gt;0,المدخلات!C5,"")</f>
        <v>4</v>
      </c>
      <c r="B8" s="27" t="str">
        <f>IF(المدخلات!D5&lt;&gt;"",المدخلات!D5,"")</f>
        <v/>
      </c>
      <c r="C8" s="28" t="str">
        <f>IF(المدخلات!E5&lt;&gt;"",المدخلات!E5,"")</f>
        <v/>
      </c>
      <c r="D8" s="29"/>
      <c r="E8" s="29"/>
      <c r="F8" s="29"/>
      <c r="G8" s="29"/>
      <c r="H8" s="30">
        <f t="shared" si="6"/>
        <v>0</v>
      </c>
      <c r="I8" s="31">
        <f t="shared" si="7"/>
        <v>0</v>
      </c>
      <c r="J8" s="32">
        <f t="shared" si="8"/>
        <v>1</v>
      </c>
      <c r="K8" s="29"/>
      <c r="L8" s="29"/>
      <c r="M8" s="29"/>
      <c r="N8" s="30">
        <f t="shared" si="9"/>
        <v>0</v>
      </c>
      <c r="O8" s="31">
        <f t="shared" si="10"/>
        <v>0</v>
      </c>
      <c r="P8" s="32">
        <f t="shared" si="11"/>
        <v>1</v>
      </c>
      <c r="Q8" s="29"/>
      <c r="R8" s="29"/>
      <c r="S8" s="29"/>
      <c r="T8" s="29"/>
      <c r="U8" s="29"/>
      <c r="V8" s="29"/>
      <c r="W8" s="29"/>
      <c r="X8" s="30">
        <f t="shared" si="12"/>
        <v>0</v>
      </c>
      <c r="Y8" s="31">
        <f t="shared" si="13"/>
        <v>0</v>
      </c>
      <c r="Z8" s="33">
        <f t="shared" si="14"/>
        <v>1</v>
      </c>
      <c r="AA8" s="34"/>
      <c r="AB8" s="34"/>
      <c r="AC8" s="34"/>
      <c r="AD8" s="35">
        <f t="shared" si="0"/>
        <v>0</v>
      </c>
      <c r="AE8" s="35">
        <f t="shared" si="15"/>
        <v>0</v>
      </c>
      <c r="AF8" s="36">
        <f t="shared" si="1"/>
        <v>1</v>
      </c>
      <c r="AG8" s="35">
        <f t="shared" si="2"/>
        <v>0</v>
      </c>
      <c r="AH8" s="35">
        <f t="shared" si="3"/>
        <v>0</v>
      </c>
      <c r="AI8" s="37">
        <f t="shared" si="4"/>
        <v>1</v>
      </c>
      <c r="AJ8" s="38" t="str">
        <f t="shared" si="5"/>
        <v/>
      </c>
    </row>
    <row r="9" spans="1:39" s="82" customFormat="1" x14ac:dyDescent="0.2">
      <c r="A9" s="83">
        <f>IF(المدخلات!C6&lt;&gt;0,المدخلات!C6,"")</f>
        <v>5</v>
      </c>
      <c r="B9" s="27" t="str">
        <f>IF(المدخلات!D6&lt;&gt;"",المدخلات!D6,"")</f>
        <v/>
      </c>
      <c r="C9" s="28" t="str">
        <f>IF(المدخلات!E6&lt;&gt;"",المدخلات!E6,"")</f>
        <v/>
      </c>
      <c r="D9" s="29"/>
      <c r="E9" s="29"/>
      <c r="F9" s="29"/>
      <c r="G9" s="29"/>
      <c r="H9" s="30">
        <f t="shared" si="6"/>
        <v>0</v>
      </c>
      <c r="I9" s="31">
        <f t="shared" si="7"/>
        <v>0</v>
      </c>
      <c r="J9" s="32">
        <f t="shared" si="8"/>
        <v>1</v>
      </c>
      <c r="K9" s="29"/>
      <c r="L9" s="29"/>
      <c r="M9" s="29"/>
      <c r="N9" s="30">
        <f t="shared" si="9"/>
        <v>0</v>
      </c>
      <c r="O9" s="31">
        <f t="shared" si="10"/>
        <v>0</v>
      </c>
      <c r="P9" s="32">
        <f t="shared" si="11"/>
        <v>1</v>
      </c>
      <c r="Q9" s="29"/>
      <c r="R9" s="29"/>
      <c r="S9" s="29"/>
      <c r="T9" s="29"/>
      <c r="U9" s="29"/>
      <c r="V9" s="29"/>
      <c r="W9" s="29"/>
      <c r="X9" s="30">
        <f t="shared" si="12"/>
        <v>0</v>
      </c>
      <c r="Y9" s="31">
        <f t="shared" si="13"/>
        <v>0</v>
      </c>
      <c r="Z9" s="33">
        <f t="shared" si="14"/>
        <v>1</v>
      </c>
      <c r="AA9" s="34"/>
      <c r="AB9" s="34"/>
      <c r="AC9" s="34"/>
      <c r="AD9" s="35">
        <f t="shared" si="0"/>
        <v>0</v>
      </c>
      <c r="AE9" s="35">
        <f t="shared" si="15"/>
        <v>0</v>
      </c>
      <c r="AF9" s="36">
        <f t="shared" si="1"/>
        <v>1</v>
      </c>
      <c r="AG9" s="35">
        <f t="shared" si="2"/>
        <v>0</v>
      </c>
      <c r="AH9" s="35">
        <f t="shared" si="3"/>
        <v>0</v>
      </c>
      <c r="AI9" s="37">
        <f t="shared" si="4"/>
        <v>1</v>
      </c>
      <c r="AJ9" s="38" t="str">
        <f t="shared" si="5"/>
        <v/>
      </c>
    </row>
    <row r="10" spans="1:39" s="82" customFormat="1" x14ac:dyDescent="0.2">
      <c r="A10" s="83">
        <f>IF(المدخلات!C7&lt;&gt;0,المدخلات!C7,"")</f>
        <v>6</v>
      </c>
      <c r="B10" s="27" t="str">
        <f>IF(المدخلات!D7&lt;&gt;"",المدخلات!D7,"")</f>
        <v/>
      </c>
      <c r="C10" s="28" t="str">
        <f>IF(المدخلات!E7&lt;&gt;"",المدخلات!E7,"")</f>
        <v/>
      </c>
      <c r="D10" s="29"/>
      <c r="E10" s="29"/>
      <c r="F10" s="29"/>
      <c r="G10" s="29"/>
      <c r="H10" s="30">
        <f t="shared" si="6"/>
        <v>0</v>
      </c>
      <c r="I10" s="31">
        <f t="shared" si="7"/>
        <v>0</v>
      </c>
      <c r="J10" s="32">
        <f t="shared" si="8"/>
        <v>1</v>
      </c>
      <c r="K10" s="29"/>
      <c r="L10" s="29"/>
      <c r="M10" s="29"/>
      <c r="N10" s="30">
        <f t="shared" si="9"/>
        <v>0</v>
      </c>
      <c r="O10" s="31">
        <f t="shared" si="10"/>
        <v>0</v>
      </c>
      <c r="P10" s="32">
        <f t="shared" si="11"/>
        <v>1</v>
      </c>
      <c r="Q10" s="29"/>
      <c r="R10" s="29"/>
      <c r="S10" s="29"/>
      <c r="T10" s="29"/>
      <c r="U10" s="29"/>
      <c r="V10" s="29"/>
      <c r="W10" s="29"/>
      <c r="X10" s="30">
        <f t="shared" si="12"/>
        <v>0</v>
      </c>
      <c r="Y10" s="31">
        <f t="shared" si="13"/>
        <v>0</v>
      </c>
      <c r="Z10" s="33">
        <f t="shared" si="14"/>
        <v>1</v>
      </c>
      <c r="AA10" s="34"/>
      <c r="AB10" s="34"/>
      <c r="AC10" s="34"/>
      <c r="AD10" s="35">
        <f t="shared" si="0"/>
        <v>0</v>
      </c>
      <c r="AE10" s="35">
        <f t="shared" si="15"/>
        <v>0</v>
      </c>
      <c r="AF10" s="36">
        <f t="shared" si="1"/>
        <v>1</v>
      </c>
      <c r="AG10" s="35">
        <f t="shared" si="2"/>
        <v>0</v>
      </c>
      <c r="AH10" s="35">
        <f t="shared" si="3"/>
        <v>0</v>
      </c>
      <c r="AI10" s="37">
        <f t="shared" si="4"/>
        <v>1</v>
      </c>
      <c r="AJ10" s="38" t="str">
        <f t="shared" si="5"/>
        <v/>
      </c>
      <c r="AM10" s="84"/>
    </row>
    <row r="11" spans="1:39" s="82" customFormat="1" x14ac:dyDescent="0.2">
      <c r="A11" s="26">
        <f>IF(المدخلات!C8&lt;&gt;0,المدخلات!C8,"")</f>
        <v>7</v>
      </c>
      <c r="B11" s="27" t="str">
        <f>IF(المدخلات!D8&lt;&gt;"",المدخلات!D8,"")</f>
        <v/>
      </c>
      <c r="C11" s="28" t="str">
        <f>IF(المدخلات!E8&lt;&gt;"",المدخلات!E8,"")</f>
        <v/>
      </c>
      <c r="D11" s="29"/>
      <c r="E11" s="29"/>
      <c r="F11" s="29"/>
      <c r="G11" s="29"/>
      <c r="H11" s="30">
        <f t="shared" si="6"/>
        <v>0</v>
      </c>
      <c r="I11" s="31">
        <f t="shared" si="7"/>
        <v>0</v>
      </c>
      <c r="J11" s="32">
        <f t="shared" si="8"/>
        <v>1</v>
      </c>
      <c r="K11" s="29"/>
      <c r="L11" s="29"/>
      <c r="M11" s="29"/>
      <c r="N11" s="30">
        <f t="shared" si="9"/>
        <v>0</v>
      </c>
      <c r="O11" s="31">
        <f t="shared" si="10"/>
        <v>0</v>
      </c>
      <c r="P11" s="32">
        <f t="shared" si="11"/>
        <v>1</v>
      </c>
      <c r="Q11" s="29"/>
      <c r="R11" s="29"/>
      <c r="S11" s="29"/>
      <c r="T11" s="29"/>
      <c r="U11" s="29"/>
      <c r="V11" s="29"/>
      <c r="W11" s="29"/>
      <c r="X11" s="30">
        <f t="shared" si="12"/>
        <v>0</v>
      </c>
      <c r="Y11" s="31">
        <f t="shared" si="13"/>
        <v>0</v>
      </c>
      <c r="Z11" s="33">
        <f t="shared" si="14"/>
        <v>1</v>
      </c>
      <c r="AA11" s="34"/>
      <c r="AB11" s="34"/>
      <c r="AC11" s="34"/>
      <c r="AD11" s="35">
        <f t="shared" si="0"/>
        <v>0</v>
      </c>
      <c r="AE11" s="35">
        <f t="shared" si="15"/>
        <v>0</v>
      </c>
      <c r="AF11" s="36">
        <f t="shared" si="1"/>
        <v>1</v>
      </c>
      <c r="AG11" s="35">
        <f t="shared" si="2"/>
        <v>0</v>
      </c>
      <c r="AH11" s="35">
        <f t="shared" si="3"/>
        <v>0</v>
      </c>
      <c r="AI11" s="37">
        <f t="shared" si="4"/>
        <v>1</v>
      </c>
      <c r="AJ11" s="38" t="str">
        <f t="shared" si="5"/>
        <v/>
      </c>
      <c r="AM11" s="84"/>
    </row>
    <row r="12" spans="1:39" s="82" customFormat="1" x14ac:dyDescent="0.2">
      <c r="A12" s="26">
        <f>IF(المدخلات!C9&lt;&gt;0,المدخلات!C9,"")</f>
        <v>8</v>
      </c>
      <c r="B12" s="27" t="str">
        <f>IF(المدخلات!D9&lt;&gt;"",المدخلات!D9,"")</f>
        <v/>
      </c>
      <c r="C12" s="28" t="str">
        <f>IF(المدخلات!E9&lt;&gt;"",المدخلات!E9,"")</f>
        <v/>
      </c>
      <c r="D12" s="29"/>
      <c r="E12" s="29"/>
      <c r="F12" s="29"/>
      <c r="G12" s="29"/>
      <c r="H12" s="30">
        <f t="shared" si="6"/>
        <v>0</v>
      </c>
      <c r="I12" s="31">
        <f t="shared" si="7"/>
        <v>0</v>
      </c>
      <c r="J12" s="32">
        <f t="shared" si="8"/>
        <v>1</v>
      </c>
      <c r="K12" s="29"/>
      <c r="L12" s="29"/>
      <c r="M12" s="29"/>
      <c r="N12" s="30">
        <f t="shared" si="9"/>
        <v>0</v>
      </c>
      <c r="O12" s="31">
        <f t="shared" si="10"/>
        <v>0</v>
      </c>
      <c r="P12" s="32">
        <f t="shared" si="11"/>
        <v>1</v>
      </c>
      <c r="Q12" s="29"/>
      <c r="R12" s="29"/>
      <c r="S12" s="29"/>
      <c r="T12" s="29"/>
      <c r="U12" s="29"/>
      <c r="V12" s="29"/>
      <c r="W12" s="29"/>
      <c r="X12" s="30">
        <f t="shared" si="12"/>
        <v>0</v>
      </c>
      <c r="Y12" s="31">
        <f t="shared" si="13"/>
        <v>0</v>
      </c>
      <c r="Z12" s="33">
        <f t="shared" si="14"/>
        <v>1</v>
      </c>
      <c r="AA12" s="34"/>
      <c r="AB12" s="34"/>
      <c r="AC12" s="34"/>
      <c r="AD12" s="35">
        <f t="shared" si="0"/>
        <v>0</v>
      </c>
      <c r="AE12" s="35">
        <f t="shared" si="15"/>
        <v>0</v>
      </c>
      <c r="AF12" s="36">
        <f t="shared" si="1"/>
        <v>1</v>
      </c>
      <c r="AG12" s="35">
        <f t="shared" si="2"/>
        <v>0</v>
      </c>
      <c r="AH12" s="35">
        <f t="shared" si="3"/>
        <v>0</v>
      </c>
      <c r="AI12" s="37">
        <f t="shared" si="4"/>
        <v>1</v>
      </c>
      <c r="AJ12" s="38" t="str">
        <f t="shared" si="5"/>
        <v/>
      </c>
    </row>
    <row r="13" spans="1:39" s="82" customFormat="1" x14ac:dyDescent="0.2">
      <c r="A13" s="26">
        <f>IF(المدخلات!C10&lt;&gt;0,المدخلات!C10,"")</f>
        <v>9</v>
      </c>
      <c r="B13" s="27" t="str">
        <f>IF(المدخلات!D10&lt;&gt;"",المدخلات!D10,"")</f>
        <v/>
      </c>
      <c r="C13" s="28" t="str">
        <f>IF(المدخلات!E10&lt;&gt;"",المدخلات!E10,"")</f>
        <v/>
      </c>
      <c r="D13" s="29"/>
      <c r="E13" s="29"/>
      <c r="F13" s="29"/>
      <c r="G13" s="29"/>
      <c r="H13" s="30">
        <f t="shared" si="6"/>
        <v>0</v>
      </c>
      <c r="I13" s="31">
        <f t="shared" si="7"/>
        <v>0</v>
      </c>
      <c r="J13" s="32">
        <f t="shared" si="8"/>
        <v>1</v>
      </c>
      <c r="K13" s="29"/>
      <c r="L13" s="29"/>
      <c r="M13" s="29"/>
      <c r="N13" s="30">
        <f t="shared" si="9"/>
        <v>0</v>
      </c>
      <c r="O13" s="31">
        <f t="shared" si="10"/>
        <v>0</v>
      </c>
      <c r="P13" s="32">
        <f t="shared" si="11"/>
        <v>1</v>
      </c>
      <c r="Q13" s="29"/>
      <c r="R13" s="29"/>
      <c r="S13" s="29"/>
      <c r="T13" s="29"/>
      <c r="U13" s="29"/>
      <c r="V13" s="29"/>
      <c r="W13" s="29"/>
      <c r="X13" s="30">
        <f t="shared" si="12"/>
        <v>0</v>
      </c>
      <c r="Y13" s="31">
        <f t="shared" si="13"/>
        <v>0</v>
      </c>
      <c r="Z13" s="33">
        <f t="shared" si="14"/>
        <v>1</v>
      </c>
      <c r="AA13" s="34"/>
      <c r="AB13" s="34"/>
      <c r="AC13" s="34"/>
      <c r="AD13" s="35">
        <f t="shared" si="0"/>
        <v>0</v>
      </c>
      <c r="AE13" s="35">
        <f t="shared" si="15"/>
        <v>0</v>
      </c>
      <c r="AF13" s="36">
        <f t="shared" si="1"/>
        <v>1</v>
      </c>
      <c r="AG13" s="35">
        <f t="shared" si="2"/>
        <v>0</v>
      </c>
      <c r="AH13" s="35">
        <f t="shared" si="3"/>
        <v>0</v>
      </c>
      <c r="AI13" s="37">
        <f t="shared" si="4"/>
        <v>1</v>
      </c>
      <c r="AJ13" s="38" t="str">
        <f t="shared" si="5"/>
        <v/>
      </c>
    </row>
    <row r="14" spans="1:39" s="82" customFormat="1" x14ac:dyDescent="0.2">
      <c r="A14" s="26">
        <f>IF(المدخلات!C11&lt;&gt;0,المدخلات!C11,"")</f>
        <v>10</v>
      </c>
      <c r="B14" s="27" t="str">
        <f>IF(المدخلات!D11&lt;&gt;"",المدخلات!D11,"")</f>
        <v/>
      </c>
      <c r="C14" s="28" t="str">
        <f>IF(المدخلات!E11&lt;&gt;"",المدخلات!E11,"")</f>
        <v/>
      </c>
      <c r="D14" s="29"/>
      <c r="E14" s="29"/>
      <c r="F14" s="29"/>
      <c r="G14" s="29"/>
      <c r="H14" s="30">
        <f t="shared" si="6"/>
        <v>0</v>
      </c>
      <c r="I14" s="31">
        <f t="shared" si="7"/>
        <v>0</v>
      </c>
      <c r="J14" s="32">
        <f t="shared" si="8"/>
        <v>1</v>
      </c>
      <c r="K14" s="29"/>
      <c r="L14" s="29"/>
      <c r="M14" s="29"/>
      <c r="N14" s="30">
        <f t="shared" si="9"/>
        <v>0</v>
      </c>
      <c r="O14" s="31">
        <f t="shared" si="10"/>
        <v>0</v>
      </c>
      <c r="P14" s="32">
        <f t="shared" si="11"/>
        <v>1</v>
      </c>
      <c r="Q14" s="29"/>
      <c r="R14" s="29"/>
      <c r="S14" s="29"/>
      <c r="T14" s="29"/>
      <c r="U14" s="29"/>
      <c r="V14" s="29"/>
      <c r="W14" s="29"/>
      <c r="X14" s="30">
        <f t="shared" si="12"/>
        <v>0</v>
      </c>
      <c r="Y14" s="31">
        <f t="shared" si="13"/>
        <v>0</v>
      </c>
      <c r="Z14" s="33">
        <f t="shared" si="14"/>
        <v>1</v>
      </c>
      <c r="AA14" s="34"/>
      <c r="AB14" s="34"/>
      <c r="AC14" s="34"/>
      <c r="AD14" s="35">
        <f t="shared" si="0"/>
        <v>0</v>
      </c>
      <c r="AE14" s="35">
        <f t="shared" si="15"/>
        <v>0</v>
      </c>
      <c r="AF14" s="36">
        <f t="shared" si="1"/>
        <v>1</v>
      </c>
      <c r="AG14" s="35">
        <f t="shared" si="2"/>
        <v>0</v>
      </c>
      <c r="AH14" s="35">
        <f t="shared" si="3"/>
        <v>0</v>
      </c>
      <c r="AI14" s="37">
        <f t="shared" si="4"/>
        <v>1</v>
      </c>
      <c r="AJ14" s="38" t="str">
        <f t="shared" si="5"/>
        <v/>
      </c>
      <c r="AM14" s="85"/>
    </row>
    <row r="15" spans="1:39" s="82" customFormat="1" x14ac:dyDescent="0.2">
      <c r="A15" s="26">
        <f>IF(المدخلات!C12&lt;&gt;0,المدخلات!C12,"")</f>
        <v>11</v>
      </c>
      <c r="B15" s="27" t="str">
        <f>IF(المدخلات!D12&lt;&gt;"",المدخلات!D12,"")</f>
        <v/>
      </c>
      <c r="C15" s="28" t="str">
        <f>IF(المدخلات!E12&lt;&gt;"",المدخلات!E12,"")</f>
        <v/>
      </c>
      <c r="D15" s="29"/>
      <c r="E15" s="29"/>
      <c r="F15" s="29"/>
      <c r="G15" s="29"/>
      <c r="H15" s="30">
        <f t="shared" si="6"/>
        <v>0</v>
      </c>
      <c r="I15" s="31">
        <f t="shared" si="7"/>
        <v>0</v>
      </c>
      <c r="J15" s="32">
        <f t="shared" si="8"/>
        <v>1</v>
      </c>
      <c r="K15" s="29"/>
      <c r="L15" s="29"/>
      <c r="M15" s="29"/>
      <c r="N15" s="30">
        <f t="shared" si="9"/>
        <v>0</v>
      </c>
      <c r="O15" s="31">
        <f t="shared" si="10"/>
        <v>0</v>
      </c>
      <c r="P15" s="32">
        <f t="shared" si="11"/>
        <v>1</v>
      </c>
      <c r="Q15" s="29"/>
      <c r="R15" s="29"/>
      <c r="S15" s="29"/>
      <c r="T15" s="29"/>
      <c r="U15" s="29"/>
      <c r="V15" s="29"/>
      <c r="W15" s="29"/>
      <c r="X15" s="30">
        <f t="shared" si="12"/>
        <v>0</v>
      </c>
      <c r="Y15" s="31">
        <f t="shared" si="13"/>
        <v>0</v>
      </c>
      <c r="Z15" s="33">
        <f t="shared" si="14"/>
        <v>1</v>
      </c>
      <c r="AA15" s="34"/>
      <c r="AB15" s="34"/>
      <c r="AC15" s="34"/>
      <c r="AD15" s="35">
        <f t="shared" si="0"/>
        <v>0</v>
      </c>
      <c r="AE15" s="35">
        <f t="shared" si="15"/>
        <v>0</v>
      </c>
      <c r="AF15" s="36">
        <f t="shared" si="1"/>
        <v>1</v>
      </c>
      <c r="AG15" s="35">
        <f t="shared" si="2"/>
        <v>0</v>
      </c>
      <c r="AH15" s="35">
        <f t="shared" si="3"/>
        <v>0</v>
      </c>
      <c r="AI15" s="37">
        <f t="shared" si="4"/>
        <v>1</v>
      </c>
      <c r="AJ15" s="38" t="str">
        <f t="shared" si="5"/>
        <v/>
      </c>
      <c r="AM15" s="85"/>
    </row>
    <row r="16" spans="1:39" s="82" customFormat="1" x14ac:dyDescent="0.2">
      <c r="A16" s="26">
        <f>IF(المدخلات!C13&lt;&gt;0,المدخلات!C13,"")</f>
        <v>12</v>
      </c>
      <c r="B16" s="27" t="str">
        <f>IF(المدخلات!D13&lt;&gt;"",المدخلات!D13,"")</f>
        <v/>
      </c>
      <c r="C16" s="28" t="str">
        <f>IF(المدخلات!E13&lt;&gt;"",المدخلات!E13,"")</f>
        <v/>
      </c>
      <c r="D16" s="29"/>
      <c r="E16" s="29"/>
      <c r="F16" s="29"/>
      <c r="G16" s="29"/>
      <c r="H16" s="30">
        <f t="shared" si="6"/>
        <v>0</v>
      </c>
      <c r="I16" s="31">
        <f t="shared" si="7"/>
        <v>0</v>
      </c>
      <c r="J16" s="32">
        <f t="shared" si="8"/>
        <v>1</v>
      </c>
      <c r="K16" s="29"/>
      <c r="L16" s="29"/>
      <c r="M16" s="29"/>
      <c r="N16" s="30">
        <f t="shared" si="9"/>
        <v>0</v>
      </c>
      <c r="O16" s="31">
        <f t="shared" si="10"/>
        <v>0</v>
      </c>
      <c r="P16" s="32">
        <f t="shared" si="11"/>
        <v>1</v>
      </c>
      <c r="Q16" s="29"/>
      <c r="R16" s="29"/>
      <c r="S16" s="29"/>
      <c r="T16" s="29"/>
      <c r="U16" s="29"/>
      <c r="V16" s="29"/>
      <c r="W16" s="29"/>
      <c r="X16" s="30">
        <f t="shared" si="12"/>
        <v>0</v>
      </c>
      <c r="Y16" s="31">
        <f t="shared" si="13"/>
        <v>0</v>
      </c>
      <c r="Z16" s="33">
        <f t="shared" si="14"/>
        <v>1</v>
      </c>
      <c r="AA16" s="34"/>
      <c r="AB16" s="34"/>
      <c r="AC16" s="34"/>
      <c r="AD16" s="35">
        <f t="shared" si="0"/>
        <v>0</v>
      </c>
      <c r="AE16" s="35">
        <f t="shared" si="15"/>
        <v>0</v>
      </c>
      <c r="AF16" s="36">
        <f t="shared" si="1"/>
        <v>1</v>
      </c>
      <c r="AG16" s="35">
        <f t="shared" si="2"/>
        <v>0</v>
      </c>
      <c r="AH16" s="35">
        <f t="shared" si="3"/>
        <v>0</v>
      </c>
      <c r="AI16" s="37">
        <f t="shared" si="4"/>
        <v>1</v>
      </c>
      <c r="AJ16" s="38" t="str">
        <f t="shared" si="5"/>
        <v/>
      </c>
      <c r="AM16" s="85"/>
    </row>
    <row r="17" spans="1:36" s="82" customFormat="1" x14ac:dyDescent="0.2">
      <c r="A17" s="26">
        <f>IF(المدخلات!C14&lt;&gt;0,المدخلات!C14,"")</f>
        <v>13</v>
      </c>
      <c r="B17" s="27" t="str">
        <f>IF(المدخلات!D14&lt;&gt;"",المدخلات!D14,"")</f>
        <v/>
      </c>
      <c r="C17" s="28" t="str">
        <f>IF(المدخلات!E14&lt;&gt;"",المدخلات!E14,"")</f>
        <v/>
      </c>
      <c r="D17" s="29"/>
      <c r="E17" s="29"/>
      <c r="F17" s="29"/>
      <c r="G17" s="29"/>
      <c r="H17" s="30">
        <f t="shared" si="6"/>
        <v>0</v>
      </c>
      <c r="I17" s="31">
        <f t="shared" si="7"/>
        <v>0</v>
      </c>
      <c r="J17" s="32">
        <f t="shared" si="8"/>
        <v>1</v>
      </c>
      <c r="K17" s="29"/>
      <c r="L17" s="29"/>
      <c r="M17" s="29"/>
      <c r="N17" s="30">
        <f t="shared" si="9"/>
        <v>0</v>
      </c>
      <c r="O17" s="31">
        <f t="shared" si="10"/>
        <v>0</v>
      </c>
      <c r="P17" s="32">
        <f t="shared" si="11"/>
        <v>1</v>
      </c>
      <c r="Q17" s="29"/>
      <c r="R17" s="29"/>
      <c r="S17" s="29"/>
      <c r="T17" s="29"/>
      <c r="U17" s="29"/>
      <c r="V17" s="29"/>
      <c r="W17" s="29"/>
      <c r="X17" s="30">
        <f t="shared" si="12"/>
        <v>0</v>
      </c>
      <c r="Y17" s="31">
        <f t="shared" si="13"/>
        <v>0</v>
      </c>
      <c r="Z17" s="33">
        <f t="shared" si="14"/>
        <v>1</v>
      </c>
      <c r="AA17" s="34"/>
      <c r="AB17" s="34"/>
      <c r="AC17" s="34"/>
      <c r="AD17" s="35">
        <f t="shared" si="0"/>
        <v>0</v>
      </c>
      <c r="AE17" s="35">
        <f t="shared" si="15"/>
        <v>0</v>
      </c>
      <c r="AF17" s="36">
        <f t="shared" si="1"/>
        <v>1</v>
      </c>
      <c r="AG17" s="35">
        <f t="shared" si="2"/>
        <v>0</v>
      </c>
      <c r="AH17" s="35">
        <f t="shared" si="3"/>
        <v>0</v>
      </c>
      <c r="AI17" s="37">
        <f t="shared" si="4"/>
        <v>1</v>
      </c>
      <c r="AJ17" s="38" t="str">
        <f t="shared" si="5"/>
        <v/>
      </c>
    </row>
    <row r="18" spans="1:36" s="82" customFormat="1" x14ac:dyDescent="0.2">
      <c r="A18" s="26">
        <f>IF(المدخلات!C15&lt;&gt;0,المدخلات!C15,"")</f>
        <v>14</v>
      </c>
      <c r="B18" s="27" t="str">
        <f>IF(المدخلات!D15&lt;&gt;"",المدخلات!D15,"")</f>
        <v/>
      </c>
      <c r="C18" s="28" t="str">
        <f>IF(المدخلات!E15&lt;&gt;"",المدخلات!E15,"")</f>
        <v/>
      </c>
      <c r="D18" s="29"/>
      <c r="E18" s="29"/>
      <c r="F18" s="29"/>
      <c r="G18" s="29"/>
      <c r="H18" s="30">
        <f t="shared" si="6"/>
        <v>0</v>
      </c>
      <c r="I18" s="31">
        <f t="shared" si="7"/>
        <v>0</v>
      </c>
      <c r="J18" s="32">
        <f t="shared" si="8"/>
        <v>1</v>
      </c>
      <c r="K18" s="29"/>
      <c r="L18" s="29"/>
      <c r="M18" s="29"/>
      <c r="N18" s="30">
        <f t="shared" si="9"/>
        <v>0</v>
      </c>
      <c r="O18" s="31">
        <f t="shared" si="10"/>
        <v>0</v>
      </c>
      <c r="P18" s="32">
        <f t="shared" si="11"/>
        <v>1</v>
      </c>
      <c r="Q18" s="29"/>
      <c r="R18" s="29"/>
      <c r="S18" s="29"/>
      <c r="T18" s="29"/>
      <c r="U18" s="29"/>
      <c r="V18" s="29"/>
      <c r="W18" s="29"/>
      <c r="X18" s="30">
        <f t="shared" si="12"/>
        <v>0</v>
      </c>
      <c r="Y18" s="31">
        <f t="shared" si="13"/>
        <v>0</v>
      </c>
      <c r="Z18" s="33">
        <f t="shared" si="14"/>
        <v>1</v>
      </c>
      <c r="AA18" s="34"/>
      <c r="AB18" s="34"/>
      <c r="AC18" s="34"/>
      <c r="AD18" s="35">
        <f t="shared" si="0"/>
        <v>0</v>
      </c>
      <c r="AE18" s="35">
        <f t="shared" si="15"/>
        <v>0</v>
      </c>
      <c r="AF18" s="36">
        <f t="shared" si="1"/>
        <v>1</v>
      </c>
      <c r="AG18" s="35">
        <f t="shared" si="2"/>
        <v>0</v>
      </c>
      <c r="AH18" s="35">
        <f t="shared" si="3"/>
        <v>0</v>
      </c>
      <c r="AI18" s="37">
        <f t="shared" si="4"/>
        <v>1</v>
      </c>
      <c r="AJ18" s="38" t="str">
        <f t="shared" si="5"/>
        <v/>
      </c>
    </row>
    <row r="19" spans="1:36" s="82" customFormat="1" x14ac:dyDescent="0.2">
      <c r="A19" s="26">
        <f>IF(المدخلات!C16&lt;&gt;0,المدخلات!C16,"")</f>
        <v>15</v>
      </c>
      <c r="B19" s="27" t="str">
        <f>IF(المدخلات!D16&lt;&gt;"",المدخلات!D16,"")</f>
        <v/>
      </c>
      <c r="C19" s="28" t="str">
        <f>IF(المدخلات!E16&lt;&gt;"",المدخلات!E16,"")</f>
        <v/>
      </c>
      <c r="D19" s="29"/>
      <c r="E19" s="29"/>
      <c r="F19" s="29"/>
      <c r="G19" s="29"/>
      <c r="H19" s="30">
        <f t="shared" si="6"/>
        <v>0</v>
      </c>
      <c r="I19" s="31">
        <f t="shared" si="7"/>
        <v>0</v>
      </c>
      <c r="J19" s="32">
        <f t="shared" si="8"/>
        <v>1</v>
      </c>
      <c r="K19" s="29"/>
      <c r="L19" s="29"/>
      <c r="M19" s="29"/>
      <c r="N19" s="30">
        <f t="shared" si="9"/>
        <v>0</v>
      </c>
      <c r="O19" s="31">
        <f t="shared" si="10"/>
        <v>0</v>
      </c>
      <c r="P19" s="32">
        <f t="shared" si="11"/>
        <v>1</v>
      </c>
      <c r="Q19" s="29"/>
      <c r="R19" s="29"/>
      <c r="S19" s="29"/>
      <c r="T19" s="29"/>
      <c r="U19" s="29"/>
      <c r="V19" s="29"/>
      <c r="W19" s="29"/>
      <c r="X19" s="30">
        <f t="shared" si="12"/>
        <v>0</v>
      </c>
      <c r="Y19" s="31">
        <f t="shared" si="13"/>
        <v>0</v>
      </c>
      <c r="Z19" s="33">
        <f t="shared" si="14"/>
        <v>1</v>
      </c>
      <c r="AA19" s="34"/>
      <c r="AB19" s="34"/>
      <c r="AC19" s="34"/>
      <c r="AD19" s="35">
        <f t="shared" si="0"/>
        <v>0</v>
      </c>
      <c r="AE19" s="35">
        <f t="shared" si="15"/>
        <v>0</v>
      </c>
      <c r="AF19" s="36">
        <f t="shared" si="1"/>
        <v>1</v>
      </c>
      <c r="AG19" s="35">
        <f t="shared" si="2"/>
        <v>0</v>
      </c>
      <c r="AH19" s="35">
        <f t="shared" si="3"/>
        <v>0</v>
      </c>
      <c r="AI19" s="37">
        <f t="shared" si="4"/>
        <v>1</v>
      </c>
      <c r="AJ19" s="38" t="str">
        <f t="shared" si="5"/>
        <v/>
      </c>
    </row>
    <row r="20" spans="1:36" s="82" customFormat="1" x14ac:dyDescent="0.2">
      <c r="A20" s="26">
        <f>IF(المدخلات!C17&lt;&gt;0,المدخلات!C17,"")</f>
        <v>16</v>
      </c>
      <c r="B20" s="27" t="str">
        <f>IF(المدخلات!D17&lt;&gt;"",المدخلات!D17,"")</f>
        <v/>
      </c>
      <c r="C20" s="28" t="str">
        <f>IF(المدخلات!E17&lt;&gt;"",المدخلات!E17,"")</f>
        <v/>
      </c>
      <c r="D20" s="29"/>
      <c r="E20" s="29"/>
      <c r="F20" s="29"/>
      <c r="G20" s="29"/>
      <c r="H20" s="30">
        <f t="shared" si="6"/>
        <v>0</v>
      </c>
      <c r="I20" s="31">
        <f t="shared" si="7"/>
        <v>0</v>
      </c>
      <c r="J20" s="32">
        <f t="shared" si="8"/>
        <v>1</v>
      </c>
      <c r="K20" s="29"/>
      <c r="L20" s="29"/>
      <c r="M20" s="29"/>
      <c r="N20" s="30">
        <f t="shared" si="9"/>
        <v>0</v>
      </c>
      <c r="O20" s="31">
        <f t="shared" si="10"/>
        <v>0</v>
      </c>
      <c r="P20" s="32">
        <f t="shared" si="11"/>
        <v>1</v>
      </c>
      <c r="Q20" s="29"/>
      <c r="R20" s="29"/>
      <c r="S20" s="29"/>
      <c r="T20" s="29"/>
      <c r="U20" s="29"/>
      <c r="V20" s="29"/>
      <c r="W20" s="29"/>
      <c r="X20" s="30">
        <f t="shared" si="12"/>
        <v>0</v>
      </c>
      <c r="Y20" s="31">
        <f t="shared" si="13"/>
        <v>0</v>
      </c>
      <c r="Z20" s="33">
        <f t="shared" si="14"/>
        <v>1</v>
      </c>
      <c r="AA20" s="34"/>
      <c r="AB20" s="34"/>
      <c r="AC20" s="34"/>
      <c r="AD20" s="35">
        <f t="shared" si="0"/>
        <v>0</v>
      </c>
      <c r="AE20" s="35">
        <f t="shared" si="15"/>
        <v>0</v>
      </c>
      <c r="AF20" s="36">
        <f t="shared" si="1"/>
        <v>1</v>
      </c>
      <c r="AG20" s="35">
        <f t="shared" si="2"/>
        <v>0</v>
      </c>
      <c r="AH20" s="35">
        <f t="shared" si="3"/>
        <v>0</v>
      </c>
      <c r="AI20" s="37">
        <f t="shared" si="4"/>
        <v>1</v>
      </c>
      <c r="AJ20" s="38" t="str">
        <f t="shared" si="5"/>
        <v/>
      </c>
    </row>
    <row r="21" spans="1:36" s="82" customFormat="1" x14ac:dyDescent="0.2">
      <c r="A21" s="26">
        <f>IF(المدخلات!C18&lt;&gt;0,المدخلات!C18,"")</f>
        <v>17</v>
      </c>
      <c r="B21" s="27" t="str">
        <f>IF(المدخلات!D18&lt;&gt;"",المدخلات!D18,"")</f>
        <v/>
      </c>
      <c r="C21" s="28" t="str">
        <f>IF(المدخلات!E18&lt;&gt;"",المدخلات!E18,"")</f>
        <v/>
      </c>
      <c r="D21" s="29"/>
      <c r="E21" s="29"/>
      <c r="F21" s="29"/>
      <c r="G21" s="29"/>
      <c r="H21" s="30">
        <f t="shared" si="6"/>
        <v>0</v>
      </c>
      <c r="I21" s="31">
        <f t="shared" si="7"/>
        <v>0</v>
      </c>
      <c r="J21" s="32">
        <f t="shared" si="8"/>
        <v>1</v>
      </c>
      <c r="K21" s="29"/>
      <c r="L21" s="29"/>
      <c r="M21" s="29"/>
      <c r="N21" s="30">
        <f t="shared" si="9"/>
        <v>0</v>
      </c>
      <c r="O21" s="31">
        <f t="shared" si="10"/>
        <v>0</v>
      </c>
      <c r="P21" s="32">
        <f t="shared" si="11"/>
        <v>1</v>
      </c>
      <c r="Q21" s="29"/>
      <c r="R21" s="29"/>
      <c r="S21" s="29"/>
      <c r="T21" s="29"/>
      <c r="U21" s="29"/>
      <c r="V21" s="29"/>
      <c r="W21" s="29"/>
      <c r="X21" s="30">
        <f t="shared" si="12"/>
        <v>0</v>
      </c>
      <c r="Y21" s="31">
        <f t="shared" si="13"/>
        <v>0</v>
      </c>
      <c r="Z21" s="33">
        <f t="shared" si="14"/>
        <v>1</v>
      </c>
      <c r="AA21" s="34"/>
      <c r="AB21" s="34"/>
      <c r="AC21" s="34"/>
      <c r="AD21" s="35">
        <f t="shared" si="0"/>
        <v>0</v>
      </c>
      <c r="AE21" s="35">
        <f t="shared" si="15"/>
        <v>0</v>
      </c>
      <c r="AF21" s="36">
        <f t="shared" si="1"/>
        <v>1</v>
      </c>
      <c r="AG21" s="35">
        <f t="shared" si="2"/>
        <v>0</v>
      </c>
      <c r="AH21" s="35">
        <f t="shared" si="3"/>
        <v>0</v>
      </c>
      <c r="AI21" s="37">
        <f t="shared" si="4"/>
        <v>1</v>
      </c>
      <c r="AJ21" s="38" t="str">
        <f t="shared" si="5"/>
        <v/>
      </c>
    </row>
    <row r="22" spans="1:36" s="82" customFormat="1" x14ac:dyDescent="0.2">
      <c r="A22" s="26">
        <f>IF(المدخلات!C19&lt;&gt;0,المدخلات!C19,"")</f>
        <v>18</v>
      </c>
      <c r="B22" s="27" t="str">
        <f>IF(المدخلات!D19&lt;&gt;"",المدخلات!D19,"")</f>
        <v/>
      </c>
      <c r="C22" s="28" t="str">
        <f>IF(المدخلات!E19&lt;&gt;"",المدخلات!E19,"")</f>
        <v/>
      </c>
      <c r="D22" s="29"/>
      <c r="E22" s="29"/>
      <c r="F22" s="29"/>
      <c r="G22" s="29"/>
      <c r="H22" s="30">
        <f t="shared" si="6"/>
        <v>0</v>
      </c>
      <c r="I22" s="31">
        <f t="shared" si="7"/>
        <v>0</v>
      </c>
      <c r="J22" s="32">
        <f t="shared" si="8"/>
        <v>1</v>
      </c>
      <c r="K22" s="29"/>
      <c r="L22" s="29"/>
      <c r="M22" s="29"/>
      <c r="N22" s="30">
        <f t="shared" si="9"/>
        <v>0</v>
      </c>
      <c r="O22" s="31">
        <f t="shared" si="10"/>
        <v>0</v>
      </c>
      <c r="P22" s="32">
        <f t="shared" si="11"/>
        <v>1</v>
      </c>
      <c r="Q22" s="29"/>
      <c r="R22" s="29"/>
      <c r="S22" s="29"/>
      <c r="T22" s="29"/>
      <c r="U22" s="29"/>
      <c r="V22" s="29"/>
      <c r="W22" s="29"/>
      <c r="X22" s="30">
        <f t="shared" si="12"/>
        <v>0</v>
      </c>
      <c r="Y22" s="31">
        <f t="shared" si="13"/>
        <v>0</v>
      </c>
      <c r="Z22" s="33">
        <f t="shared" si="14"/>
        <v>1</v>
      </c>
      <c r="AA22" s="34"/>
      <c r="AB22" s="34"/>
      <c r="AC22" s="34"/>
      <c r="AD22" s="35">
        <f t="shared" si="0"/>
        <v>0</v>
      </c>
      <c r="AE22" s="35">
        <f t="shared" si="15"/>
        <v>0</v>
      </c>
      <c r="AF22" s="36">
        <f t="shared" si="1"/>
        <v>1</v>
      </c>
      <c r="AG22" s="35">
        <f t="shared" si="2"/>
        <v>0</v>
      </c>
      <c r="AH22" s="35">
        <f t="shared" si="3"/>
        <v>0</v>
      </c>
      <c r="AI22" s="37">
        <f t="shared" si="4"/>
        <v>1</v>
      </c>
      <c r="AJ22" s="38" t="str">
        <f t="shared" si="5"/>
        <v/>
      </c>
    </row>
    <row r="23" spans="1:36" s="82" customFormat="1" x14ac:dyDescent="0.2">
      <c r="A23" s="26">
        <f>IF(المدخلات!C20&lt;&gt;0,المدخلات!C20,"")</f>
        <v>19</v>
      </c>
      <c r="B23" s="27" t="str">
        <f>IF(المدخلات!D20&lt;&gt;"",المدخلات!D20,"")</f>
        <v/>
      </c>
      <c r="C23" s="28" t="str">
        <f>IF(المدخلات!E20&lt;&gt;"",المدخلات!E20,"")</f>
        <v/>
      </c>
      <c r="D23" s="29"/>
      <c r="E23" s="29"/>
      <c r="F23" s="29"/>
      <c r="G23" s="29"/>
      <c r="H23" s="30">
        <f t="shared" si="6"/>
        <v>0</v>
      </c>
      <c r="I23" s="31">
        <f t="shared" si="7"/>
        <v>0</v>
      </c>
      <c r="J23" s="32">
        <f t="shared" si="8"/>
        <v>1</v>
      </c>
      <c r="K23" s="29"/>
      <c r="L23" s="29"/>
      <c r="M23" s="29"/>
      <c r="N23" s="30">
        <f t="shared" si="9"/>
        <v>0</v>
      </c>
      <c r="O23" s="31">
        <f t="shared" si="10"/>
        <v>0</v>
      </c>
      <c r="P23" s="32">
        <f t="shared" si="11"/>
        <v>1</v>
      </c>
      <c r="Q23" s="29"/>
      <c r="R23" s="29"/>
      <c r="S23" s="29"/>
      <c r="T23" s="29"/>
      <c r="U23" s="29"/>
      <c r="V23" s="29"/>
      <c r="W23" s="29"/>
      <c r="X23" s="30">
        <f t="shared" si="12"/>
        <v>0</v>
      </c>
      <c r="Y23" s="31">
        <f t="shared" si="13"/>
        <v>0</v>
      </c>
      <c r="Z23" s="33">
        <f t="shared" si="14"/>
        <v>1</v>
      </c>
      <c r="AA23" s="34"/>
      <c r="AB23" s="34"/>
      <c r="AC23" s="34"/>
      <c r="AD23" s="35">
        <f t="shared" si="0"/>
        <v>0</v>
      </c>
      <c r="AE23" s="35">
        <f t="shared" si="15"/>
        <v>0</v>
      </c>
      <c r="AF23" s="36">
        <f t="shared" si="1"/>
        <v>1</v>
      </c>
      <c r="AG23" s="35">
        <f t="shared" si="2"/>
        <v>0</v>
      </c>
      <c r="AH23" s="35">
        <f t="shared" si="3"/>
        <v>0</v>
      </c>
      <c r="AI23" s="37">
        <f t="shared" si="4"/>
        <v>1</v>
      </c>
      <c r="AJ23" s="38" t="str">
        <f t="shared" si="5"/>
        <v/>
      </c>
    </row>
    <row r="24" spans="1:36" s="82" customFormat="1" x14ac:dyDescent="0.2">
      <c r="A24" s="26">
        <f>IF(المدخلات!C21&lt;&gt;0,المدخلات!C21,"")</f>
        <v>20</v>
      </c>
      <c r="B24" s="27" t="str">
        <f>IF(المدخلات!D21&lt;&gt;"",المدخلات!D21,"")</f>
        <v/>
      </c>
      <c r="C24" s="28" t="str">
        <f>IF(المدخلات!E21&lt;&gt;"",المدخلات!E21,"")</f>
        <v/>
      </c>
      <c r="D24" s="29"/>
      <c r="E24" s="29"/>
      <c r="F24" s="29"/>
      <c r="G24" s="29"/>
      <c r="H24" s="30">
        <f t="shared" si="6"/>
        <v>0</v>
      </c>
      <c r="I24" s="31">
        <f t="shared" si="7"/>
        <v>0</v>
      </c>
      <c r="J24" s="32">
        <f t="shared" si="8"/>
        <v>1</v>
      </c>
      <c r="K24" s="29"/>
      <c r="L24" s="29"/>
      <c r="M24" s="29"/>
      <c r="N24" s="30">
        <f t="shared" si="9"/>
        <v>0</v>
      </c>
      <c r="O24" s="31">
        <f t="shared" si="10"/>
        <v>0</v>
      </c>
      <c r="P24" s="32">
        <f t="shared" si="11"/>
        <v>1</v>
      </c>
      <c r="Q24" s="29"/>
      <c r="R24" s="29"/>
      <c r="S24" s="29"/>
      <c r="T24" s="29"/>
      <c r="U24" s="29"/>
      <c r="V24" s="29"/>
      <c r="W24" s="29"/>
      <c r="X24" s="30">
        <f t="shared" si="12"/>
        <v>0</v>
      </c>
      <c r="Y24" s="31">
        <f t="shared" si="13"/>
        <v>0</v>
      </c>
      <c r="Z24" s="33">
        <f t="shared" si="14"/>
        <v>1</v>
      </c>
      <c r="AA24" s="34"/>
      <c r="AB24" s="34"/>
      <c r="AC24" s="34"/>
      <c r="AD24" s="35">
        <f t="shared" si="0"/>
        <v>0</v>
      </c>
      <c r="AE24" s="35">
        <f t="shared" si="15"/>
        <v>0</v>
      </c>
      <c r="AF24" s="36">
        <f t="shared" si="1"/>
        <v>1</v>
      </c>
      <c r="AG24" s="35">
        <f t="shared" si="2"/>
        <v>0</v>
      </c>
      <c r="AH24" s="35">
        <f t="shared" si="3"/>
        <v>0</v>
      </c>
      <c r="AI24" s="37">
        <f t="shared" si="4"/>
        <v>1</v>
      </c>
      <c r="AJ24" s="38" t="str">
        <f t="shared" si="5"/>
        <v/>
      </c>
    </row>
    <row r="25" spans="1:36" s="82" customFormat="1" x14ac:dyDescent="0.2">
      <c r="A25" s="26">
        <f>IF(المدخلات!C22&lt;&gt;0,المدخلات!C22,"")</f>
        <v>21</v>
      </c>
      <c r="B25" s="27" t="str">
        <f>IF(المدخلات!D22&lt;&gt;"",المدخلات!D22,"")</f>
        <v/>
      </c>
      <c r="C25" s="28" t="str">
        <f>IF(المدخلات!E22&lt;&gt;"",المدخلات!E22,"")</f>
        <v/>
      </c>
      <c r="D25" s="29"/>
      <c r="E25" s="29"/>
      <c r="F25" s="29"/>
      <c r="G25" s="29"/>
      <c r="H25" s="30">
        <f t="shared" si="6"/>
        <v>0</v>
      </c>
      <c r="I25" s="31">
        <f t="shared" si="7"/>
        <v>0</v>
      </c>
      <c r="J25" s="32">
        <f t="shared" si="8"/>
        <v>1</v>
      </c>
      <c r="K25" s="29"/>
      <c r="L25" s="29"/>
      <c r="M25" s="29"/>
      <c r="N25" s="30">
        <f t="shared" si="9"/>
        <v>0</v>
      </c>
      <c r="O25" s="31">
        <f t="shared" si="10"/>
        <v>0</v>
      </c>
      <c r="P25" s="32">
        <f t="shared" si="11"/>
        <v>1</v>
      </c>
      <c r="Q25" s="29"/>
      <c r="R25" s="29"/>
      <c r="S25" s="29"/>
      <c r="T25" s="29"/>
      <c r="U25" s="29"/>
      <c r="V25" s="29"/>
      <c r="W25" s="29"/>
      <c r="X25" s="30">
        <f t="shared" si="12"/>
        <v>0</v>
      </c>
      <c r="Y25" s="31">
        <f t="shared" si="13"/>
        <v>0</v>
      </c>
      <c r="Z25" s="33">
        <f t="shared" si="14"/>
        <v>1</v>
      </c>
      <c r="AA25" s="34"/>
      <c r="AB25" s="34"/>
      <c r="AC25" s="34"/>
      <c r="AD25" s="35">
        <f t="shared" si="0"/>
        <v>0</v>
      </c>
      <c r="AE25" s="35">
        <f t="shared" si="15"/>
        <v>0</v>
      </c>
      <c r="AF25" s="36">
        <f t="shared" si="1"/>
        <v>1</v>
      </c>
      <c r="AG25" s="35">
        <f t="shared" si="2"/>
        <v>0</v>
      </c>
      <c r="AH25" s="35">
        <f t="shared" si="3"/>
        <v>0</v>
      </c>
      <c r="AI25" s="37">
        <f t="shared" si="4"/>
        <v>1</v>
      </c>
      <c r="AJ25" s="38" t="str">
        <f t="shared" si="5"/>
        <v/>
      </c>
    </row>
    <row r="26" spans="1:36" s="82" customFormat="1" x14ac:dyDescent="0.2">
      <c r="A26" s="26">
        <f>IF(المدخلات!C23&lt;&gt;0,المدخلات!C23,"")</f>
        <v>22</v>
      </c>
      <c r="B26" s="27" t="str">
        <f>IF(المدخلات!D23&lt;&gt;"",المدخلات!D23,"")</f>
        <v/>
      </c>
      <c r="C26" s="28" t="str">
        <f>IF(المدخلات!E23&lt;&gt;"",المدخلات!E23,"")</f>
        <v/>
      </c>
      <c r="D26" s="29"/>
      <c r="E26" s="29"/>
      <c r="F26" s="29"/>
      <c r="G26" s="29"/>
      <c r="H26" s="30">
        <f t="shared" si="6"/>
        <v>0</v>
      </c>
      <c r="I26" s="31">
        <f t="shared" si="7"/>
        <v>0</v>
      </c>
      <c r="J26" s="32">
        <f t="shared" si="8"/>
        <v>1</v>
      </c>
      <c r="K26" s="29"/>
      <c r="L26" s="29"/>
      <c r="M26" s="29"/>
      <c r="N26" s="30">
        <f t="shared" si="9"/>
        <v>0</v>
      </c>
      <c r="O26" s="31">
        <f t="shared" si="10"/>
        <v>0</v>
      </c>
      <c r="P26" s="32">
        <f t="shared" si="11"/>
        <v>1</v>
      </c>
      <c r="Q26" s="29"/>
      <c r="R26" s="29"/>
      <c r="S26" s="29"/>
      <c r="T26" s="29"/>
      <c r="U26" s="29"/>
      <c r="V26" s="29"/>
      <c r="W26" s="29"/>
      <c r="X26" s="30">
        <f t="shared" si="12"/>
        <v>0</v>
      </c>
      <c r="Y26" s="31">
        <f t="shared" si="13"/>
        <v>0</v>
      </c>
      <c r="Z26" s="33">
        <f t="shared" si="14"/>
        <v>1</v>
      </c>
      <c r="AA26" s="34"/>
      <c r="AB26" s="34"/>
      <c r="AC26" s="34"/>
      <c r="AD26" s="35">
        <f t="shared" si="0"/>
        <v>0</v>
      </c>
      <c r="AE26" s="35">
        <f t="shared" si="15"/>
        <v>0</v>
      </c>
      <c r="AF26" s="36">
        <f t="shared" si="1"/>
        <v>1</v>
      </c>
      <c r="AG26" s="35">
        <f t="shared" si="2"/>
        <v>0</v>
      </c>
      <c r="AH26" s="35">
        <f t="shared" si="3"/>
        <v>0</v>
      </c>
      <c r="AI26" s="37">
        <f t="shared" si="4"/>
        <v>1</v>
      </c>
      <c r="AJ26" s="38" t="str">
        <f t="shared" si="5"/>
        <v/>
      </c>
    </row>
    <row r="27" spans="1:36" s="82" customFormat="1" x14ac:dyDescent="0.2">
      <c r="A27" s="26">
        <f>IF(المدخلات!C24&lt;&gt;0,المدخلات!C24,"")</f>
        <v>23</v>
      </c>
      <c r="B27" s="27" t="str">
        <f>IF(المدخلات!D24&lt;&gt;"",المدخلات!D24,"")</f>
        <v/>
      </c>
      <c r="C27" s="28" t="str">
        <f>IF(المدخلات!E24&lt;&gt;"",المدخلات!E24,"")</f>
        <v/>
      </c>
      <c r="D27" s="29"/>
      <c r="E27" s="29"/>
      <c r="F27" s="29"/>
      <c r="G27" s="29"/>
      <c r="H27" s="30">
        <f t="shared" si="6"/>
        <v>0</v>
      </c>
      <c r="I27" s="31">
        <f t="shared" si="7"/>
        <v>0</v>
      </c>
      <c r="J27" s="32">
        <f t="shared" si="8"/>
        <v>1</v>
      </c>
      <c r="K27" s="29"/>
      <c r="L27" s="29"/>
      <c r="M27" s="29"/>
      <c r="N27" s="30">
        <f t="shared" si="9"/>
        <v>0</v>
      </c>
      <c r="O27" s="31">
        <f t="shared" si="10"/>
        <v>0</v>
      </c>
      <c r="P27" s="32">
        <f t="shared" si="11"/>
        <v>1</v>
      </c>
      <c r="Q27" s="29"/>
      <c r="R27" s="29"/>
      <c r="S27" s="29"/>
      <c r="T27" s="29"/>
      <c r="U27" s="29"/>
      <c r="V27" s="29"/>
      <c r="W27" s="29"/>
      <c r="X27" s="30">
        <f t="shared" si="12"/>
        <v>0</v>
      </c>
      <c r="Y27" s="31">
        <f t="shared" si="13"/>
        <v>0</v>
      </c>
      <c r="Z27" s="33">
        <f t="shared" si="14"/>
        <v>1</v>
      </c>
      <c r="AA27" s="34"/>
      <c r="AB27" s="34"/>
      <c r="AC27" s="34"/>
      <c r="AD27" s="35">
        <f t="shared" si="0"/>
        <v>0</v>
      </c>
      <c r="AE27" s="35">
        <f t="shared" si="15"/>
        <v>0</v>
      </c>
      <c r="AF27" s="36">
        <f t="shared" si="1"/>
        <v>1</v>
      </c>
      <c r="AG27" s="35">
        <f t="shared" si="2"/>
        <v>0</v>
      </c>
      <c r="AH27" s="35">
        <f t="shared" si="3"/>
        <v>0</v>
      </c>
      <c r="AI27" s="37">
        <f t="shared" si="4"/>
        <v>1</v>
      </c>
      <c r="AJ27" s="38" t="str">
        <f t="shared" si="5"/>
        <v/>
      </c>
    </row>
    <row r="28" spans="1:36" s="82" customFormat="1" x14ac:dyDescent="0.2">
      <c r="A28" s="26">
        <f>IF(المدخلات!C25&lt;&gt;0,المدخلات!C25,"")</f>
        <v>24</v>
      </c>
      <c r="B28" s="27" t="str">
        <f>IF(المدخلات!D25&lt;&gt;"",المدخلات!D25,"")</f>
        <v/>
      </c>
      <c r="C28" s="28" t="str">
        <f>IF(المدخلات!E25&lt;&gt;"",المدخلات!E25,"")</f>
        <v/>
      </c>
      <c r="D28" s="29"/>
      <c r="E28" s="29"/>
      <c r="F28" s="29"/>
      <c r="G28" s="29"/>
      <c r="H28" s="30">
        <f t="shared" si="6"/>
        <v>0</v>
      </c>
      <c r="I28" s="31">
        <f t="shared" si="7"/>
        <v>0</v>
      </c>
      <c r="J28" s="32">
        <f t="shared" si="8"/>
        <v>1</v>
      </c>
      <c r="K28" s="29"/>
      <c r="L28" s="29"/>
      <c r="M28" s="29"/>
      <c r="N28" s="30">
        <f t="shared" si="9"/>
        <v>0</v>
      </c>
      <c r="O28" s="31">
        <f t="shared" si="10"/>
        <v>0</v>
      </c>
      <c r="P28" s="32">
        <f t="shared" si="11"/>
        <v>1</v>
      </c>
      <c r="Q28" s="29"/>
      <c r="R28" s="29"/>
      <c r="S28" s="29"/>
      <c r="T28" s="29"/>
      <c r="U28" s="29"/>
      <c r="V28" s="29"/>
      <c r="W28" s="29"/>
      <c r="X28" s="30">
        <f t="shared" si="12"/>
        <v>0</v>
      </c>
      <c r="Y28" s="31">
        <f t="shared" si="13"/>
        <v>0</v>
      </c>
      <c r="Z28" s="33">
        <f t="shared" si="14"/>
        <v>1</v>
      </c>
      <c r="AA28" s="34"/>
      <c r="AB28" s="34"/>
      <c r="AC28" s="34"/>
      <c r="AD28" s="35">
        <f t="shared" si="0"/>
        <v>0</v>
      </c>
      <c r="AE28" s="35">
        <f t="shared" si="15"/>
        <v>0</v>
      </c>
      <c r="AF28" s="36">
        <f t="shared" si="1"/>
        <v>1</v>
      </c>
      <c r="AG28" s="35">
        <f t="shared" si="2"/>
        <v>0</v>
      </c>
      <c r="AH28" s="35">
        <f t="shared" si="3"/>
        <v>0</v>
      </c>
      <c r="AI28" s="37">
        <f t="shared" si="4"/>
        <v>1</v>
      </c>
      <c r="AJ28" s="38" t="str">
        <f t="shared" si="5"/>
        <v/>
      </c>
    </row>
    <row r="29" spans="1:36" s="82" customFormat="1" x14ac:dyDescent="0.2">
      <c r="A29" s="26">
        <f>IF(المدخلات!C26&lt;&gt;0,المدخلات!C26,"")</f>
        <v>25</v>
      </c>
      <c r="B29" s="27" t="str">
        <f>IF(المدخلات!D26&lt;&gt;"",المدخلات!D26,"")</f>
        <v/>
      </c>
      <c r="C29" s="28" t="str">
        <f>IF(المدخلات!E26&lt;&gt;"",المدخلات!E26,"")</f>
        <v/>
      </c>
      <c r="D29" s="29"/>
      <c r="E29" s="29"/>
      <c r="F29" s="29"/>
      <c r="G29" s="29"/>
      <c r="H29" s="30">
        <f t="shared" si="6"/>
        <v>0</v>
      </c>
      <c r="I29" s="31">
        <f t="shared" si="7"/>
        <v>0</v>
      </c>
      <c r="J29" s="32">
        <f t="shared" si="8"/>
        <v>1</v>
      </c>
      <c r="K29" s="29"/>
      <c r="L29" s="29"/>
      <c r="M29" s="29"/>
      <c r="N29" s="30">
        <f t="shared" si="9"/>
        <v>0</v>
      </c>
      <c r="O29" s="31">
        <f t="shared" si="10"/>
        <v>0</v>
      </c>
      <c r="P29" s="32">
        <f t="shared" si="11"/>
        <v>1</v>
      </c>
      <c r="Q29" s="29"/>
      <c r="R29" s="29"/>
      <c r="S29" s="29"/>
      <c r="T29" s="29"/>
      <c r="U29" s="29"/>
      <c r="V29" s="29"/>
      <c r="W29" s="29"/>
      <c r="X29" s="30">
        <f t="shared" si="12"/>
        <v>0</v>
      </c>
      <c r="Y29" s="31">
        <f t="shared" si="13"/>
        <v>0</v>
      </c>
      <c r="Z29" s="33">
        <f t="shared" si="14"/>
        <v>1</v>
      </c>
      <c r="AA29" s="34"/>
      <c r="AB29" s="34"/>
      <c r="AC29" s="34"/>
      <c r="AD29" s="35">
        <f t="shared" si="0"/>
        <v>0</v>
      </c>
      <c r="AE29" s="35">
        <f t="shared" si="15"/>
        <v>0</v>
      </c>
      <c r="AF29" s="36">
        <f t="shared" si="1"/>
        <v>1</v>
      </c>
      <c r="AG29" s="35">
        <f t="shared" si="2"/>
        <v>0</v>
      </c>
      <c r="AH29" s="35">
        <f t="shared" si="3"/>
        <v>0</v>
      </c>
      <c r="AI29" s="37">
        <f t="shared" si="4"/>
        <v>1</v>
      </c>
      <c r="AJ29" s="38" t="str">
        <f t="shared" si="5"/>
        <v/>
      </c>
    </row>
    <row r="30" spans="1:36" s="82" customFormat="1" x14ac:dyDescent="0.2">
      <c r="A30" s="26">
        <f>IF(المدخلات!C27&lt;&gt;0,المدخلات!C27,"")</f>
        <v>26</v>
      </c>
      <c r="B30" s="27" t="str">
        <f>IF(المدخلات!D27&lt;&gt;"",المدخلات!D27,"")</f>
        <v/>
      </c>
      <c r="C30" s="28" t="str">
        <f>IF(المدخلات!E27&lt;&gt;"",المدخلات!E27,"")</f>
        <v/>
      </c>
      <c r="D30" s="29"/>
      <c r="E30" s="29"/>
      <c r="F30" s="29"/>
      <c r="G30" s="29"/>
      <c r="H30" s="30">
        <f t="shared" si="6"/>
        <v>0</v>
      </c>
      <c r="I30" s="31">
        <f t="shared" si="7"/>
        <v>0</v>
      </c>
      <c r="J30" s="32">
        <f t="shared" si="8"/>
        <v>1</v>
      </c>
      <c r="K30" s="29"/>
      <c r="L30" s="29"/>
      <c r="M30" s="29"/>
      <c r="N30" s="30">
        <f t="shared" si="9"/>
        <v>0</v>
      </c>
      <c r="O30" s="31">
        <f t="shared" si="10"/>
        <v>0</v>
      </c>
      <c r="P30" s="32">
        <f t="shared" si="11"/>
        <v>1</v>
      </c>
      <c r="Q30" s="29"/>
      <c r="R30" s="29"/>
      <c r="S30" s="29"/>
      <c r="T30" s="29"/>
      <c r="U30" s="29"/>
      <c r="V30" s="29"/>
      <c r="W30" s="29"/>
      <c r="X30" s="30">
        <f t="shared" si="12"/>
        <v>0</v>
      </c>
      <c r="Y30" s="31">
        <f t="shared" si="13"/>
        <v>0</v>
      </c>
      <c r="Z30" s="33">
        <f t="shared" si="14"/>
        <v>1</v>
      </c>
      <c r="AA30" s="34"/>
      <c r="AB30" s="34"/>
      <c r="AC30" s="34"/>
      <c r="AD30" s="35">
        <f t="shared" si="0"/>
        <v>0</v>
      </c>
      <c r="AE30" s="35">
        <f t="shared" si="15"/>
        <v>0</v>
      </c>
      <c r="AF30" s="36">
        <f t="shared" si="1"/>
        <v>1</v>
      </c>
      <c r="AG30" s="35">
        <f t="shared" si="2"/>
        <v>0</v>
      </c>
      <c r="AH30" s="35">
        <f t="shared" si="3"/>
        <v>0</v>
      </c>
      <c r="AI30" s="37">
        <f t="shared" si="4"/>
        <v>1</v>
      </c>
      <c r="AJ30" s="38" t="str">
        <f t="shared" si="5"/>
        <v/>
      </c>
    </row>
    <row r="31" spans="1:36" s="82" customFormat="1" x14ac:dyDescent="0.2">
      <c r="A31" s="26">
        <f>IF(المدخلات!C28&lt;&gt;0,المدخلات!C28,"")</f>
        <v>27</v>
      </c>
      <c r="B31" s="27" t="str">
        <f>IF(المدخلات!D28&lt;&gt;"",المدخلات!D28,"")</f>
        <v/>
      </c>
      <c r="C31" s="28" t="str">
        <f>IF(المدخلات!E28&lt;&gt;"",المدخلات!E28,"")</f>
        <v/>
      </c>
      <c r="D31" s="29"/>
      <c r="E31" s="29"/>
      <c r="F31" s="29"/>
      <c r="G31" s="29"/>
      <c r="H31" s="30">
        <f t="shared" si="6"/>
        <v>0</v>
      </c>
      <c r="I31" s="31">
        <f t="shared" si="7"/>
        <v>0</v>
      </c>
      <c r="J31" s="32">
        <f t="shared" si="8"/>
        <v>1</v>
      </c>
      <c r="K31" s="29"/>
      <c r="L31" s="29"/>
      <c r="M31" s="29"/>
      <c r="N31" s="30">
        <f t="shared" si="9"/>
        <v>0</v>
      </c>
      <c r="O31" s="31">
        <f t="shared" si="10"/>
        <v>0</v>
      </c>
      <c r="P31" s="32">
        <f t="shared" si="11"/>
        <v>1</v>
      </c>
      <c r="Q31" s="29"/>
      <c r="R31" s="29"/>
      <c r="S31" s="29"/>
      <c r="T31" s="29"/>
      <c r="U31" s="29"/>
      <c r="V31" s="29"/>
      <c r="W31" s="29"/>
      <c r="X31" s="30">
        <f t="shared" si="12"/>
        <v>0</v>
      </c>
      <c r="Y31" s="31">
        <f t="shared" si="13"/>
        <v>0</v>
      </c>
      <c r="Z31" s="33">
        <f t="shared" si="14"/>
        <v>1</v>
      </c>
      <c r="AA31" s="34"/>
      <c r="AB31" s="34"/>
      <c r="AC31" s="34"/>
      <c r="AD31" s="35">
        <f t="shared" si="0"/>
        <v>0</v>
      </c>
      <c r="AE31" s="35">
        <f t="shared" si="15"/>
        <v>0</v>
      </c>
      <c r="AF31" s="36">
        <f t="shared" si="1"/>
        <v>1</v>
      </c>
      <c r="AG31" s="35">
        <f t="shared" si="2"/>
        <v>0</v>
      </c>
      <c r="AH31" s="35">
        <f t="shared" si="3"/>
        <v>0</v>
      </c>
      <c r="AI31" s="37">
        <f t="shared" si="4"/>
        <v>1</v>
      </c>
      <c r="AJ31" s="38" t="str">
        <f t="shared" si="5"/>
        <v/>
      </c>
    </row>
    <row r="32" spans="1:36" s="82" customFormat="1" x14ac:dyDescent="0.2">
      <c r="A32" s="26">
        <f>IF(المدخلات!C29&lt;&gt;0,المدخلات!C29,"")</f>
        <v>28</v>
      </c>
      <c r="B32" s="27" t="str">
        <f>IF(المدخلات!D29&lt;&gt;"",المدخلات!D29,"")</f>
        <v/>
      </c>
      <c r="C32" s="28" t="str">
        <f>IF(المدخلات!E29&lt;&gt;"",المدخلات!E29,"")</f>
        <v/>
      </c>
      <c r="D32" s="29"/>
      <c r="E32" s="29"/>
      <c r="F32" s="29"/>
      <c r="G32" s="29"/>
      <c r="H32" s="30">
        <f t="shared" si="6"/>
        <v>0</v>
      </c>
      <c r="I32" s="31">
        <f t="shared" si="7"/>
        <v>0</v>
      </c>
      <c r="J32" s="32">
        <f t="shared" si="8"/>
        <v>1</v>
      </c>
      <c r="K32" s="29"/>
      <c r="L32" s="29"/>
      <c r="M32" s="29"/>
      <c r="N32" s="30">
        <f t="shared" si="9"/>
        <v>0</v>
      </c>
      <c r="O32" s="31">
        <f t="shared" si="10"/>
        <v>0</v>
      </c>
      <c r="P32" s="32">
        <f t="shared" si="11"/>
        <v>1</v>
      </c>
      <c r="Q32" s="29"/>
      <c r="R32" s="29"/>
      <c r="S32" s="29"/>
      <c r="T32" s="29"/>
      <c r="U32" s="29"/>
      <c r="V32" s="29"/>
      <c r="W32" s="29"/>
      <c r="X32" s="30">
        <f t="shared" si="12"/>
        <v>0</v>
      </c>
      <c r="Y32" s="31">
        <f t="shared" si="13"/>
        <v>0</v>
      </c>
      <c r="Z32" s="33">
        <f t="shared" si="14"/>
        <v>1</v>
      </c>
      <c r="AA32" s="34"/>
      <c r="AB32" s="34"/>
      <c r="AC32" s="34"/>
      <c r="AD32" s="35">
        <f t="shared" si="0"/>
        <v>0</v>
      </c>
      <c r="AE32" s="35">
        <f t="shared" si="15"/>
        <v>0</v>
      </c>
      <c r="AF32" s="36">
        <f t="shared" si="1"/>
        <v>1</v>
      </c>
      <c r="AG32" s="35">
        <f t="shared" si="2"/>
        <v>0</v>
      </c>
      <c r="AH32" s="35">
        <f t="shared" si="3"/>
        <v>0</v>
      </c>
      <c r="AI32" s="37">
        <f t="shared" si="4"/>
        <v>1</v>
      </c>
      <c r="AJ32" s="38" t="str">
        <f t="shared" si="5"/>
        <v/>
      </c>
    </row>
    <row r="33" spans="1:36" s="82" customFormat="1" x14ac:dyDescent="0.2">
      <c r="A33" s="26">
        <f>IF(المدخلات!C30&lt;&gt;0,المدخلات!C30,"")</f>
        <v>29</v>
      </c>
      <c r="B33" s="27" t="str">
        <f>IF(المدخلات!D30&lt;&gt;"",المدخلات!D30,"")</f>
        <v/>
      </c>
      <c r="C33" s="28" t="str">
        <f>IF(المدخلات!E30&lt;&gt;"",المدخلات!E30,"")</f>
        <v/>
      </c>
      <c r="D33" s="29"/>
      <c r="E33" s="29"/>
      <c r="F33" s="29"/>
      <c r="G33" s="29"/>
      <c r="H33" s="30">
        <f t="shared" si="6"/>
        <v>0</v>
      </c>
      <c r="I33" s="31">
        <f t="shared" si="7"/>
        <v>0</v>
      </c>
      <c r="J33" s="32">
        <f t="shared" si="8"/>
        <v>1</v>
      </c>
      <c r="K33" s="29"/>
      <c r="L33" s="29"/>
      <c r="M33" s="29"/>
      <c r="N33" s="30">
        <f t="shared" si="9"/>
        <v>0</v>
      </c>
      <c r="O33" s="31">
        <f t="shared" si="10"/>
        <v>0</v>
      </c>
      <c r="P33" s="32">
        <f t="shared" si="11"/>
        <v>1</v>
      </c>
      <c r="Q33" s="29"/>
      <c r="R33" s="29"/>
      <c r="S33" s="29"/>
      <c r="T33" s="29"/>
      <c r="U33" s="29"/>
      <c r="V33" s="29"/>
      <c r="W33" s="29"/>
      <c r="X33" s="30">
        <f t="shared" si="12"/>
        <v>0</v>
      </c>
      <c r="Y33" s="31">
        <f t="shared" si="13"/>
        <v>0</v>
      </c>
      <c r="Z33" s="33">
        <f t="shared" si="14"/>
        <v>1</v>
      </c>
      <c r="AA33" s="34"/>
      <c r="AB33" s="34"/>
      <c r="AC33" s="34"/>
      <c r="AD33" s="35">
        <f t="shared" si="0"/>
        <v>0</v>
      </c>
      <c r="AE33" s="35">
        <f t="shared" si="15"/>
        <v>0</v>
      </c>
      <c r="AF33" s="36">
        <f t="shared" si="1"/>
        <v>1</v>
      </c>
      <c r="AG33" s="35">
        <f t="shared" si="2"/>
        <v>0</v>
      </c>
      <c r="AH33" s="35">
        <f t="shared" si="3"/>
        <v>0</v>
      </c>
      <c r="AI33" s="37">
        <f t="shared" si="4"/>
        <v>1</v>
      </c>
      <c r="AJ33" s="38" t="str">
        <f t="shared" si="5"/>
        <v/>
      </c>
    </row>
    <row r="34" spans="1:36" s="82" customFormat="1" x14ac:dyDescent="0.2">
      <c r="A34" s="26">
        <f>IF(المدخلات!C31&lt;&gt;0,المدخلات!C31,"")</f>
        <v>30</v>
      </c>
      <c r="B34" s="27" t="str">
        <f>IF(المدخلات!D31&lt;&gt;"",المدخلات!D31,"")</f>
        <v/>
      </c>
      <c r="C34" s="28" t="str">
        <f>IF(المدخلات!E31&lt;&gt;"",المدخلات!E31,"")</f>
        <v/>
      </c>
      <c r="D34" s="29"/>
      <c r="E34" s="29"/>
      <c r="F34" s="29"/>
      <c r="G34" s="29"/>
      <c r="H34" s="30">
        <f t="shared" si="6"/>
        <v>0</v>
      </c>
      <c r="I34" s="31">
        <f t="shared" si="7"/>
        <v>0</v>
      </c>
      <c r="J34" s="32">
        <f t="shared" si="8"/>
        <v>1</v>
      </c>
      <c r="K34" s="29"/>
      <c r="L34" s="29"/>
      <c r="M34" s="29"/>
      <c r="N34" s="30">
        <f t="shared" si="9"/>
        <v>0</v>
      </c>
      <c r="O34" s="31">
        <f t="shared" si="10"/>
        <v>0</v>
      </c>
      <c r="P34" s="32">
        <f t="shared" si="11"/>
        <v>1</v>
      </c>
      <c r="Q34" s="29"/>
      <c r="R34" s="29"/>
      <c r="S34" s="29"/>
      <c r="T34" s="29"/>
      <c r="U34" s="29"/>
      <c r="V34" s="29"/>
      <c r="W34" s="29"/>
      <c r="X34" s="30">
        <f t="shared" si="12"/>
        <v>0</v>
      </c>
      <c r="Y34" s="31">
        <f t="shared" si="13"/>
        <v>0</v>
      </c>
      <c r="Z34" s="33">
        <f t="shared" si="14"/>
        <v>1</v>
      </c>
      <c r="AA34" s="34"/>
      <c r="AB34" s="34"/>
      <c r="AC34" s="34"/>
      <c r="AD34" s="35">
        <f t="shared" si="0"/>
        <v>0</v>
      </c>
      <c r="AE34" s="35">
        <f t="shared" si="15"/>
        <v>0</v>
      </c>
      <c r="AF34" s="36">
        <f t="shared" si="1"/>
        <v>1</v>
      </c>
      <c r="AG34" s="35">
        <f t="shared" si="2"/>
        <v>0</v>
      </c>
      <c r="AH34" s="35">
        <f t="shared" si="3"/>
        <v>0</v>
      </c>
      <c r="AI34" s="37">
        <f t="shared" si="4"/>
        <v>1</v>
      </c>
      <c r="AJ34" s="38" t="str">
        <f t="shared" si="5"/>
        <v/>
      </c>
    </row>
    <row r="35" spans="1:36" s="82" customFormat="1" x14ac:dyDescent="0.2">
      <c r="A35" s="26">
        <f>IF(المدخلات!C32&lt;&gt;0,المدخلات!C32,"")</f>
        <v>31</v>
      </c>
      <c r="B35" s="27" t="str">
        <f>IF(المدخلات!D32&lt;&gt;"",المدخلات!D32,"")</f>
        <v/>
      </c>
      <c r="C35" s="28" t="str">
        <f>IF(المدخلات!E32&lt;&gt;"",المدخلات!E32,"")</f>
        <v/>
      </c>
      <c r="D35" s="29"/>
      <c r="E35" s="29"/>
      <c r="F35" s="29"/>
      <c r="G35" s="29"/>
      <c r="H35" s="30">
        <f t="shared" si="6"/>
        <v>0</v>
      </c>
      <c r="I35" s="31">
        <f t="shared" si="7"/>
        <v>0</v>
      </c>
      <c r="J35" s="32">
        <f t="shared" si="8"/>
        <v>1</v>
      </c>
      <c r="K35" s="29"/>
      <c r="L35" s="29"/>
      <c r="M35" s="29"/>
      <c r="N35" s="30">
        <f t="shared" si="9"/>
        <v>0</v>
      </c>
      <c r="O35" s="31">
        <f t="shared" si="10"/>
        <v>0</v>
      </c>
      <c r="P35" s="32">
        <f t="shared" si="11"/>
        <v>1</v>
      </c>
      <c r="Q35" s="29"/>
      <c r="R35" s="29"/>
      <c r="S35" s="29"/>
      <c r="T35" s="29"/>
      <c r="U35" s="29"/>
      <c r="V35" s="29"/>
      <c r="W35" s="29"/>
      <c r="X35" s="30">
        <f t="shared" si="12"/>
        <v>0</v>
      </c>
      <c r="Y35" s="31">
        <f t="shared" si="13"/>
        <v>0</v>
      </c>
      <c r="Z35" s="33">
        <f t="shared" si="14"/>
        <v>1</v>
      </c>
      <c r="AA35" s="34"/>
      <c r="AB35" s="34"/>
      <c r="AC35" s="34"/>
      <c r="AD35" s="35">
        <f t="shared" si="0"/>
        <v>0</v>
      </c>
      <c r="AE35" s="35">
        <f t="shared" si="15"/>
        <v>0</v>
      </c>
      <c r="AF35" s="36">
        <f t="shared" si="1"/>
        <v>1</v>
      </c>
      <c r="AG35" s="35">
        <f t="shared" si="2"/>
        <v>0</v>
      </c>
      <c r="AH35" s="35">
        <f t="shared" si="3"/>
        <v>0</v>
      </c>
      <c r="AI35" s="37">
        <f t="shared" si="4"/>
        <v>1</v>
      </c>
      <c r="AJ35" s="38" t="str">
        <f t="shared" si="5"/>
        <v/>
      </c>
    </row>
    <row r="36" spans="1:36" s="82" customFormat="1" x14ac:dyDescent="0.2">
      <c r="A36" s="26">
        <f>IF(المدخلات!C33&lt;&gt;0,المدخلات!C33,"")</f>
        <v>32</v>
      </c>
      <c r="B36" s="27" t="str">
        <f>IF(المدخلات!D33&lt;&gt;"",المدخلات!D33,"")</f>
        <v/>
      </c>
      <c r="C36" s="28" t="str">
        <f>IF(المدخلات!E33&lt;&gt;"",المدخلات!E33,"")</f>
        <v/>
      </c>
      <c r="D36" s="29"/>
      <c r="E36" s="29"/>
      <c r="F36" s="29"/>
      <c r="G36" s="29"/>
      <c r="H36" s="30">
        <f t="shared" si="6"/>
        <v>0</v>
      </c>
      <c r="I36" s="31">
        <f t="shared" si="7"/>
        <v>0</v>
      </c>
      <c r="J36" s="32">
        <f t="shared" si="8"/>
        <v>1</v>
      </c>
      <c r="K36" s="29"/>
      <c r="L36" s="29"/>
      <c r="M36" s="29"/>
      <c r="N36" s="30">
        <f t="shared" si="9"/>
        <v>0</v>
      </c>
      <c r="O36" s="31">
        <f t="shared" si="10"/>
        <v>0</v>
      </c>
      <c r="P36" s="32">
        <f t="shared" si="11"/>
        <v>1</v>
      </c>
      <c r="Q36" s="29"/>
      <c r="R36" s="29"/>
      <c r="S36" s="29"/>
      <c r="T36" s="29"/>
      <c r="U36" s="29"/>
      <c r="V36" s="29"/>
      <c r="W36" s="29"/>
      <c r="X36" s="30">
        <f t="shared" si="12"/>
        <v>0</v>
      </c>
      <c r="Y36" s="31">
        <f t="shared" si="13"/>
        <v>0</v>
      </c>
      <c r="Z36" s="33">
        <f t="shared" si="14"/>
        <v>1</v>
      </c>
      <c r="AA36" s="34"/>
      <c r="AB36" s="34"/>
      <c r="AC36" s="34"/>
      <c r="AD36" s="35">
        <f t="shared" si="0"/>
        <v>0</v>
      </c>
      <c r="AE36" s="35">
        <f t="shared" si="15"/>
        <v>0</v>
      </c>
      <c r="AF36" s="36">
        <f t="shared" si="1"/>
        <v>1</v>
      </c>
      <c r="AG36" s="35">
        <f t="shared" si="2"/>
        <v>0</v>
      </c>
      <c r="AH36" s="35">
        <f t="shared" si="3"/>
        <v>0</v>
      </c>
      <c r="AI36" s="37">
        <f t="shared" si="4"/>
        <v>1</v>
      </c>
      <c r="AJ36" s="38" t="str">
        <f t="shared" si="5"/>
        <v/>
      </c>
    </row>
    <row r="37" spans="1:36" s="82" customFormat="1" x14ac:dyDescent="0.2">
      <c r="A37" s="26">
        <f>IF(المدخلات!C34&lt;&gt;0,المدخلات!C34,"")</f>
        <v>33</v>
      </c>
      <c r="B37" s="27" t="str">
        <f>IF(المدخلات!D34&lt;&gt;"",المدخلات!D34,"")</f>
        <v/>
      </c>
      <c r="C37" s="28" t="str">
        <f>IF(المدخلات!E34&lt;&gt;"",المدخلات!E34,"")</f>
        <v/>
      </c>
      <c r="D37" s="29"/>
      <c r="E37" s="29"/>
      <c r="F37" s="29"/>
      <c r="G37" s="29"/>
      <c r="H37" s="30">
        <f t="shared" si="6"/>
        <v>0</v>
      </c>
      <c r="I37" s="31">
        <f t="shared" si="7"/>
        <v>0</v>
      </c>
      <c r="J37" s="32">
        <f t="shared" si="8"/>
        <v>1</v>
      </c>
      <c r="K37" s="29"/>
      <c r="L37" s="29"/>
      <c r="M37" s="29"/>
      <c r="N37" s="30">
        <f t="shared" si="9"/>
        <v>0</v>
      </c>
      <c r="O37" s="31">
        <f t="shared" si="10"/>
        <v>0</v>
      </c>
      <c r="P37" s="32">
        <f t="shared" si="11"/>
        <v>1</v>
      </c>
      <c r="Q37" s="29"/>
      <c r="R37" s="29"/>
      <c r="S37" s="29"/>
      <c r="T37" s="29"/>
      <c r="U37" s="29"/>
      <c r="V37" s="29"/>
      <c r="W37" s="29"/>
      <c r="X37" s="30">
        <f t="shared" si="12"/>
        <v>0</v>
      </c>
      <c r="Y37" s="31">
        <f t="shared" si="13"/>
        <v>0</v>
      </c>
      <c r="Z37" s="33">
        <f t="shared" si="14"/>
        <v>1</v>
      </c>
      <c r="AA37" s="34"/>
      <c r="AB37" s="34"/>
      <c r="AC37" s="34"/>
      <c r="AD37" s="35">
        <f t="shared" si="0"/>
        <v>0</v>
      </c>
      <c r="AE37" s="35">
        <f t="shared" si="15"/>
        <v>0</v>
      </c>
      <c r="AF37" s="36">
        <f t="shared" si="1"/>
        <v>1</v>
      </c>
      <c r="AG37" s="35">
        <f t="shared" si="2"/>
        <v>0</v>
      </c>
      <c r="AH37" s="35">
        <f t="shared" si="3"/>
        <v>0</v>
      </c>
      <c r="AI37" s="37">
        <f t="shared" si="4"/>
        <v>1</v>
      </c>
      <c r="AJ37" s="38" t="str">
        <f t="shared" si="5"/>
        <v/>
      </c>
    </row>
    <row r="38" spans="1:36" s="82" customFormat="1" x14ac:dyDescent="0.2">
      <c r="A38" s="26">
        <f>IF(المدخلات!C35&lt;&gt;0,المدخلات!C35,"")</f>
        <v>34</v>
      </c>
      <c r="B38" s="27" t="str">
        <f>IF(المدخلات!D35&lt;&gt;"",المدخلات!D35,"")</f>
        <v/>
      </c>
      <c r="C38" s="28" t="str">
        <f>IF(المدخلات!E35&lt;&gt;"",المدخلات!E35,"")</f>
        <v/>
      </c>
      <c r="D38" s="29"/>
      <c r="E38" s="29"/>
      <c r="F38" s="29"/>
      <c r="G38" s="29"/>
      <c r="H38" s="30">
        <f t="shared" si="6"/>
        <v>0</v>
      </c>
      <c r="I38" s="31">
        <f t="shared" si="7"/>
        <v>0</v>
      </c>
      <c r="J38" s="32">
        <f t="shared" si="8"/>
        <v>1</v>
      </c>
      <c r="K38" s="29"/>
      <c r="L38" s="29"/>
      <c r="M38" s="29"/>
      <c r="N38" s="30">
        <f t="shared" si="9"/>
        <v>0</v>
      </c>
      <c r="O38" s="31">
        <f t="shared" si="10"/>
        <v>0</v>
      </c>
      <c r="P38" s="32">
        <f t="shared" si="11"/>
        <v>1</v>
      </c>
      <c r="Q38" s="29"/>
      <c r="R38" s="29"/>
      <c r="S38" s="29"/>
      <c r="T38" s="29"/>
      <c r="U38" s="29"/>
      <c r="V38" s="29"/>
      <c r="W38" s="29"/>
      <c r="X38" s="30">
        <f t="shared" si="12"/>
        <v>0</v>
      </c>
      <c r="Y38" s="31">
        <f t="shared" si="13"/>
        <v>0</v>
      </c>
      <c r="Z38" s="33">
        <f t="shared" si="14"/>
        <v>1</v>
      </c>
      <c r="AA38" s="34"/>
      <c r="AB38" s="34"/>
      <c r="AC38" s="34"/>
      <c r="AD38" s="35">
        <f t="shared" si="0"/>
        <v>0</v>
      </c>
      <c r="AE38" s="35">
        <f t="shared" si="15"/>
        <v>0</v>
      </c>
      <c r="AF38" s="36">
        <f t="shared" si="1"/>
        <v>1</v>
      </c>
      <c r="AG38" s="35">
        <f t="shared" si="2"/>
        <v>0</v>
      </c>
      <c r="AH38" s="35">
        <f t="shared" si="3"/>
        <v>0</v>
      </c>
      <c r="AI38" s="37">
        <f t="shared" si="4"/>
        <v>1</v>
      </c>
      <c r="AJ38" s="38" t="str">
        <f t="shared" si="5"/>
        <v/>
      </c>
    </row>
    <row r="39" spans="1:36" s="82" customFormat="1" x14ac:dyDescent="0.2">
      <c r="A39" s="26">
        <f>IF(المدخلات!C36&lt;&gt;0,المدخلات!C36,"")</f>
        <v>35</v>
      </c>
      <c r="B39" s="27" t="str">
        <f>IF(المدخلات!D36&lt;&gt;"",المدخلات!D36,"")</f>
        <v/>
      </c>
      <c r="C39" s="28" t="str">
        <f>IF(المدخلات!E36&lt;&gt;"",المدخلات!E36,"")</f>
        <v/>
      </c>
      <c r="D39" s="29"/>
      <c r="E39" s="29"/>
      <c r="F39" s="29"/>
      <c r="G39" s="29"/>
      <c r="H39" s="30">
        <f t="shared" si="6"/>
        <v>0</v>
      </c>
      <c r="I39" s="31">
        <f t="shared" si="7"/>
        <v>0</v>
      </c>
      <c r="J39" s="32">
        <f t="shared" si="8"/>
        <v>1</v>
      </c>
      <c r="K39" s="29"/>
      <c r="L39" s="29"/>
      <c r="M39" s="29"/>
      <c r="N39" s="30">
        <f t="shared" si="9"/>
        <v>0</v>
      </c>
      <c r="O39" s="31">
        <f t="shared" si="10"/>
        <v>0</v>
      </c>
      <c r="P39" s="32">
        <f t="shared" si="11"/>
        <v>1</v>
      </c>
      <c r="Q39" s="29"/>
      <c r="R39" s="29"/>
      <c r="S39" s="29"/>
      <c r="T39" s="29"/>
      <c r="U39" s="29"/>
      <c r="V39" s="29"/>
      <c r="W39" s="29"/>
      <c r="X39" s="30">
        <f t="shared" si="12"/>
        <v>0</v>
      </c>
      <c r="Y39" s="31">
        <f t="shared" si="13"/>
        <v>0</v>
      </c>
      <c r="Z39" s="33">
        <f t="shared" si="14"/>
        <v>1</v>
      </c>
      <c r="AA39" s="34"/>
      <c r="AB39" s="34"/>
      <c r="AC39" s="34"/>
      <c r="AD39" s="35">
        <f t="shared" si="0"/>
        <v>0</v>
      </c>
      <c r="AE39" s="35">
        <f t="shared" si="15"/>
        <v>0</v>
      </c>
      <c r="AF39" s="36">
        <f t="shared" si="1"/>
        <v>1</v>
      </c>
      <c r="AG39" s="35">
        <f t="shared" si="2"/>
        <v>0</v>
      </c>
      <c r="AH39" s="35">
        <f t="shared" si="3"/>
        <v>0</v>
      </c>
      <c r="AI39" s="37">
        <f t="shared" si="4"/>
        <v>1</v>
      </c>
      <c r="AJ39" s="38" t="str">
        <f t="shared" si="5"/>
        <v/>
      </c>
    </row>
    <row r="40" spans="1:36" s="82" customFormat="1" x14ac:dyDescent="0.2">
      <c r="A40" s="26">
        <f>IF(المدخلات!C37&lt;&gt;0,المدخلات!C37,"")</f>
        <v>36</v>
      </c>
      <c r="B40" s="27" t="str">
        <f>IF(المدخلات!D37&lt;&gt;"",المدخلات!D37,"")</f>
        <v/>
      </c>
      <c r="C40" s="28" t="str">
        <f>IF(المدخلات!E37&lt;&gt;"",المدخلات!E37,"")</f>
        <v/>
      </c>
      <c r="D40" s="29"/>
      <c r="E40" s="29"/>
      <c r="F40" s="29"/>
      <c r="G40" s="29"/>
      <c r="H40" s="30">
        <f t="shared" ref="H40:H43" si="16">IF(A40&lt;&gt;"",SUM(D40:G40),"")</f>
        <v>0</v>
      </c>
      <c r="I40" s="31">
        <f t="shared" ref="I40:I43" si="17">IF(A40&lt;&gt;"",(D40+E40+F40+G40)/4,"")</f>
        <v>0</v>
      </c>
      <c r="J40" s="32">
        <f t="shared" si="8"/>
        <v>1</v>
      </c>
      <c r="K40" s="29"/>
      <c r="L40" s="29"/>
      <c r="M40" s="29"/>
      <c r="N40" s="30">
        <f t="shared" ref="N40:N43" si="18">IF(A40&lt;&gt;"",SUM(K40:M40),"")</f>
        <v>0</v>
      </c>
      <c r="O40" s="31">
        <f t="shared" ref="O40:O43" si="19">IF(A40&lt;&gt;"",(K40+L40+M40)/3,"")</f>
        <v>0</v>
      </c>
      <c r="P40" s="32">
        <f t="shared" si="11"/>
        <v>1</v>
      </c>
      <c r="Q40" s="29"/>
      <c r="R40" s="29"/>
      <c r="S40" s="29"/>
      <c r="T40" s="29"/>
      <c r="U40" s="29"/>
      <c r="V40" s="29"/>
      <c r="W40" s="29"/>
      <c r="X40" s="30">
        <f t="shared" ref="X40:X43" si="20">IF(A40&lt;&gt;"",IF(W40&lt;&gt;7.77,SUM(Q40:W40),SUM(Q40:V40)),"")</f>
        <v>0</v>
      </c>
      <c r="Y40" s="31">
        <f t="shared" ref="Y40:Y43" si="21">IF(A40&lt;&gt;"",IF(W40=7.77,X40/6,X40/7),"")</f>
        <v>0</v>
      </c>
      <c r="Z40" s="33">
        <f t="shared" si="14"/>
        <v>1</v>
      </c>
      <c r="AA40" s="34"/>
      <c r="AB40" s="34"/>
      <c r="AC40" s="34"/>
      <c r="AD40" s="35">
        <f t="shared" si="0"/>
        <v>0</v>
      </c>
      <c r="AE40" s="35">
        <f t="shared" si="15"/>
        <v>0</v>
      </c>
      <c r="AF40" s="36">
        <f t="shared" si="1"/>
        <v>1</v>
      </c>
      <c r="AG40" s="35">
        <f t="shared" si="2"/>
        <v>0</v>
      </c>
      <c r="AH40" s="35">
        <f t="shared" si="3"/>
        <v>0</v>
      </c>
      <c r="AI40" s="37">
        <f t="shared" si="4"/>
        <v>1</v>
      </c>
      <c r="AJ40" s="38" t="str">
        <f t="shared" si="5"/>
        <v/>
      </c>
    </row>
    <row r="41" spans="1:36" s="82" customFormat="1" x14ac:dyDescent="0.2">
      <c r="A41" s="26">
        <f>IF(المدخلات!C38&lt;&gt;0,المدخلات!C38,"")</f>
        <v>37</v>
      </c>
      <c r="B41" s="27" t="str">
        <f>IF(المدخلات!D38&lt;&gt;"",المدخلات!D38,"")</f>
        <v/>
      </c>
      <c r="C41" s="28" t="str">
        <f>IF(المدخلات!E38&lt;&gt;"",المدخلات!E38,"")</f>
        <v/>
      </c>
      <c r="D41" s="29"/>
      <c r="E41" s="29"/>
      <c r="F41" s="29"/>
      <c r="G41" s="29"/>
      <c r="H41" s="30">
        <f t="shared" si="16"/>
        <v>0</v>
      </c>
      <c r="I41" s="31">
        <f t="shared" si="17"/>
        <v>0</v>
      </c>
      <c r="J41" s="32">
        <f t="shared" si="8"/>
        <v>1</v>
      </c>
      <c r="K41" s="29"/>
      <c r="L41" s="29"/>
      <c r="M41" s="29"/>
      <c r="N41" s="30">
        <f t="shared" si="18"/>
        <v>0</v>
      </c>
      <c r="O41" s="31">
        <f t="shared" si="19"/>
        <v>0</v>
      </c>
      <c r="P41" s="32">
        <f t="shared" si="11"/>
        <v>1</v>
      </c>
      <c r="Q41" s="29"/>
      <c r="R41" s="29"/>
      <c r="S41" s="29"/>
      <c r="T41" s="29"/>
      <c r="U41" s="29"/>
      <c r="V41" s="29"/>
      <c r="W41" s="29"/>
      <c r="X41" s="30">
        <f t="shared" si="20"/>
        <v>0</v>
      </c>
      <c r="Y41" s="31">
        <f t="shared" si="21"/>
        <v>0</v>
      </c>
      <c r="Z41" s="33">
        <f t="shared" si="14"/>
        <v>1</v>
      </c>
      <c r="AA41" s="34"/>
      <c r="AB41" s="34"/>
      <c r="AC41" s="34"/>
      <c r="AD41" s="35">
        <f t="shared" si="0"/>
        <v>0</v>
      </c>
      <c r="AE41" s="35">
        <f t="shared" si="15"/>
        <v>0</v>
      </c>
      <c r="AF41" s="36">
        <f t="shared" si="1"/>
        <v>1</v>
      </c>
      <c r="AG41" s="35">
        <f t="shared" si="2"/>
        <v>0</v>
      </c>
      <c r="AH41" s="35">
        <f t="shared" si="3"/>
        <v>0</v>
      </c>
      <c r="AI41" s="37">
        <f t="shared" si="4"/>
        <v>1</v>
      </c>
      <c r="AJ41" s="38" t="str">
        <f t="shared" si="5"/>
        <v/>
      </c>
    </row>
    <row r="42" spans="1:36" s="82" customFormat="1" x14ac:dyDescent="0.2">
      <c r="A42" s="26">
        <f>IF(المدخلات!C39&lt;&gt;0,المدخلات!C39,"")</f>
        <v>38</v>
      </c>
      <c r="B42" s="27" t="str">
        <f>IF(المدخلات!D39&lt;&gt;"",المدخلات!D39,"")</f>
        <v/>
      </c>
      <c r="C42" s="28" t="str">
        <f>IF(المدخلات!E39&lt;&gt;"",المدخلات!E39,"")</f>
        <v/>
      </c>
      <c r="D42" s="29"/>
      <c r="E42" s="29"/>
      <c r="F42" s="29"/>
      <c r="G42" s="29"/>
      <c r="H42" s="30">
        <f t="shared" si="16"/>
        <v>0</v>
      </c>
      <c r="I42" s="31">
        <f t="shared" si="17"/>
        <v>0</v>
      </c>
      <c r="J42" s="32">
        <f t="shared" si="8"/>
        <v>1</v>
      </c>
      <c r="K42" s="29"/>
      <c r="L42" s="29"/>
      <c r="M42" s="29"/>
      <c r="N42" s="30">
        <f t="shared" si="18"/>
        <v>0</v>
      </c>
      <c r="O42" s="31">
        <f t="shared" si="19"/>
        <v>0</v>
      </c>
      <c r="P42" s="32">
        <f t="shared" si="11"/>
        <v>1</v>
      </c>
      <c r="Q42" s="29"/>
      <c r="R42" s="29"/>
      <c r="S42" s="29"/>
      <c r="T42" s="29"/>
      <c r="U42" s="29"/>
      <c r="V42" s="29"/>
      <c r="W42" s="29"/>
      <c r="X42" s="30">
        <f t="shared" si="20"/>
        <v>0</v>
      </c>
      <c r="Y42" s="31">
        <f t="shared" si="21"/>
        <v>0</v>
      </c>
      <c r="Z42" s="33">
        <f t="shared" si="14"/>
        <v>1</v>
      </c>
      <c r="AA42" s="34"/>
      <c r="AB42" s="34"/>
      <c r="AC42" s="34"/>
      <c r="AD42" s="35">
        <f t="shared" si="0"/>
        <v>0</v>
      </c>
      <c r="AE42" s="35">
        <f t="shared" si="15"/>
        <v>0</v>
      </c>
      <c r="AF42" s="36">
        <f t="shared" si="1"/>
        <v>1</v>
      </c>
      <c r="AG42" s="35">
        <f t="shared" si="2"/>
        <v>0</v>
      </c>
      <c r="AH42" s="35">
        <f t="shared" si="3"/>
        <v>0</v>
      </c>
      <c r="AI42" s="37">
        <f t="shared" si="4"/>
        <v>1</v>
      </c>
      <c r="AJ42" s="38" t="str">
        <f t="shared" si="5"/>
        <v/>
      </c>
    </row>
    <row r="43" spans="1:36" s="82" customFormat="1" x14ac:dyDescent="0.2">
      <c r="A43" s="26">
        <f>IF(المدخلات!C40&lt;&gt;0,المدخلات!C40,"")</f>
        <v>39</v>
      </c>
      <c r="B43" s="27" t="str">
        <f>IF(المدخلات!D40&lt;&gt;"",المدخلات!D40,"")</f>
        <v/>
      </c>
      <c r="C43" s="28" t="str">
        <f>IF(المدخلات!E40&lt;&gt;"",المدخلات!E40,"")</f>
        <v/>
      </c>
      <c r="D43" s="29"/>
      <c r="E43" s="29"/>
      <c r="F43" s="29"/>
      <c r="G43" s="29"/>
      <c r="H43" s="30">
        <f t="shared" si="16"/>
        <v>0</v>
      </c>
      <c r="I43" s="31">
        <f t="shared" si="17"/>
        <v>0</v>
      </c>
      <c r="J43" s="32">
        <f t="shared" si="8"/>
        <v>1</v>
      </c>
      <c r="K43" s="29"/>
      <c r="L43" s="29"/>
      <c r="M43" s="29"/>
      <c r="N43" s="30">
        <f t="shared" si="18"/>
        <v>0</v>
      </c>
      <c r="O43" s="31">
        <f t="shared" si="19"/>
        <v>0</v>
      </c>
      <c r="P43" s="32">
        <f t="shared" si="11"/>
        <v>1</v>
      </c>
      <c r="Q43" s="29"/>
      <c r="R43" s="29"/>
      <c r="S43" s="29"/>
      <c r="T43" s="29"/>
      <c r="U43" s="29"/>
      <c r="V43" s="29"/>
      <c r="W43" s="29"/>
      <c r="X43" s="30">
        <f t="shared" si="20"/>
        <v>0</v>
      </c>
      <c r="Y43" s="31">
        <f t="shared" si="21"/>
        <v>0</v>
      </c>
      <c r="Z43" s="33">
        <f t="shared" si="14"/>
        <v>1</v>
      </c>
      <c r="AA43" s="34"/>
      <c r="AB43" s="34"/>
      <c r="AC43" s="34"/>
      <c r="AD43" s="35">
        <f t="shared" si="0"/>
        <v>0</v>
      </c>
      <c r="AE43" s="35">
        <f t="shared" si="15"/>
        <v>0</v>
      </c>
      <c r="AF43" s="36">
        <f t="shared" si="1"/>
        <v>1</v>
      </c>
      <c r="AG43" s="35">
        <f t="shared" si="2"/>
        <v>0</v>
      </c>
      <c r="AH43" s="35">
        <f t="shared" si="3"/>
        <v>0</v>
      </c>
      <c r="AI43" s="37">
        <f t="shared" si="4"/>
        <v>1</v>
      </c>
      <c r="AJ43" s="38" t="str">
        <f t="shared" si="5"/>
        <v/>
      </c>
    </row>
    <row r="44" spans="1:36" s="82" customFormat="1" x14ac:dyDescent="0.2">
      <c r="A44" s="26">
        <f>IF(المدخلات!C41&lt;&gt;0,المدخلات!C41,"")</f>
        <v>40</v>
      </c>
      <c r="B44" s="27" t="str">
        <f>IF(المدخلات!D41&lt;&gt;"",المدخلات!D41,"")</f>
        <v/>
      </c>
      <c r="C44" s="28" t="str">
        <f>IF(المدخلات!E41&lt;&gt;"",المدخلات!E41,"")</f>
        <v/>
      </c>
      <c r="D44" s="29"/>
      <c r="E44" s="29"/>
      <c r="F44" s="29"/>
      <c r="G44" s="29"/>
      <c r="H44" s="30">
        <f t="shared" ref="H44:H45" si="22">IF(A44&lt;&gt;"",SUM(D44:G44),"")</f>
        <v>0</v>
      </c>
      <c r="I44" s="31">
        <f t="shared" ref="I44:I45" si="23">IF(A44&lt;&gt;"",(D44+E44+F44+G44)/4,"")</f>
        <v>0</v>
      </c>
      <c r="J44" s="32">
        <f t="shared" si="8"/>
        <v>1</v>
      </c>
      <c r="K44" s="29"/>
      <c r="L44" s="29"/>
      <c r="M44" s="29"/>
      <c r="N44" s="30">
        <f t="shared" ref="N44:N45" si="24">IF(A44&lt;&gt;"",SUM(K44:M44),"")</f>
        <v>0</v>
      </c>
      <c r="O44" s="31">
        <f t="shared" ref="O44:O45" si="25">IF(A44&lt;&gt;"",(K44+L44+M44)/3,"")</f>
        <v>0</v>
      </c>
      <c r="P44" s="32">
        <f t="shared" si="11"/>
        <v>1</v>
      </c>
      <c r="Q44" s="29"/>
      <c r="R44" s="29"/>
      <c r="S44" s="29"/>
      <c r="T44" s="29"/>
      <c r="U44" s="29"/>
      <c r="V44" s="29"/>
      <c r="W44" s="29"/>
      <c r="X44" s="30">
        <f t="shared" ref="X44" si="26">IF(A44&lt;&gt;"",IF(W44&lt;&gt;7.77,SUM(Q44:W44),SUM(Q44:V44)),"")</f>
        <v>0</v>
      </c>
      <c r="Y44" s="31">
        <f t="shared" ref="Y44:Y45" si="27">IF(A44&lt;&gt;"",IF(W44=7.77,X44/6,X44/7),"")</f>
        <v>0</v>
      </c>
      <c r="Z44" s="33">
        <f t="shared" si="14"/>
        <v>1</v>
      </c>
      <c r="AA44" s="34"/>
      <c r="AB44" s="34"/>
      <c r="AC44" s="34"/>
      <c r="AD44" s="35">
        <f t="shared" si="0"/>
        <v>0</v>
      </c>
      <c r="AE44" s="35">
        <f t="shared" si="15"/>
        <v>0</v>
      </c>
      <c r="AF44" s="36">
        <f t="shared" si="1"/>
        <v>1</v>
      </c>
      <c r="AG44" s="35">
        <f t="shared" si="2"/>
        <v>0</v>
      </c>
      <c r="AH44" s="35">
        <f t="shared" si="3"/>
        <v>0</v>
      </c>
      <c r="AI44" s="37">
        <f t="shared" si="4"/>
        <v>1</v>
      </c>
      <c r="AJ44" s="38" t="str">
        <f t="shared" si="5"/>
        <v/>
      </c>
    </row>
    <row r="45" spans="1:36" s="82" customFormat="1" x14ac:dyDescent="0.2">
      <c r="A45" s="26">
        <f>IF(المدخلات!C42&lt;&gt;0,المدخلات!C42,"")</f>
        <v>41</v>
      </c>
      <c r="B45" s="27" t="str">
        <f>IF(المدخلات!D42&lt;&gt;"",المدخلات!D42,"")</f>
        <v/>
      </c>
      <c r="C45" s="28" t="str">
        <f>IF(المدخلات!E42&lt;&gt;"",المدخلات!E42,"")</f>
        <v/>
      </c>
      <c r="D45" s="29"/>
      <c r="E45" s="29"/>
      <c r="F45" s="29"/>
      <c r="G45" s="29"/>
      <c r="H45" s="30">
        <f t="shared" si="22"/>
        <v>0</v>
      </c>
      <c r="I45" s="31">
        <f t="shared" si="23"/>
        <v>0</v>
      </c>
      <c r="J45" s="32">
        <f t="shared" ref="J45:J49" si="28">IF(A45&lt;&gt;"",RANK(I45,I$5:I$44,0),"")</f>
        <v>1</v>
      </c>
      <c r="K45" s="29"/>
      <c r="L45" s="29"/>
      <c r="M45" s="29"/>
      <c r="N45" s="30">
        <f t="shared" si="24"/>
        <v>0</v>
      </c>
      <c r="O45" s="31">
        <f t="shared" si="25"/>
        <v>0</v>
      </c>
      <c r="P45" s="32">
        <f t="shared" ref="P45:P49" si="29">IF(A45&lt;&gt;"",RANK(O45,O$5:O$44,0),"")</f>
        <v>1</v>
      </c>
      <c r="Q45" s="29"/>
      <c r="R45" s="29"/>
      <c r="S45" s="29"/>
      <c r="T45" s="29"/>
      <c r="U45" s="29"/>
      <c r="V45" s="29"/>
      <c r="W45" s="29"/>
      <c r="X45" s="30">
        <f t="shared" ref="X45" si="30">IF(A45&lt;&gt;"",IF(W45&lt;&gt;7.77,SUM(Q45:W45),SUM(Q45:V45)),"")</f>
        <v>0</v>
      </c>
      <c r="Y45" s="31">
        <f t="shared" si="27"/>
        <v>0</v>
      </c>
      <c r="Z45" s="33">
        <f t="shared" ref="Z45:Z49" si="31">IF(A45&lt;&gt;"",RANK(Y45,Y$5:Y$44,0),"")</f>
        <v>1</v>
      </c>
      <c r="AA45" s="34"/>
      <c r="AB45" s="34"/>
      <c r="AC45" s="34"/>
      <c r="AD45" s="35">
        <f t="shared" ref="AD45:AD49" si="32">IF(A45&lt;&gt;"",SUM(AA45:AC45),"")</f>
        <v>0</v>
      </c>
      <c r="AE45" s="35">
        <f t="shared" ref="AE45:AE49" si="33">IF(A45&lt;&gt;"",AD45/3,"")</f>
        <v>0</v>
      </c>
      <c r="AF45" s="36">
        <f t="shared" ref="AF45:AF49" si="34">IF(A45&lt;&gt;"",RANK(AE45,AE$5:AE$44,0),"")</f>
        <v>1</v>
      </c>
      <c r="AG45" s="35">
        <f t="shared" ref="AG45:AG49" si="35">IF(A45&lt;&gt;"",I45*2+O45*2+Y45+AE45*1.5,"")</f>
        <v>0</v>
      </c>
      <c r="AH45" s="35">
        <f t="shared" ref="AH45:AH49" si="36">IF(A45&lt;&gt;"",(I45*2+O45*2+Y45+AE45*1.5)/6.5,"")</f>
        <v>0</v>
      </c>
      <c r="AI45" s="37">
        <f t="shared" ref="AI45:AI49" si="37">IF(A45&lt;&gt;"",RANK(AH45,AH$5:AH$44,0),"")</f>
        <v>1</v>
      </c>
      <c r="AJ45" s="38" t="str">
        <f t="shared" ref="AJ45:AJ49" si="38">IF(A45&lt;&gt;"",IF(AH45&gt;=16,"شكر",IF(AH45&gt;=15,"شرف",IF(AH45&gt;=14,"تشجيع",IF(AH45&gt;=13,"رضا","")))),"")</f>
        <v/>
      </c>
    </row>
    <row r="46" spans="1:36" s="82" customFormat="1" x14ac:dyDescent="0.2">
      <c r="A46" s="26">
        <f>IF(المدخلات!C43&lt;&gt;0,المدخلات!C43,"")</f>
        <v>42</v>
      </c>
      <c r="B46" s="27" t="str">
        <f>IF(المدخلات!D43&lt;&gt;"",المدخلات!D43,"")</f>
        <v/>
      </c>
      <c r="C46" s="28" t="str">
        <f>IF(المدخلات!E43&lt;&gt;"",المدخلات!E43,"")</f>
        <v/>
      </c>
      <c r="D46" s="29"/>
      <c r="E46" s="29"/>
      <c r="F46" s="29"/>
      <c r="G46" s="29"/>
      <c r="H46" s="30">
        <f t="shared" ref="H46:H49" si="39">IF(A46&lt;&gt;"",SUM(D46:G46),"")</f>
        <v>0</v>
      </c>
      <c r="I46" s="31">
        <f t="shared" ref="I46:I49" si="40">IF(A46&lt;&gt;"",(D46+E46+F46+G46)/4,"")</f>
        <v>0</v>
      </c>
      <c r="J46" s="32">
        <f t="shared" si="28"/>
        <v>1</v>
      </c>
      <c r="K46" s="29"/>
      <c r="L46" s="29"/>
      <c r="M46" s="29"/>
      <c r="N46" s="30">
        <f t="shared" ref="N46:N49" si="41">IF(A46&lt;&gt;"",SUM(K46:M46),"")</f>
        <v>0</v>
      </c>
      <c r="O46" s="31">
        <f t="shared" ref="O46:O49" si="42">IF(A46&lt;&gt;"",(K46+L46+M46)/3,"")</f>
        <v>0</v>
      </c>
      <c r="P46" s="32">
        <f t="shared" si="29"/>
        <v>1</v>
      </c>
      <c r="Q46" s="29"/>
      <c r="R46" s="29"/>
      <c r="S46" s="29"/>
      <c r="T46" s="29"/>
      <c r="U46" s="29"/>
      <c r="V46" s="29"/>
      <c r="W46" s="29"/>
      <c r="X46" s="30">
        <f t="shared" ref="X46" si="43">IF(A46&lt;&gt;"",IF(W46&lt;&gt;7.77,SUM(Q46:W46),SUM(Q46:V46)),"")</f>
        <v>0</v>
      </c>
      <c r="Y46" s="31">
        <f t="shared" ref="Y46:Y49" si="44">IF(A46&lt;&gt;"",IF(W46=7.77,X46/6,X46/7),"")</f>
        <v>0</v>
      </c>
      <c r="Z46" s="33">
        <f t="shared" si="31"/>
        <v>1</v>
      </c>
      <c r="AA46" s="34"/>
      <c r="AB46" s="34"/>
      <c r="AC46" s="34"/>
      <c r="AD46" s="35">
        <f t="shared" si="32"/>
        <v>0</v>
      </c>
      <c r="AE46" s="35">
        <f t="shared" si="33"/>
        <v>0</v>
      </c>
      <c r="AF46" s="36">
        <f t="shared" si="34"/>
        <v>1</v>
      </c>
      <c r="AG46" s="35">
        <f t="shared" si="35"/>
        <v>0</v>
      </c>
      <c r="AH46" s="35">
        <f t="shared" si="36"/>
        <v>0</v>
      </c>
      <c r="AI46" s="37">
        <f t="shared" si="37"/>
        <v>1</v>
      </c>
      <c r="AJ46" s="38" t="str">
        <f t="shared" si="38"/>
        <v/>
      </c>
    </row>
    <row r="47" spans="1:36" s="82" customFormat="1" x14ac:dyDescent="0.2">
      <c r="A47" s="26">
        <f>IF(المدخلات!C44&lt;&gt;0,المدخلات!C44,"")</f>
        <v>43</v>
      </c>
      <c r="B47" s="27" t="str">
        <f>IF(المدخلات!D44&lt;&gt;"",المدخلات!D44,"")</f>
        <v/>
      </c>
      <c r="C47" s="28" t="str">
        <f>IF(المدخلات!E44&lt;&gt;"",المدخلات!E44,"")</f>
        <v/>
      </c>
      <c r="D47" s="29"/>
      <c r="E47" s="29"/>
      <c r="F47" s="29"/>
      <c r="G47" s="29"/>
      <c r="H47" s="30">
        <f t="shared" si="39"/>
        <v>0</v>
      </c>
      <c r="I47" s="31">
        <f t="shared" si="40"/>
        <v>0</v>
      </c>
      <c r="J47" s="32">
        <f t="shared" si="28"/>
        <v>1</v>
      </c>
      <c r="K47" s="29"/>
      <c r="L47" s="29"/>
      <c r="M47" s="29"/>
      <c r="N47" s="30">
        <f t="shared" si="41"/>
        <v>0</v>
      </c>
      <c r="O47" s="31">
        <f t="shared" si="42"/>
        <v>0</v>
      </c>
      <c r="P47" s="32">
        <f t="shared" si="29"/>
        <v>1</v>
      </c>
      <c r="Q47" s="29"/>
      <c r="R47" s="29"/>
      <c r="S47" s="29"/>
      <c r="T47" s="29"/>
      <c r="U47" s="29"/>
      <c r="V47" s="29"/>
      <c r="W47" s="29"/>
      <c r="X47" s="30">
        <f t="shared" ref="X47" si="45">IF(A47&lt;&gt;"",IF(W47&lt;&gt;7.77,SUM(Q47:W47),SUM(Q47:V47)),"")</f>
        <v>0</v>
      </c>
      <c r="Y47" s="31">
        <f t="shared" si="44"/>
        <v>0</v>
      </c>
      <c r="Z47" s="33">
        <f t="shared" si="31"/>
        <v>1</v>
      </c>
      <c r="AA47" s="34"/>
      <c r="AB47" s="34"/>
      <c r="AC47" s="34"/>
      <c r="AD47" s="35">
        <f t="shared" si="32"/>
        <v>0</v>
      </c>
      <c r="AE47" s="35">
        <f t="shared" si="33"/>
        <v>0</v>
      </c>
      <c r="AF47" s="36">
        <f t="shared" si="34"/>
        <v>1</v>
      </c>
      <c r="AG47" s="35">
        <f t="shared" si="35"/>
        <v>0</v>
      </c>
      <c r="AH47" s="35">
        <f t="shared" si="36"/>
        <v>0</v>
      </c>
      <c r="AI47" s="37">
        <f t="shared" si="37"/>
        <v>1</v>
      </c>
      <c r="AJ47" s="38" t="str">
        <f t="shared" si="38"/>
        <v/>
      </c>
    </row>
    <row r="48" spans="1:36" s="82" customFormat="1" x14ac:dyDescent="0.2">
      <c r="A48" s="26">
        <f>IF(المدخلات!C45&lt;&gt;0,المدخلات!C45,"")</f>
        <v>44</v>
      </c>
      <c r="B48" s="27" t="str">
        <f>IF(المدخلات!D45&lt;&gt;"",المدخلات!D45,"")</f>
        <v/>
      </c>
      <c r="C48" s="28" t="str">
        <f>IF(المدخلات!E45&lt;&gt;"",المدخلات!E45,"")</f>
        <v/>
      </c>
      <c r="D48" s="29"/>
      <c r="E48" s="29"/>
      <c r="F48" s="29"/>
      <c r="G48" s="29"/>
      <c r="H48" s="30">
        <f t="shared" si="39"/>
        <v>0</v>
      </c>
      <c r="I48" s="31">
        <f t="shared" si="40"/>
        <v>0</v>
      </c>
      <c r="J48" s="32">
        <f t="shared" si="28"/>
        <v>1</v>
      </c>
      <c r="K48" s="29"/>
      <c r="L48" s="29"/>
      <c r="M48" s="29"/>
      <c r="N48" s="30">
        <f t="shared" si="41"/>
        <v>0</v>
      </c>
      <c r="O48" s="31">
        <f t="shared" si="42"/>
        <v>0</v>
      </c>
      <c r="P48" s="32">
        <f t="shared" si="29"/>
        <v>1</v>
      </c>
      <c r="Q48" s="29"/>
      <c r="R48" s="29"/>
      <c r="S48" s="29"/>
      <c r="T48" s="29"/>
      <c r="U48" s="29"/>
      <c r="V48" s="29"/>
      <c r="W48" s="29"/>
      <c r="X48" s="30">
        <f t="shared" ref="X48" si="46">IF(A48&lt;&gt;"",IF(W48&lt;&gt;7.77,SUM(Q48:W48),SUM(Q48:V48)),"")</f>
        <v>0</v>
      </c>
      <c r="Y48" s="31">
        <f t="shared" si="44"/>
        <v>0</v>
      </c>
      <c r="Z48" s="33">
        <f t="shared" si="31"/>
        <v>1</v>
      </c>
      <c r="AA48" s="34"/>
      <c r="AB48" s="34"/>
      <c r="AC48" s="34"/>
      <c r="AD48" s="35">
        <f t="shared" si="32"/>
        <v>0</v>
      </c>
      <c r="AE48" s="35">
        <f t="shared" si="33"/>
        <v>0</v>
      </c>
      <c r="AF48" s="36">
        <f t="shared" si="34"/>
        <v>1</v>
      </c>
      <c r="AG48" s="35">
        <f t="shared" si="35"/>
        <v>0</v>
      </c>
      <c r="AH48" s="35">
        <f t="shared" si="36"/>
        <v>0</v>
      </c>
      <c r="AI48" s="37">
        <f t="shared" si="37"/>
        <v>1</v>
      </c>
      <c r="AJ48" s="38" t="str">
        <f t="shared" si="38"/>
        <v/>
      </c>
    </row>
    <row r="49" spans="1:42" s="82" customFormat="1" x14ac:dyDescent="0.2">
      <c r="A49" s="26">
        <f>IF(المدخلات!C46&lt;&gt;0,المدخلات!C46,"")</f>
        <v>45</v>
      </c>
      <c r="B49" s="27" t="str">
        <f>IF(المدخلات!D46&lt;&gt;"",المدخلات!D46,"")</f>
        <v/>
      </c>
      <c r="C49" s="28" t="str">
        <f>IF(المدخلات!E46&lt;&gt;"",المدخلات!E46,"")</f>
        <v/>
      </c>
      <c r="D49" s="29"/>
      <c r="E49" s="29"/>
      <c r="F49" s="29"/>
      <c r="G49" s="29"/>
      <c r="H49" s="30">
        <f t="shared" si="39"/>
        <v>0</v>
      </c>
      <c r="I49" s="31">
        <f t="shared" si="40"/>
        <v>0</v>
      </c>
      <c r="J49" s="32">
        <f t="shared" si="28"/>
        <v>1</v>
      </c>
      <c r="K49" s="29"/>
      <c r="L49" s="29"/>
      <c r="M49" s="29"/>
      <c r="N49" s="30">
        <f t="shared" si="41"/>
        <v>0</v>
      </c>
      <c r="O49" s="31">
        <f t="shared" si="42"/>
        <v>0</v>
      </c>
      <c r="P49" s="32">
        <f t="shared" si="29"/>
        <v>1</v>
      </c>
      <c r="Q49" s="29"/>
      <c r="R49" s="29"/>
      <c r="S49" s="29"/>
      <c r="T49" s="29"/>
      <c r="U49" s="29"/>
      <c r="V49" s="29"/>
      <c r="W49" s="29"/>
      <c r="X49" s="30">
        <f t="shared" ref="X49" si="47">IF(A49&lt;&gt;"",IF(W49&lt;&gt;7.77,SUM(Q49:W49),SUM(Q49:V49)),"")</f>
        <v>0</v>
      </c>
      <c r="Y49" s="31">
        <f t="shared" si="44"/>
        <v>0</v>
      </c>
      <c r="Z49" s="33">
        <f t="shared" si="31"/>
        <v>1</v>
      </c>
      <c r="AA49" s="34"/>
      <c r="AB49" s="34"/>
      <c r="AC49" s="34"/>
      <c r="AD49" s="35">
        <f t="shared" si="32"/>
        <v>0</v>
      </c>
      <c r="AE49" s="35">
        <f t="shared" si="33"/>
        <v>0</v>
      </c>
      <c r="AF49" s="36">
        <f t="shared" si="34"/>
        <v>1</v>
      </c>
      <c r="AG49" s="35">
        <f t="shared" si="35"/>
        <v>0</v>
      </c>
      <c r="AH49" s="35">
        <f t="shared" si="36"/>
        <v>0</v>
      </c>
      <c r="AI49" s="37">
        <f t="shared" si="37"/>
        <v>1</v>
      </c>
      <c r="AJ49" s="38" t="str">
        <f t="shared" si="38"/>
        <v/>
      </c>
    </row>
    <row r="51" spans="1:42" s="82" customFormat="1" x14ac:dyDescent="0.2">
      <c r="A51" s="365" t="s">
        <v>6</v>
      </c>
      <c r="B51" s="366"/>
      <c r="C51" s="350" t="str">
        <f>C1</f>
        <v/>
      </c>
      <c r="D51" s="351"/>
      <c r="E51" s="351"/>
      <c r="F51" s="352"/>
      <c r="G51" s="81"/>
      <c r="H51" s="365" t="s">
        <v>7</v>
      </c>
      <c r="I51" s="366"/>
      <c r="J51" s="350" t="str">
        <f>J1</f>
        <v/>
      </c>
      <c r="K51" s="351"/>
      <c r="L51" s="351"/>
      <c r="M51" s="352"/>
      <c r="N51" s="81"/>
      <c r="O51" s="365" t="s">
        <v>8</v>
      </c>
      <c r="P51" s="366"/>
      <c r="Q51" s="350" t="str">
        <f>Q1</f>
        <v/>
      </c>
      <c r="R51" s="351"/>
      <c r="S51" s="351"/>
      <c r="T51" s="81"/>
      <c r="U51" s="365" t="s">
        <v>9</v>
      </c>
      <c r="V51" s="366"/>
      <c r="W51" s="350" t="str">
        <f>W1</f>
        <v>2019-2018</v>
      </c>
      <c r="X51" s="351"/>
      <c r="Y51" s="352"/>
      <c r="Z51" s="81"/>
      <c r="AA51" s="81"/>
      <c r="AB51" s="81"/>
    </row>
    <row r="52" spans="1:42" ht="20.25" x14ac:dyDescent="0.3">
      <c r="K52" s="361" t="s">
        <v>47</v>
      </c>
      <c r="L52" s="361"/>
      <c r="M52" s="361"/>
      <c r="N52" s="362"/>
      <c r="O52" s="361"/>
      <c r="P52" s="361"/>
      <c r="Q52" s="361"/>
      <c r="R52" s="361"/>
      <c r="S52" s="361"/>
      <c r="T52" s="362"/>
      <c r="U52" s="361"/>
      <c r="V52" s="361"/>
    </row>
    <row r="54" spans="1:42" ht="49.5" customHeight="1" x14ac:dyDescent="0.2">
      <c r="A54" s="76"/>
      <c r="B54" s="44"/>
      <c r="C54" s="44"/>
      <c r="D54" s="63" t="s">
        <v>21</v>
      </c>
      <c r="E54" s="63" t="s">
        <v>22</v>
      </c>
      <c r="F54" s="63" t="s">
        <v>23</v>
      </c>
      <c r="G54" s="63" t="s">
        <v>24</v>
      </c>
      <c r="I54" s="20" t="s">
        <v>26</v>
      </c>
      <c r="J54" s="40"/>
      <c r="K54" s="18" t="s">
        <v>28</v>
      </c>
      <c r="L54" s="19" t="s">
        <v>29</v>
      </c>
      <c r="M54" s="19" t="s">
        <v>30</v>
      </c>
      <c r="O54" s="20" t="s">
        <v>26</v>
      </c>
      <c r="P54" s="40"/>
      <c r="Q54" s="21" t="s">
        <v>31</v>
      </c>
      <c r="R54" s="22" t="s">
        <v>32</v>
      </c>
      <c r="S54" s="22" t="s">
        <v>33</v>
      </c>
      <c r="T54" s="22" t="s">
        <v>34</v>
      </c>
      <c r="U54" s="23" t="s">
        <v>35</v>
      </c>
      <c r="V54" s="23" t="s">
        <v>36</v>
      </c>
      <c r="W54" s="23" t="s">
        <v>37</v>
      </c>
      <c r="Y54" s="20" t="s">
        <v>26</v>
      </c>
      <c r="Z54" s="40"/>
      <c r="AA54" s="25" t="str">
        <f>AA4</f>
        <v>Expr orale</v>
      </c>
      <c r="AB54" s="220" t="str">
        <f>AB4</f>
        <v>Lecture</v>
      </c>
      <c r="AC54" s="218" t="str">
        <f>AC4</f>
        <v>Prod écrite</v>
      </c>
      <c r="AE54" s="20" t="s">
        <v>26</v>
      </c>
      <c r="AH54" s="20" t="s">
        <v>42</v>
      </c>
      <c r="AM54" s="45"/>
      <c r="AN54" s="46"/>
    </row>
    <row r="55" spans="1:42" x14ac:dyDescent="0.2">
      <c r="B55" s="395" t="s">
        <v>45</v>
      </c>
      <c r="C55" s="368"/>
      <c r="D55" s="39">
        <f>MAX(D5:D49)</f>
        <v>0</v>
      </c>
      <c r="E55" s="39">
        <f>MAX(E5:E49)</f>
        <v>0</v>
      </c>
      <c r="F55" s="39">
        <f>MAX(F5:F49)</f>
        <v>0</v>
      </c>
      <c r="G55" s="39">
        <f>MAX(G5:G49)</f>
        <v>0</v>
      </c>
      <c r="I55" s="39">
        <f>MAX(I5:I49)</f>
        <v>0</v>
      </c>
      <c r="J55" s="40"/>
      <c r="K55" s="39">
        <f>MAX(K5:K49)</f>
        <v>0</v>
      </c>
      <c r="L55" s="39">
        <f>MAX(L5:L49)</f>
        <v>0</v>
      </c>
      <c r="M55" s="210">
        <f>MAX(M5:M49)</f>
        <v>0</v>
      </c>
      <c r="O55" s="39">
        <f>MAX(O5:O49)</f>
        <v>0</v>
      </c>
      <c r="P55" s="40"/>
      <c r="Q55" s="39">
        <f t="shared" ref="Q55:V55" si="48">MAX(Q5:Q49)</f>
        <v>0</v>
      </c>
      <c r="R55" s="39">
        <f t="shared" si="48"/>
        <v>0</v>
      </c>
      <c r="S55" s="39">
        <f t="shared" si="48"/>
        <v>0</v>
      </c>
      <c r="T55" s="39">
        <f t="shared" si="48"/>
        <v>0</v>
      </c>
      <c r="U55" s="39">
        <f t="shared" si="48"/>
        <v>0</v>
      </c>
      <c r="V55" s="39">
        <f t="shared" si="48"/>
        <v>0</v>
      </c>
      <c r="W55" s="210">
        <f t="array" ref="W55">MAX(IF(W5:W49&lt;&gt;7.77,W5:W49))</f>
        <v>0</v>
      </c>
      <c r="Y55" s="210">
        <f>MAX(Y5:Y49)</f>
        <v>0</v>
      </c>
      <c r="Z55" s="40"/>
      <c r="AA55" s="210">
        <f>MAX(AA5:AA49)</f>
        <v>0</v>
      </c>
      <c r="AB55" s="217">
        <f>MAX(AB5:AB49)</f>
        <v>0</v>
      </c>
      <c r="AC55" s="219">
        <f>MAX(AC5:AC49)</f>
        <v>0</v>
      </c>
      <c r="AE55" s="210">
        <f>MAX(AE5:AE49)</f>
        <v>0</v>
      </c>
      <c r="AH55" s="210">
        <f>MAX(AH5:AH49)</f>
        <v>0</v>
      </c>
    </row>
    <row r="56" spans="1:42" x14ac:dyDescent="0.2">
      <c r="B56" s="395" t="s">
        <v>46</v>
      </c>
      <c r="C56" s="368"/>
      <c r="D56" s="41">
        <f>MIN(D5:D49)</f>
        <v>0</v>
      </c>
      <c r="E56" s="41">
        <f>MIN(E5:E49)</f>
        <v>0</v>
      </c>
      <c r="F56" s="41">
        <f>MIN(F5:F49)</f>
        <v>0</v>
      </c>
      <c r="G56" s="41">
        <f>MIN(G5:G49)</f>
        <v>0</v>
      </c>
      <c r="I56" s="41">
        <f>MIN(I5:I49)</f>
        <v>0</v>
      </c>
      <c r="J56" s="40"/>
      <c r="K56" s="41">
        <f>MIN(K5:K49)</f>
        <v>0</v>
      </c>
      <c r="L56" s="41">
        <f>MIN(L5:L49)</f>
        <v>0</v>
      </c>
      <c r="M56" s="210">
        <f>MIN(M5:M49)</f>
        <v>0</v>
      </c>
      <c r="O56" s="41">
        <f>MIN(O5:O49)</f>
        <v>0</v>
      </c>
      <c r="P56" s="40"/>
      <c r="Q56" s="41">
        <f t="shared" ref="Q56:V56" si="49">MIN(Q5:Q49)</f>
        <v>0</v>
      </c>
      <c r="R56" s="41">
        <f t="shared" si="49"/>
        <v>0</v>
      </c>
      <c r="S56" s="41">
        <f t="shared" si="49"/>
        <v>0</v>
      </c>
      <c r="T56" s="41">
        <f t="shared" si="49"/>
        <v>0</v>
      </c>
      <c r="U56" s="41">
        <f t="shared" si="49"/>
        <v>0</v>
      </c>
      <c r="V56" s="41">
        <f t="shared" si="49"/>
        <v>0</v>
      </c>
      <c r="W56" s="210">
        <f t="array" ref="W56">MIN(IF(W5:W49&lt;&gt;7.77,W5:W49))</f>
        <v>0</v>
      </c>
      <c r="Y56" s="210">
        <f>MIN(Y5:Y49)</f>
        <v>0</v>
      </c>
      <c r="Z56" s="40"/>
      <c r="AA56" s="210">
        <f>MIN(AA5:AA49)</f>
        <v>0</v>
      </c>
      <c r="AB56" s="221">
        <f>MIN(AB5:AB49)</f>
        <v>0</v>
      </c>
      <c r="AC56" s="92">
        <f>MIN(AC5:AC49)</f>
        <v>0</v>
      </c>
      <c r="AE56" s="210">
        <f>MIN(AE5:AE49)</f>
        <v>0</v>
      </c>
      <c r="AH56" s="210">
        <f>MIN(AH5:AH49)</f>
        <v>0</v>
      </c>
    </row>
    <row r="57" spans="1:42" ht="15" customHeight="1" x14ac:dyDescent="0.2">
      <c r="A57" s="394" t="s">
        <v>48</v>
      </c>
      <c r="B57" s="369" t="s">
        <v>49</v>
      </c>
      <c r="C57" s="369"/>
      <c r="D57" s="41" t="e">
        <f>AVERAGE(D5:D49)</f>
        <v>#DIV/0!</v>
      </c>
      <c r="E57" s="41" t="e">
        <f>AVERAGE(E5:E49)</f>
        <v>#DIV/0!</v>
      </c>
      <c r="F57" s="92" t="e">
        <f>AVERAGE(F5:F49)</f>
        <v>#DIV/0!</v>
      </c>
      <c r="G57" s="209" t="e">
        <f>AVERAGE(G5:G49)</f>
        <v>#DIV/0!</v>
      </c>
      <c r="I57" s="39">
        <f>AVERAGE(I5:I49)</f>
        <v>0</v>
      </c>
      <c r="J57" s="40"/>
      <c r="K57" s="41" t="e">
        <f>AVERAGE(K5:K49)</f>
        <v>#DIV/0!</v>
      </c>
      <c r="L57" s="41" t="e">
        <f>AVERAGE(L5:L49)</f>
        <v>#DIV/0!</v>
      </c>
      <c r="M57" s="210" t="e">
        <f>AVERAGE(M5:M49)</f>
        <v>#DIV/0!</v>
      </c>
      <c r="O57" s="209">
        <f>AVERAGE(O5:O49)</f>
        <v>0</v>
      </c>
      <c r="P57" s="47"/>
      <c r="Q57" s="41" t="e">
        <f t="shared" ref="Q57:V57" si="50">AVERAGE(Q5:Q49)</f>
        <v>#DIV/0!</v>
      </c>
      <c r="R57" s="41" t="e">
        <f t="shared" si="50"/>
        <v>#DIV/0!</v>
      </c>
      <c r="S57" s="41" t="e">
        <f t="shared" si="50"/>
        <v>#DIV/0!</v>
      </c>
      <c r="T57" s="41" t="e">
        <f t="shared" si="50"/>
        <v>#DIV/0!</v>
      </c>
      <c r="U57" s="41" t="e">
        <f t="shared" si="50"/>
        <v>#DIV/0!</v>
      </c>
      <c r="V57" s="41" t="e">
        <f t="shared" si="50"/>
        <v>#DIV/0!</v>
      </c>
      <c r="W57" s="210">
        <f t="array" ref="W57">AVERAGE(IF(W5:W49&lt;&gt;7.77,W5:W49))</f>
        <v>0</v>
      </c>
      <c r="Y57" s="210">
        <f>AVERAGE(Y5:Y49)</f>
        <v>0</v>
      </c>
      <c r="Z57" s="47"/>
      <c r="AA57" s="210" t="e">
        <f>AVERAGE(AA5:AA49)</f>
        <v>#DIV/0!</v>
      </c>
      <c r="AB57" s="221" t="e">
        <f>AVERAGE(AB5:AB49)</f>
        <v>#DIV/0!</v>
      </c>
      <c r="AC57" s="92" t="e">
        <f>AVERAGE(AC5:AC49)</f>
        <v>#DIV/0!</v>
      </c>
      <c r="AE57" s="210">
        <f>AVERAGE(AE5:AE49)</f>
        <v>0</v>
      </c>
      <c r="AH57" s="210">
        <f>AVERAGE(AH5:AH49)</f>
        <v>0</v>
      </c>
      <c r="AM57" s="45"/>
      <c r="AN57" s="46"/>
    </row>
    <row r="58" spans="1:42" x14ac:dyDescent="0.2">
      <c r="A58" s="394"/>
      <c r="B58" s="368" t="s">
        <v>50</v>
      </c>
      <c r="C58" s="369"/>
      <c r="D58" s="48">
        <f>COUNTIF(D5:D49,"&gt;=10")</f>
        <v>0</v>
      </c>
      <c r="E58" s="48">
        <f>COUNTIF(E5:E49,"&gt;=10")</f>
        <v>0</v>
      </c>
      <c r="F58" s="91">
        <f>COUNTIF(F5:F49,"&gt;=10")</f>
        <v>0</v>
      </c>
      <c r="G58" s="48">
        <f>COUNTIF(G5:G49,"&gt;=10")</f>
        <v>0</v>
      </c>
      <c r="I58" s="48">
        <f>COUNTIF(I5:I49,"&gt;=10")</f>
        <v>0</v>
      </c>
      <c r="J58" s="49"/>
      <c r="K58" s="48">
        <f>COUNTIF(K5:K49,"&gt;=10")</f>
        <v>0</v>
      </c>
      <c r="L58" s="91">
        <f>COUNTIF(L5:L49,"&gt;=10")</f>
        <v>0</v>
      </c>
      <c r="M58" s="48">
        <f>COUNTIF(M5:M49,"&gt;=10")</f>
        <v>0</v>
      </c>
      <c r="O58" s="48">
        <f>COUNTIF(O5:O49,"&gt;=10")</f>
        <v>0</v>
      </c>
      <c r="P58" s="50"/>
      <c r="Q58" s="48">
        <f t="shared" ref="Q58:V58" si="51">COUNTIF(Q5:Q49,"&gt;=10")</f>
        <v>0</v>
      </c>
      <c r="R58" s="48">
        <f t="shared" si="51"/>
        <v>0</v>
      </c>
      <c r="S58" s="48">
        <f t="shared" si="51"/>
        <v>0</v>
      </c>
      <c r="T58" s="48">
        <f t="shared" si="51"/>
        <v>0</v>
      </c>
      <c r="U58" s="48">
        <f t="shared" si="51"/>
        <v>0</v>
      </c>
      <c r="V58" s="91">
        <f t="shared" si="51"/>
        <v>0</v>
      </c>
      <c r="W58" s="51">
        <f>COUNTIF(W5:W49,"&gt;=10")-COUNTIF(W5:W49,"=7,77")</f>
        <v>0</v>
      </c>
      <c r="Y58" s="48">
        <f>COUNTIF(Y5:Y49,"&gt;=10")</f>
        <v>0</v>
      </c>
      <c r="Z58" s="50"/>
      <c r="AA58" s="48">
        <f>COUNTIF(AA5:AA49,"&gt;=10")</f>
        <v>0</v>
      </c>
      <c r="AB58" s="222">
        <f>COUNTIF(AB5:AB49,"&gt;=10")</f>
        <v>0</v>
      </c>
      <c r="AC58" s="91">
        <f>COUNTIF(AC5:AC49,"&gt;=10")</f>
        <v>0</v>
      </c>
      <c r="AE58" s="48">
        <f>COUNTIF(AE5:AE49,"&gt;=10")</f>
        <v>0</v>
      </c>
      <c r="AH58" s="48">
        <f>COUNTIF(AH5:AH49,"&gt;=10")</f>
        <v>0</v>
      </c>
      <c r="AM58" s="45"/>
      <c r="AN58" s="46"/>
    </row>
    <row r="59" spans="1:42" x14ac:dyDescent="0.2">
      <c r="A59" s="394"/>
      <c r="B59" s="363" t="s">
        <v>51</v>
      </c>
      <c r="C59" s="364"/>
      <c r="D59" s="53" t="e">
        <f>D58/(D58+D61)*100</f>
        <v>#DIV/0!</v>
      </c>
      <c r="E59" s="53" t="e">
        <f>E58/(E58+E61)*100</f>
        <v>#DIV/0!</v>
      </c>
      <c r="F59" s="53" t="e">
        <f>F58/(F58+F61)*100</f>
        <v>#DIV/0!</v>
      </c>
      <c r="G59" s="119" t="e">
        <f>G58/(G58+G61)*100</f>
        <v>#DIV/0!</v>
      </c>
      <c r="I59" s="82"/>
      <c r="J59" s="82"/>
      <c r="K59" s="53" t="e">
        <f>K58/(K58+K61)*100</f>
        <v>#DIV/0!</v>
      </c>
      <c r="L59" s="53" t="e">
        <f>L58/(L58+L61)*100</f>
        <v>#DIV/0!</v>
      </c>
      <c r="M59" s="53" t="e">
        <f>M58/(M58+M61)*100</f>
        <v>#DIV/0!</v>
      </c>
      <c r="O59" s="82"/>
      <c r="P59" s="82"/>
      <c r="Q59" s="53" t="e">
        <f t="shared" ref="Q59:W59" si="52">Q58/(Q58+Q61)*100</f>
        <v>#DIV/0!</v>
      </c>
      <c r="R59" s="53" t="e">
        <f t="shared" si="52"/>
        <v>#DIV/0!</v>
      </c>
      <c r="S59" s="53" t="e">
        <f t="shared" si="52"/>
        <v>#DIV/0!</v>
      </c>
      <c r="T59" s="53" t="e">
        <f>T58/(T58+T61)*100</f>
        <v>#DIV/0!</v>
      </c>
      <c r="U59" s="53" t="e">
        <f t="shared" si="52"/>
        <v>#DIV/0!</v>
      </c>
      <c r="V59" s="53" t="e">
        <f t="shared" si="52"/>
        <v>#DIV/0!</v>
      </c>
      <c r="W59" s="53" t="e">
        <f t="shared" si="52"/>
        <v>#DIV/0!</v>
      </c>
      <c r="Y59" s="50"/>
      <c r="Z59" s="50"/>
      <c r="AA59" s="53" t="e">
        <f>AA58/(AA58+AA61)*100</f>
        <v>#DIV/0!</v>
      </c>
      <c r="AB59" s="223" t="e">
        <f>AB58/(AB58+AB61)*100</f>
        <v>#DIV/0!</v>
      </c>
      <c r="AC59" s="53" t="e">
        <f>AC58/(AC58+AC61)*100</f>
        <v>#DIV/0!</v>
      </c>
      <c r="AE59" s="50"/>
      <c r="AF59" s="50"/>
      <c r="AM59" s="45"/>
      <c r="AN59" s="46"/>
    </row>
    <row r="60" spans="1:42" s="52" customFormat="1" x14ac:dyDescent="0.2">
      <c r="A60" s="394"/>
      <c r="B60" s="44"/>
      <c r="C60" s="44"/>
      <c r="D60" s="47"/>
      <c r="E60" s="47"/>
      <c r="F60" s="47"/>
      <c r="G60" s="47"/>
      <c r="I60" s="47"/>
      <c r="J60" s="47"/>
      <c r="K60" s="47"/>
      <c r="L60" s="47"/>
      <c r="M60" s="47"/>
      <c r="O60" s="47"/>
      <c r="P60" s="17"/>
      <c r="Q60" s="47"/>
      <c r="R60" s="47"/>
      <c r="S60" s="47"/>
      <c r="T60" s="47"/>
      <c r="U60" s="47"/>
      <c r="V60" s="47"/>
      <c r="W60" s="47"/>
      <c r="Y60" s="47"/>
      <c r="Z60" s="17"/>
      <c r="AA60" s="17"/>
      <c r="AB60" s="17"/>
      <c r="AC60" s="17"/>
      <c r="AE60" s="17"/>
      <c r="AF60" s="47"/>
      <c r="AG60" s="16"/>
      <c r="AH60" s="16"/>
      <c r="AN60" s="44"/>
    </row>
    <row r="61" spans="1:42" ht="25.5" customHeight="1" x14ac:dyDescent="0.2">
      <c r="A61" s="394"/>
      <c r="B61" s="363" t="s">
        <v>52</v>
      </c>
      <c r="C61" s="364"/>
      <c r="D61" s="53">
        <f>COUNTIF(D5:D49,"&lt;10")</f>
        <v>0</v>
      </c>
      <c r="E61" s="53">
        <f>COUNTIF(E5:E49,"&lt;10")</f>
        <v>0</v>
      </c>
      <c r="F61" s="53">
        <f>COUNTIF(F5:F49,"&lt;10")</f>
        <v>0</v>
      </c>
      <c r="G61" s="53">
        <f>COUNTIF(G5:G49,"&lt;10")</f>
        <v>0</v>
      </c>
      <c r="I61" s="53">
        <f>COUNTIF(I5:I49,"&lt;10")</f>
        <v>45</v>
      </c>
      <c r="J61" s="17"/>
      <c r="K61" s="53">
        <f>COUNTIF(K5:K49,"&lt;10")</f>
        <v>0</v>
      </c>
      <c r="L61" s="53">
        <f>COUNTIF(L5:L49,"&lt;10")</f>
        <v>0</v>
      </c>
      <c r="M61" s="53">
        <f>COUNTIF(M5:M49,"&lt;10")</f>
        <v>0</v>
      </c>
      <c r="O61" s="53">
        <f>COUNTIF(O5:O49,"&lt;10")</f>
        <v>45</v>
      </c>
      <c r="P61" s="17"/>
      <c r="Q61" s="53">
        <f t="shared" ref="Q61:W61" si="53">COUNTIF(Q5:Q49,"&lt;10")</f>
        <v>0</v>
      </c>
      <c r="R61" s="53">
        <f t="shared" si="53"/>
        <v>0</v>
      </c>
      <c r="S61" s="53">
        <f t="shared" si="53"/>
        <v>0</v>
      </c>
      <c r="T61" s="53">
        <f t="shared" si="53"/>
        <v>0</v>
      </c>
      <c r="U61" s="53">
        <f t="shared" si="53"/>
        <v>0</v>
      </c>
      <c r="V61" s="53">
        <f t="shared" si="53"/>
        <v>0</v>
      </c>
      <c r="W61" s="53">
        <f t="shared" si="53"/>
        <v>0</v>
      </c>
      <c r="Y61" s="53">
        <f>COUNTIF(Y5:Y49,"&lt;10")</f>
        <v>45</v>
      </c>
      <c r="Z61" s="17"/>
      <c r="AA61" s="53">
        <f>COUNTIF(AA5:AA49,"&lt;10")</f>
        <v>0</v>
      </c>
      <c r="AB61" s="53">
        <f>COUNTIF(AB5:AB49,"&lt;10")</f>
        <v>0</v>
      </c>
      <c r="AC61" s="53">
        <f>COUNTIF(AC5:AC49,"&lt;10")</f>
        <v>0</v>
      </c>
      <c r="AE61" s="17"/>
      <c r="AF61" s="82"/>
      <c r="AM61" s="45"/>
      <c r="AN61" s="46"/>
    </row>
    <row r="62" spans="1:42" x14ac:dyDescent="0.2">
      <c r="A62" s="394"/>
      <c r="B62" s="363" t="s">
        <v>51</v>
      </c>
      <c r="C62" s="364"/>
      <c r="D62" s="53" t="e">
        <f>D61/(D61+D58)*100</f>
        <v>#DIV/0!</v>
      </c>
      <c r="E62" s="53" t="e">
        <f>E61/(E61+E58)*100</f>
        <v>#DIV/0!</v>
      </c>
      <c r="F62" s="53" t="e">
        <f>F61/(F61+F58)*100</f>
        <v>#DIV/0!</v>
      </c>
      <c r="G62" s="53" t="e">
        <f>G61/(G61+G58)*100</f>
        <v>#DIV/0!</v>
      </c>
      <c r="I62" s="53">
        <f>I61/(I61+I58)*100</f>
        <v>100</v>
      </c>
      <c r="J62" s="17"/>
      <c r="K62" s="53" t="e">
        <f>K61/(K61+K58)*100</f>
        <v>#DIV/0!</v>
      </c>
      <c r="L62" s="53" t="e">
        <f>L61/(L61+L58)*100</f>
        <v>#DIV/0!</v>
      </c>
      <c r="M62" s="53" t="e">
        <f>M61/(M61+M58)*100</f>
        <v>#DIV/0!</v>
      </c>
      <c r="O62" s="53">
        <f>O61/(O61+O58)*100</f>
        <v>100</v>
      </c>
      <c r="P62" s="54"/>
      <c r="Q62" s="53" t="e">
        <f t="shared" ref="Q62:W62" si="54">Q61/(Q61+Q58)*100</f>
        <v>#DIV/0!</v>
      </c>
      <c r="R62" s="53" t="e">
        <f t="shared" si="54"/>
        <v>#DIV/0!</v>
      </c>
      <c r="S62" s="53" t="e">
        <f t="shared" si="54"/>
        <v>#DIV/0!</v>
      </c>
      <c r="T62" s="53" t="e">
        <f>T61/(T61+T58)*100</f>
        <v>#DIV/0!</v>
      </c>
      <c r="U62" s="53" t="e">
        <f t="shared" si="54"/>
        <v>#DIV/0!</v>
      </c>
      <c r="V62" s="53" t="e">
        <f t="shared" si="54"/>
        <v>#DIV/0!</v>
      </c>
      <c r="W62" s="53" t="e">
        <f t="shared" si="54"/>
        <v>#DIV/0!</v>
      </c>
      <c r="Y62" s="53">
        <f>Y61/(Y61+Y58)*100</f>
        <v>100</v>
      </c>
      <c r="Z62" s="82"/>
      <c r="AA62" s="53" t="e">
        <f>AA61/(AA61+AA58)*100</f>
        <v>#DIV/0!</v>
      </c>
      <c r="AB62" s="53" t="e">
        <f>AB61/(AB61+AB58)*100</f>
        <v>#DIV/0!</v>
      </c>
      <c r="AC62" s="53" t="e">
        <f>AC61/(AC61+AC58)*100</f>
        <v>#DIV/0!</v>
      </c>
      <c r="AE62" s="82"/>
      <c r="AF62" s="82"/>
      <c r="AM62" s="45"/>
      <c r="AN62" s="46"/>
    </row>
    <row r="63" spans="1:42" s="52" customFormat="1" x14ac:dyDescent="0.2">
      <c r="A63" s="55"/>
      <c r="B63" s="56"/>
      <c r="C63" s="56"/>
      <c r="D63" s="57"/>
      <c r="E63" s="57"/>
      <c r="F63" s="57"/>
      <c r="G63" s="57"/>
      <c r="H63" s="54"/>
      <c r="I63" s="54"/>
      <c r="J63" s="54"/>
      <c r="K63" s="57"/>
      <c r="L63" s="57"/>
      <c r="M63" s="57"/>
      <c r="N63" s="54"/>
      <c r="O63" s="54"/>
      <c r="P63" s="17"/>
      <c r="Q63" s="57"/>
      <c r="R63" s="57"/>
      <c r="S63" s="57"/>
      <c r="T63" s="57"/>
      <c r="U63" s="57"/>
      <c r="V63" s="57"/>
      <c r="W63" s="57"/>
      <c r="X63" s="54"/>
      <c r="AP63" s="44"/>
    </row>
    <row r="64" spans="1:42" x14ac:dyDescent="0.2">
      <c r="AO64" s="45"/>
      <c r="AP64" s="46"/>
    </row>
    <row r="65" spans="1:42" x14ac:dyDescent="0.2">
      <c r="N65" s="358" t="s">
        <v>49</v>
      </c>
      <c r="O65" s="358"/>
      <c r="P65" s="358"/>
      <c r="Q65" s="358"/>
      <c r="R65" s="358"/>
      <c r="AO65" s="45"/>
      <c r="AP65" s="46"/>
    </row>
    <row r="66" spans="1:42" x14ac:dyDescent="0.2">
      <c r="N66" s="89" t="s">
        <v>73</v>
      </c>
      <c r="O66" s="90"/>
      <c r="P66" s="90"/>
      <c r="Q66" s="90"/>
      <c r="R66" s="90"/>
      <c r="S66" s="359">
        <f>AVERAGE(AH5:AH49)</f>
        <v>0</v>
      </c>
      <c r="T66" s="359"/>
      <c r="V66" s="360" t="s">
        <v>53</v>
      </c>
      <c r="W66" s="360"/>
      <c r="AM66" s="45"/>
      <c r="AN66" s="46"/>
    </row>
    <row r="67" spans="1:42" ht="15.75" x14ac:dyDescent="0.25">
      <c r="G67" s="121" t="s">
        <v>70</v>
      </c>
      <c r="H67" s="121" t="s">
        <v>51</v>
      </c>
      <c r="N67" s="93" t="s">
        <v>16</v>
      </c>
      <c r="O67" s="94"/>
      <c r="P67" s="94"/>
      <c r="Q67" s="94"/>
      <c r="R67" s="95"/>
      <c r="S67" s="359">
        <f>I57</f>
        <v>0</v>
      </c>
      <c r="T67" s="359"/>
      <c r="V67" s="59" t="s">
        <v>54</v>
      </c>
      <c r="W67" s="120">
        <f>COUNTIF(AJ5:AJ49,V67)</f>
        <v>0</v>
      </c>
      <c r="X67" s="58"/>
      <c r="AA67" s="58"/>
      <c r="AB67" s="58"/>
      <c r="AC67" s="58"/>
      <c r="AD67" s="58"/>
      <c r="AM67" s="45"/>
      <c r="AN67" s="46"/>
    </row>
    <row r="68" spans="1:42" x14ac:dyDescent="0.2">
      <c r="B68" s="396" t="s">
        <v>71</v>
      </c>
      <c r="C68" s="397"/>
      <c r="D68" s="397"/>
      <c r="E68" s="397"/>
      <c r="F68" s="398"/>
      <c r="G68" s="53">
        <f>COUNTIF(AH5:AH49,"&lt;10")</f>
        <v>45</v>
      </c>
      <c r="H68" s="224">
        <f>G68/(G68+G69)*100</f>
        <v>100</v>
      </c>
      <c r="N68" s="96" t="s">
        <v>69</v>
      </c>
      <c r="O68" s="97"/>
      <c r="P68" s="97"/>
      <c r="Q68" s="97"/>
      <c r="R68" s="98"/>
      <c r="S68" s="359">
        <f>O57</f>
        <v>0</v>
      </c>
      <c r="T68" s="359"/>
      <c r="V68" s="59" t="s">
        <v>55</v>
      </c>
      <c r="W68" s="120">
        <f>COUNTIF(AJ5:AJ49,V68)</f>
        <v>0</v>
      </c>
      <c r="X68" s="60"/>
      <c r="AA68" s="60"/>
      <c r="AB68" s="60"/>
      <c r="AC68" s="60"/>
      <c r="AM68" s="45"/>
      <c r="AN68" s="46"/>
    </row>
    <row r="69" spans="1:42" x14ac:dyDescent="0.2">
      <c r="B69" s="396" t="s">
        <v>72</v>
      </c>
      <c r="C69" s="397"/>
      <c r="D69" s="397"/>
      <c r="E69" s="397"/>
      <c r="F69" s="398"/>
      <c r="G69" s="53">
        <f>COUNTIF(AH5:AH49,"&gt;=10")</f>
        <v>0</v>
      </c>
      <c r="H69" s="224">
        <f>G69/(G68+G69)*100</f>
        <v>0</v>
      </c>
      <c r="N69" s="99" t="s">
        <v>18</v>
      </c>
      <c r="O69" s="100"/>
      <c r="P69" s="100"/>
      <c r="Q69" s="100"/>
      <c r="R69" s="101"/>
      <c r="S69" s="359">
        <f>Y57</f>
        <v>0</v>
      </c>
      <c r="T69" s="359"/>
      <c r="V69" s="59" t="s">
        <v>56</v>
      </c>
      <c r="W69" s="120">
        <f>COUNTIF(AJ5:AJ49,V69)</f>
        <v>0</v>
      </c>
      <c r="X69" s="60"/>
      <c r="AA69" s="60"/>
      <c r="AB69" s="60"/>
      <c r="AC69" s="60"/>
      <c r="AM69" s="45"/>
      <c r="AN69" s="46"/>
    </row>
    <row r="70" spans="1:42" x14ac:dyDescent="0.2">
      <c r="A70" s="16"/>
      <c r="I70" s="60"/>
      <c r="J70" s="60"/>
      <c r="K70" s="60"/>
      <c r="L70" s="60"/>
      <c r="M70" s="60"/>
      <c r="N70" s="42" t="s">
        <v>123</v>
      </c>
      <c r="O70" s="43"/>
      <c r="P70" s="43"/>
      <c r="Q70" s="43"/>
      <c r="R70" s="86"/>
      <c r="S70" s="359">
        <f>AE57</f>
        <v>0</v>
      </c>
      <c r="T70" s="359"/>
      <c r="V70" s="61" t="s">
        <v>57</v>
      </c>
      <c r="W70" s="120">
        <f>COUNTIF(AJ5:AJ49,V70)</f>
        <v>0</v>
      </c>
      <c r="X70" s="60"/>
      <c r="AA70" s="60"/>
      <c r="AB70" s="60"/>
      <c r="AC70" s="60"/>
      <c r="AM70" s="45"/>
      <c r="AN70" s="46"/>
    </row>
    <row r="91" spans="1:28" s="82" customFormat="1" x14ac:dyDescent="0.2">
      <c r="A91" s="365" t="s">
        <v>6</v>
      </c>
      <c r="B91" s="366"/>
      <c r="C91" s="350" t="str">
        <f>C1</f>
        <v/>
      </c>
      <c r="D91" s="351"/>
      <c r="E91" s="351"/>
      <c r="F91" s="352"/>
      <c r="G91" s="81"/>
      <c r="H91" s="365" t="s">
        <v>7</v>
      </c>
      <c r="I91" s="366"/>
      <c r="J91" s="350" t="str">
        <f>J1</f>
        <v/>
      </c>
      <c r="K91" s="351"/>
      <c r="L91" s="351"/>
      <c r="M91" s="352"/>
      <c r="N91" s="81"/>
      <c r="O91" s="365" t="s">
        <v>8</v>
      </c>
      <c r="P91" s="366"/>
      <c r="Q91" s="350" t="str">
        <f>Q1</f>
        <v/>
      </c>
      <c r="R91" s="351"/>
      <c r="S91" s="352"/>
      <c r="T91" s="81"/>
      <c r="U91" s="367" t="s">
        <v>9</v>
      </c>
      <c r="V91" s="366"/>
      <c r="W91" s="350" t="str">
        <f>W1</f>
        <v>2019-2018</v>
      </c>
      <c r="X91" s="351"/>
      <c r="Y91" s="352"/>
      <c r="Z91" s="81"/>
      <c r="AA91" s="81"/>
      <c r="AB91" s="81"/>
    </row>
    <row r="93" spans="1:28" ht="26.25" x14ac:dyDescent="0.4">
      <c r="K93" s="383" t="s">
        <v>47</v>
      </c>
      <c r="L93" s="383"/>
      <c r="M93" s="383"/>
      <c r="N93" s="383"/>
      <c r="O93" s="383"/>
      <c r="P93" s="383"/>
      <c r="Q93" s="383"/>
      <c r="R93" s="383"/>
      <c r="T93" s="62"/>
      <c r="U93" s="62"/>
    </row>
    <row r="95" spans="1:28" ht="44.25" x14ac:dyDescent="0.2">
      <c r="A95" s="380" t="s">
        <v>10</v>
      </c>
      <c r="B95" s="381"/>
      <c r="C95" s="63" t="s">
        <v>21</v>
      </c>
      <c r="D95" s="64" t="s">
        <v>51</v>
      </c>
      <c r="E95" s="63" t="s">
        <v>22</v>
      </c>
      <c r="F95" s="64" t="s">
        <v>51</v>
      </c>
      <c r="G95" s="63" t="s">
        <v>23</v>
      </c>
      <c r="H95" s="64" t="s">
        <v>51</v>
      </c>
      <c r="I95" s="63" t="s">
        <v>24</v>
      </c>
      <c r="J95" s="64" t="s">
        <v>51</v>
      </c>
      <c r="K95" s="20" t="s">
        <v>26</v>
      </c>
      <c r="L95" s="64" t="s">
        <v>51</v>
      </c>
    </row>
    <row r="96" spans="1:28" s="17" customFormat="1" ht="12" x14ac:dyDescent="0.2">
      <c r="A96" s="378" t="s">
        <v>58</v>
      </c>
      <c r="B96" s="378"/>
      <c r="C96" s="87">
        <f>COUNTIF(D5:D49,"&lt;5")</f>
        <v>0</v>
      </c>
      <c r="D96" s="88" t="e">
        <f>C96/SUM(C96:C99)*100</f>
        <v>#DIV/0!</v>
      </c>
      <c r="E96" s="87">
        <f>COUNTIF(E5:E49,"&lt;5")</f>
        <v>0</v>
      </c>
      <c r="F96" s="88" t="e">
        <f>E96/SUM(E96:E99)*100</f>
        <v>#DIV/0!</v>
      </c>
      <c r="G96" s="87">
        <f>COUNTIF(F5:F49,"&lt;5")</f>
        <v>0</v>
      </c>
      <c r="H96" s="88" t="e">
        <f>G96/SUM(G96:G99)*100</f>
        <v>#DIV/0!</v>
      </c>
      <c r="I96" s="87">
        <f>COUNTIF(G5:G49,"&lt;5")</f>
        <v>0</v>
      </c>
      <c r="J96" s="88" t="e">
        <f>I96/SUM(I96:I99)*100</f>
        <v>#DIV/0!</v>
      </c>
      <c r="K96" s="87">
        <f>COUNTIF(I5:I49,"&lt;5")</f>
        <v>45</v>
      </c>
      <c r="L96" s="88">
        <f>K96/SUM(K96:K99)*100</f>
        <v>100</v>
      </c>
    </row>
    <row r="97" spans="1:18" s="17" customFormat="1" ht="12" x14ac:dyDescent="0.2">
      <c r="A97" s="378" t="s">
        <v>59</v>
      </c>
      <c r="B97" s="378"/>
      <c r="C97" s="69">
        <f>COUNTIF(D5:D49,"&lt;10")-C96</f>
        <v>0</v>
      </c>
      <c r="D97" s="88" t="e">
        <f>C97/SUM(C96:C99)*100</f>
        <v>#DIV/0!</v>
      </c>
      <c r="E97" s="69">
        <f>COUNTIF(E5:E49,"&lt;10")-E96</f>
        <v>0</v>
      </c>
      <c r="F97" s="88" t="e">
        <f>E97/SUM(E96:E99)*100</f>
        <v>#DIV/0!</v>
      </c>
      <c r="G97" s="69">
        <f>COUNTIF(F5:F49,"&lt;10")-G96</f>
        <v>0</v>
      </c>
      <c r="H97" s="88" t="e">
        <f>G97/SUM(G96:G99)*100</f>
        <v>#DIV/0!</v>
      </c>
      <c r="I97" s="69">
        <f>COUNTIF(G5:G49,"&lt;10")-I96</f>
        <v>0</v>
      </c>
      <c r="J97" s="88" t="e">
        <f>I97/SUM(I96:I99)*100</f>
        <v>#DIV/0!</v>
      </c>
      <c r="K97" s="69">
        <f>COUNTIF(I5:I49,"&lt;10")-K96</f>
        <v>0</v>
      </c>
      <c r="L97" s="88">
        <f>K97/SUM(K96:K99)*100</f>
        <v>0</v>
      </c>
    </row>
    <row r="98" spans="1:18" s="17" customFormat="1" ht="12" x14ac:dyDescent="0.2">
      <c r="A98" s="378" t="s">
        <v>60</v>
      </c>
      <c r="B98" s="378"/>
      <c r="C98" s="69">
        <f>COUNTIF(D5:D49,"&lt;15")-(C97+C96)</f>
        <v>0</v>
      </c>
      <c r="D98" s="88" t="e">
        <f>C98/SUM(C96:C99)*100</f>
        <v>#DIV/0!</v>
      </c>
      <c r="E98" s="69">
        <f>COUNTIF(E5:E49,"&lt;15")-(E97+E96)</f>
        <v>0</v>
      </c>
      <c r="F98" s="88" t="e">
        <f>E98/SUM(E96:E99)*100</f>
        <v>#DIV/0!</v>
      </c>
      <c r="G98" s="69">
        <f>COUNTIF(F5:F49,"&lt;15")-(G97+G96)</f>
        <v>0</v>
      </c>
      <c r="H98" s="88" t="e">
        <f>G98/SUM(G96:G99)*100</f>
        <v>#DIV/0!</v>
      </c>
      <c r="I98" s="69">
        <f>COUNTIF(G5:G49,"&lt;15")-(I97+I96)</f>
        <v>0</v>
      </c>
      <c r="J98" s="88" t="e">
        <f>I98/SUM(I96:I99)*100</f>
        <v>#DIV/0!</v>
      </c>
      <c r="K98" s="69">
        <f>COUNTIF(I5:I49,"&lt;15")-(K97+K96)</f>
        <v>0</v>
      </c>
      <c r="L98" s="88">
        <f>K98/SUM(K96:K99)*100</f>
        <v>0</v>
      </c>
    </row>
    <row r="99" spans="1:18" s="17" customFormat="1" ht="12" x14ac:dyDescent="0.2">
      <c r="A99" s="378" t="s">
        <v>61</v>
      </c>
      <c r="B99" s="378"/>
      <c r="C99" s="69">
        <f>COUNTIF(D5:D49,"&lt;=20")-(C97+C96+C98)</f>
        <v>0</v>
      </c>
      <c r="D99" s="88" t="e">
        <f>C99/SUM(C96:C99)*100</f>
        <v>#DIV/0!</v>
      </c>
      <c r="E99" s="69">
        <f>COUNTIF(E5:E49,"&lt;=20")-(E97+E96+E98)</f>
        <v>0</v>
      </c>
      <c r="F99" s="88" t="e">
        <f>E99/SUM(E96:E99)*100</f>
        <v>#DIV/0!</v>
      </c>
      <c r="G99" s="69">
        <f>COUNTIF(F5:F49,"&lt;=20")-(G97+G96+G98)</f>
        <v>0</v>
      </c>
      <c r="H99" s="88" t="e">
        <f>G99/SUM(G96:G99)*100</f>
        <v>#DIV/0!</v>
      </c>
      <c r="I99" s="69">
        <f>COUNTIF(G5:G49,"&lt;=20")-(I97+I96+I98)</f>
        <v>0</v>
      </c>
      <c r="J99" s="88" t="e">
        <f>I99/SUM(I96:I99)*100</f>
        <v>#DIV/0!</v>
      </c>
      <c r="K99" s="69">
        <f>COUNTIF(I5:I49,"&lt;=20")-(K97+K96+K98)</f>
        <v>0</v>
      </c>
      <c r="L99" s="88">
        <f>K99/SUM(K96:K99)*100</f>
        <v>0</v>
      </c>
    </row>
    <row r="101" spans="1:18" ht="33" x14ac:dyDescent="0.2">
      <c r="A101" s="65" t="s">
        <v>10</v>
      </c>
      <c r="B101" s="66"/>
      <c r="C101" s="19" t="s">
        <v>28</v>
      </c>
      <c r="D101" s="64" t="s">
        <v>51</v>
      </c>
      <c r="E101" s="19" t="s">
        <v>29</v>
      </c>
      <c r="F101" s="64" t="s">
        <v>51</v>
      </c>
      <c r="G101" s="19" t="s">
        <v>30</v>
      </c>
      <c r="H101" s="64" t="s">
        <v>51</v>
      </c>
      <c r="K101" s="20" t="s">
        <v>26</v>
      </c>
      <c r="L101" s="64" t="s">
        <v>51</v>
      </c>
    </row>
    <row r="102" spans="1:18" x14ac:dyDescent="0.2">
      <c r="A102" s="67" t="s">
        <v>58</v>
      </c>
      <c r="B102" s="68"/>
      <c r="C102" s="87">
        <f>COUNTIF(K5:K49,"&lt;5")</f>
        <v>0</v>
      </c>
      <c r="D102" s="88" t="e">
        <f>C102/SUM(C102:C105)*100</f>
        <v>#DIV/0!</v>
      </c>
      <c r="E102" s="87">
        <f>COUNTIF(L5:L49,"&lt;5")</f>
        <v>0</v>
      </c>
      <c r="F102" s="88" t="e">
        <f>E102/SUM(E102:E105)*100</f>
        <v>#DIV/0!</v>
      </c>
      <c r="G102" s="87">
        <f>COUNTIF(M5:M49,"&lt;5")</f>
        <v>0</v>
      </c>
      <c r="H102" s="88" t="e">
        <f>G102/SUM(G102:G105)*100</f>
        <v>#DIV/0!</v>
      </c>
      <c r="I102" s="17"/>
      <c r="J102" s="17"/>
      <c r="K102" s="87">
        <f>COUNTIF(O5:O49,"&lt;5")</f>
        <v>45</v>
      </c>
      <c r="L102" s="88">
        <f>K102/SUM(K102:K105)*100</f>
        <v>100</v>
      </c>
    </row>
    <row r="103" spans="1:18" x14ac:dyDescent="0.2">
      <c r="A103" s="67" t="s">
        <v>59</v>
      </c>
      <c r="B103" s="68"/>
      <c r="C103" s="69">
        <f>COUNTIF(K5:K49,"&lt;10")-C102</f>
        <v>0</v>
      </c>
      <c r="D103" s="88" t="e">
        <f>C103/SUM(C102:C105)*100</f>
        <v>#DIV/0!</v>
      </c>
      <c r="E103" s="69">
        <f>COUNTIF(L5:L49,"&lt;10")-E102</f>
        <v>0</v>
      </c>
      <c r="F103" s="88" t="e">
        <f>E103/SUM(E102:E105)*100</f>
        <v>#DIV/0!</v>
      </c>
      <c r="G103" s="69">
        <f>COUNTIF(M5:M49,"&lt;10")-G102</f>
        <v>0</v>
      </c>
      <c r="H103" s="88" t="e">
        <f>G103/SUM(G102:G105)*100</f>
        <v>#DIV/0!</v>
      </c>
      <c r="I103" s="17"/>
      <c r="J103" s="17"/>
      <c r="K103" s="69">
        <f>COUNTIF(O5:O49,"&lt;10")-K102</f>
        <v>0</v>
      </c>
      <c r="L103" s="88">
        <f>K103/SUM(K102:K105)*100</f>
        <v>0</v>
      </c>
    </row>
    <row r="104" spans="1:18" x14ac:dyDescent="0.2">
      <c r="A104" s="67" t="s">
        <v>60</v>
      </c>
      <c r="B104" s="68"/>
      <c r="C104" s="69">
        <f>COUNTIF(K5:K49,"&lt;15")-(C103+C102)</f>
        <v>0</v>
      </c>
      <c r="D104" s="88" t="e">
        <f>C104/SUM(C102:C105)*100</f>
        <v>#DIV/0!</v>
      </c>
      <c r="E104" s="69">
        <f>COUNTIF(L5:L49,"&lt;15")-(E103+E102)</f>
        <v>0</v>
      </c>
      <c r="F104" s="88" t="e">
        <f>E104/SUM(E102:E105)*100</f>
        <v>#DIV/0!</v>
      </c>
      <c r="G104" s="69">
        <f>COUNTIF(M5:M49,"&lt;15")-(G103+G102)</f>
        <v>0</v>
      </c>
      <c r="H104" s="88" t="e">
        <f>G104/SUM(G102:G105)*100</f>
        <v>#DIV/0!</v>
      </c>
      <c r="I104" s="17"/>
      <c r="J104" s="17"/>
      <c r="K104" s="69">
        <f>COUNTIF(O5:O49,"&lt;15")-(K103+K102)</f>
        <v>0</v>
      </c>
      <c r="L104" s="88">
        <f>K104/SUM(K102:K105)*100</f>
        <v>0</v>
      </c>
    </row>
    <row r="105" spans="1:18" x14ac:dyDescent="0.2">
      <c r="A105" s="67" t="s">
        <v>61</v>
      </c>
      <c r="B105" s="68"/>
      <c r="C105" s="69">
        <f>COUNTIF(K5:K49,"&lt;=20")-(C103+C102+C104)</f>
        <v>0</v>
      </c>
      <c r="D105" s="88" t="e">
        <f>C105/SUM(C102:C105)*100</f>
        <v>#DIV/0!</v>
      </c>
      <c r="E105" s="69">
        <f>COUNTIF(L5:L49,"&lt;=20")-(E103+E102+E104)</f>
        <v>0</v>
      </c>
      <c r="F105" s="88" t="e">
        <f>E105/SUM(E102:E105)*100</f>
        <v>#DIV/0!</v>
      </c>
      <c r="G105" s="69">
        <f>COUNTIF(M5:M49,"&lt;=20")-(G103+G102+G104)</f>
        <v>0</v>
      </c>
      <c r="H105" s="88" t="e">
        <f>G105/SUM(G102:G105)*100</f>
        <v>#DIV/0!</v>
      </c>
      <c r="I105" s="17"/>
      <c r="J105" s="17"/>
      <c r="K105" s="69">
        <f>COUNTIF(O5:O49,"&lt;=20")-(K103+K102+K104)</f>
        <v>0</v>
      </c>
      <c r="L105" s="88">
        <f>K105/SUM(K102:K105)*100</f>
        <v>0</v>
      </c>
    </row>
    <row r="108" spans="1:18" ht="44.25" x14ac:dyDescent="0.2">
      <c r="A108" s="380" t="s">
        <v>10</v>
      </c>
      <c r="B108" s="381"/>
      <c r="C108" s="23" t="s">
        <v>31</v>
      </c>
      <c r="D108" s="64" t="s">
        <v>51</v>
      </c>
      <c r="E108" s="23" t="s">
        <v>32</v>
      </c>
      <c r="F108" s="64" t="s">
        <v>51</v>
      </c>
      <c r="G108" s="23" t="s">
        <v>33</v>
      </c>
      <c r="H108" s="64" t="s">
        <v>51</v>
      </c>
      <c r="I108" s="22" t="s">
        <v>34</v>
      </c>
      <c r="J108" s="64" t="s">
        <v>51</v>
      </c>
      <c r="K108" s="23" t="s">
        <v>35</v>
      </c>
      <c r="L108" s="64" t="s">
        <v>51</v>
      </c>
      <c r="M108" s="23" t="s">
        <v>36</v>
      </c>
      <c r="N108" s="64" t="s">
        <v>51</v>
      </c>
      <c r="O108" s="23" t="s">
        <v>37</v>
      </c>
      <c r="P108" s="64" t="s">
        <v>51</v>
      </c>
      <c r="Q108" s="20" t="s">
        <v>26</v>
      </c>
      <c r="R108" s="64" t="s">
        <v>51</v>
      </c>
    </row>
    <row r="109" spans="1:18" x14ac:dyDescent="0.2">
      <c r="A109" s="382" t="s">
        <v>58</v>
      </c>
      <c r="B109" s="382"/>
      <c r="C109" s="87">
        <f>COUNTIF(Q5:Q49,"&lt;5")</f>
        <v>0</v>
      </c>
      <c r="D109" s="88" t="e">
        <f>C109/SUM(C109:C112)*100</f>
        <v>#DIV/0!</v>
      </c>
      <c r="E109" s="87">
        <f>COUNTIF(R5:R49,"&lt;5")</f>
        <v>0</v>
      </c>
      <c r="F109" s="88" t="e">
        <f>E109/SUM(E109:E112)*100</f>
        <v>#DIV/0!</v>
      </c>
      <c r="G109" s="87">
        <f>COUNTIF(S5:S49,"&lt;5")</f>
        <v>0</v>
      </c>
      <c r="H109" s="88" t="e">
        <f>G109/SUM(G109:G112)*100</f>
        <v>#DIV/0!</v>
      </c>
      <c r="I109" s="87">
        <f>COUNTIF(T5:T49,"&lt;5")</f>
        <v>0</v>
      </c>
      <c r="J109" s="88" t="e">
        <f>I109/SUM(I109:I112)*100</f>
        <v>#DIV/0!</v>
      </c>
      <c r="K109" s="87">
        <f>COUNTIF(U5:U49,"&lt;5")</f>
        <v>0</v>
      </c>
      <c r="L109" s="88" t="e">
        <f>K109/SUM(K109:K112)*100</f>
        <v>#DIV/0!</v>
      </c>
      <c r="M109" s="87">
        <f>COUNTIF(V5:V49,"&lt;5")</f>
        <v>0</v>
      </c>
      <c r="N109" s="88" t="e">
        <f>M109/SUM(M109:M112)*100</f>
        <v>#DIV/0!</v>
      </c>
      <c r="O109" s="87">
        <f>COUNTIF(W5:W49,"&lt;5")</f>
        <v>0</v>
      </c>
      <c r="P109" s="88" t="e">
        <f>O109/SUM(O109:O112)*100</f>
        <v>#DIV/0!</v>
      </c>
      <c r="Q109" s="87">
        <f>COUNTIF(Y5:Y49,"&lt;5")</f>
        <v>45</v>
      </c>
      <c r="R109" s="70">
        <f>Q109/SUM(Q109:Q112)*100</f>
        <v>100</v>
      </c>
    </row>
    <row r="110" spans="1:18" x14ac:dyDescent="0.2">
      <c r="A110" s="382" t="s">
        <v>59</v>
      </c>
      <c r="B110" s="382"/>
      <c r="C110" s="69">
        <f>COUNTIF(Q5:Q49,"&lt;10")-C109</f>
        <v>0</v>
      </c>
      <c r="D110" s="88" t="e">
        <f>C110/SUM(C109:C112)*100</f>
        <v>#DIV/0!</v>
      </c>
      <c r="E110" s="69">
        <f>COUNTIF(R5:R49,"&lt;10")-E109</f>
        <v>0</v>
      </c>
      <c r="F110" s="88" t="e">
        <f>E110/SUM(E109:E112)*100</f>
        <v>#DIV/0!</v>
      </c>
      <c r="G110" s="69">
        <f>COUNTIF(S5:S49,"&lt;10")-G109</f>
        <v>0</v>
      </c>
      <c r="H110" s="88" t="e">
        <f>G110/SUM(G109:G112)*100</f>
        <v>#DIV/0!</v>
      </c>
      <c r="I110" s="69">
        <f>COUNTIF(T5:T49,"&lt;10")-I109</f>
        <v>0</v>
      </c>
      <c r="J110" s="88" t="e">
        <f>I110/SUM(I109:I112)*100</f>
        <v>#DIV/0!</v>
      </c>
      <c r="K110" s="69">
        <f>COUNTIF(U5:U49,"&lt;10")-K109</f>
        <v>0</v>
      </c>
      <c r="L110" s="88" t="e">
        <f>K110/SUM(K109:K112)*100</f>
        <v>#DIV/0!</v>
      </c>
      <c r="M110" s="69">
        <f>COUNTIF(V5:V49,"&lt;10")-M109</f>
        <v>0</v>
      </c>
      <c r="N110" s="88" t="e">
        <f>M110/SUM(M109:M112)*100</f>
        <v>#DIV/0!</v>
      </c>
      <c r="O110" s="69">
        <f>COUNTIF(W5:W49,"&lt;10")-O109</f>
        <v>0</v>
      </c>
      <c r="P110" s="88" t="e">
        <f>O110/SUM(O109:O112)*100</f>
        <v>#DIV/0!</v>
      </c>
      <c r="Q110" s="69">
        <f>COUNTIF(Y5:Y49,"&lt;10")-Q109</f>
        <v>0</v>
      </c>
      <c r="R110" s="70">
        <f>Q110/SUM(Q109:Q112)*100</f>
        <v>0</v>
      </c>
    </row>
    <row r="111" spans="1:18" x14ac:dyDescent="0.2">
      <c r="A111" s="382" t="s">
        <v>60</v>
      </c>
      <c r="B111" s="382"/>
      <c r="C111" s="69">
        <f>COUNTIF(Q5:Q49,"&lt;15")-(C110+C109)</f>
        <v>0</v>
      </c>
      <c r="D111" s="88" t="e">
        <f>C111/SUM(C109:C112)*100</f>
        <v>#DIV/0!</v>
      </c>
      <c r="E111" s="69">
        <f>COUNTIF(R5:R49,"&lt;15")-(E110+E109)</f>
        <v>0</v>
      </c>
      <c r="F111" s="88" t="e">
        <f>E111/SUM(E109:E112)*100</f>
        <v>#DIV/0!</v>
      </c>
      <c r="G111" s="69">
        <f>COUNTIF(S5:S49,"&lt;15")-(G110+G109)</f>
        <v>0</v>
      </c>
      <c r="H111" s="88" t="e">
        <f>G111/SUM(G109:G112)*100</f>
        <v>#DIV/0!</v>
      </c>
      <c r="I111" s="69">
        <f>COUNTIF(T5:T49,"&lt;15")-(I110+I109)</f>
        <v>0</v>
      </c>
      <c r="J111" s="88" t="e">
        <f>I111/SUM(I109:I112)*100</f>
        <v>#DIV/0!</v>
      </c>
      <c r="K111" s="69">
        <f>COUNTIF(U5:U49,"&lt;15")-(K110+K109)</f>
        <v>0</v>
      </c>
      <c r="L111" s="88" t="e">
        <f>K111/SUM(K109:K112)*100</f>
        <v>#DIV/0!</v>
      </c>
      <c r="M111" s="69">
        <f>COUNTIF(V5:V49,"&lt;15")-(M110+M109)</f>
        <v>0</v>
      </c>
      <c r="N111" s="88" t="e">
        <f>M111/SUM(M109:M112)*100</f>
        <v>#DIV/0!</v>
      </c>
      <c r="O111" s="69">
        <f>COUNTIF(W5:W49,"&lt;15")-(O110+O109)</f>
        <v>0</v>
      </c>
      <c r="P111" s="88" t="e">
        <f>O111/SUM(O109:O112)*100</f>
        <v>#DIV/0!</v>
      </c>
      <c r="Q111" s="69">
        <f>COUNTIF(Y5:Y49,"&lt;15")-(Q110+Q109)</f>
        <v>0</v>
      </c>
      <c r="R111" s="70">
        <f>Q111/SUM(Q109:Q112)*100</f>
        <v>0</v>
      </c>
    </row>
    <row r="112" spans="1:18" x14ac:dyDescent="0.2">
      <c r="A112" s="382" t="s">
        <v>61</v>
      </c>
      <c r="B112" s="382"/>
      <c r="C112" s="69">
        <f>COUNTIF(Q5:Q49,"&lt;=20")-(C110+C109+C111)</f>
        <v>0</v>
      </c>
      <c r="D112" s="88" t="e">
        <f>C112/SUM(C109:C112)*100</f>
        <v>#DIV/0!</v>
      </c>
      <c r="E112" s="69">
        <f>COUNTIF(R5:R49,"&lt;=20")-(E110+E109+E111)</f>
        <v>0</v>
      </c>
      <c r="F112" s="88" t="e">
        <f>E112/SUM(E109:E112)*100</f>
        <v>#DIV/0!</v>
      </c>
      <c r="G112" s="69">
        <f>COUNTIF(S5:S49,"&lt;=20")-(G110+G109+G111)</f>
        <v>0</v>
      </c>
      <c r="H112" s="88" t="e">
        <f>G112/SUM(G109:G112)*100</f>
        <v>#DIV/0!</v>
      </c>
      <c r="I112" s="69">
        <f>COUNTIF(T5:T49,"&lt;=20")-(I110+I109+I111)</f>
        <v>0</v>
      </c>
      <c r="J112" s="88" t="e">
        <f>I112/SUM(I109:I112)*100</f>
        <v>#DIV/0!</v>
      </c>
      <c r="K112" s="69">
        <f>COUNTIF(U5:U49,"&lt;=20")-(K110+K109+K111)</f>
        <v>0</v>
      </c>
      <c r="L112" s="88" t="e">
        <f>K112/SUM(K109:K112)*100</f>
        <v>#DIV/0!</v>
      </c>
      <c r="M112" s="69">
        <f>COUNTIF(V5:V49,"&lt;=20")-(M110+M109+M111)</f>
        <v>0</v>
      </c>
      <c r="N112" s="88" t="e">
        <f>M112/SUM(M109:M112)*100</f>
        <v>#DIV/0!</v>
      </c>
      <c r="O112" s="69">
        <f>COUNTIF(W5:W49,"&lt;=20")-(O110+O109+O111)</f>
        <v>0</v>
      </c>
      <c r="P112" s="88" t="e">
        <f>O112/SUM(O109:O112)*100</f>
        <v>#DIV/0!</v>
      </c>
      <c r="Q112" s="69">
        <f>COUNTIF(Y5:Y49,"&lt;=20")-(Q110+Q109+Q111)</f>
        <v>0</v>
      </c>
      <c r="R112" s="70">
        <f>Q112/SUM(Q109:Q112)*100</f>
        <v>0</v>
      </c>
    </row>
    <row r="115" spans="1:28" ht="75" x14ac:dyDescent="0.2">
      <c r="A115" s="380" t="s">
        <v>10</v>
      </c>
      <c r="B115" s="381"/>
      <c r="C115" s="24" t="s">
        <v>38</v>
      </c>
      <c r="D115" s="64" t="s">
        <v>51</v>
      </c>
      <c r="E115" s="24" t="s">
        <v>39</v>
      </c>
      <c r="F115" s="64" t="s">
        <v>51</v>
      </c>
      <c r="G115" s="25" t="s">
        <v>40</v>
      </c>
      <c r="H115" s="64" t="s">
        <v>51</v>
      </c>
      <c r="K115" s="20" t="s">
        <v>26</v>
      </c>
      <c r="L115" s="64" t="s">
        <v>51</v>
      </c>
    </row>
    <row r="116" spans="1:28" x14ac:dyDescent="0.2">
      <c r="A116" s="382" t="s">
        <v>58</v>
      </c>
      <c r="B116" s="382"/>
      <c r="C116" s="69">
        <f>COUNTIF(AA5:AA49,"&lt;5")</f>
        <v>0</v>
      </c>
      <c r="D116" s="88" t="e">
        <f>C116/SUM(C116:C119)*100</f>
        <v>#DIV/0!</v>
      </c>
      <c r="E116" s="69">
        <f>COUNTIF(AB5:AB49,"&lt;5")</f>
        <v>0</v>
      </c>
      <c r="F116" s="88" t="e">
        <f>E116/SUM(E116:E119)*100</f>
        <v>#DIV/0!</v>
      </c>
      <c r="G116" s="69">
        <f>COUNTIF(AC5:AC49,"&lt;5")</f>
        <v>0</v>
      </c>
      <c r="H116" s="88" t="e">
        <f>G116/SUM(G116:G119)*100</f>
        <v>#DIV/0!</v>
      </c>
      <c r="K116" s="69">
        <f>COUNTIF(AE5:AE49,"&lt;5")</f>
        <v>45</v>
      </c>
      <c r="L116" s="88">
        <f>K116/SUM(K116:K119)*100</f>
        <v>100</v>
      </c>
    </row>
    <row r="117" spans="1:28" x14ac:dyDescent="0.2">
      <c r="A117" s="382" t="s">
        <v>59</v>
      </c>
      <c r="B117" s="382"/>
      <c r="C117" s="69">
        <f>COUNTIF(AA5:AA49,"&lt;10")-C116</f>
        <v>0</v>
      </c>
      <c r="D117" s="88" t="e">
        <f>C117/SUM(C116:C119)*100</f>
        <v>#DIV/0!</v>
      </c>
      <c r="E117" s="69">
        <f>COUNTIF(AB5:AB49,"&lt;10")-E116</f>
        <v>0</v>
      </c>
      <c r="F117" s="88" t="e">
        <f>E117/SUM(E116:E119)*100</f>
        <v>#DIV/0!</v>
      </c>
      <c r="G117" s="69">
        <f>COUNTIF(AC5:AC49,"&lt;10")-G116</f>
        <v>0</v>
      </c>
      <c r="H117" s="88" t="e">
        <f>G117/SUM(G116:G119)*100</f>
        <v>#DIV/0!</v>
      </c>
      <c r="K117" s="69">
        <f>COUNTIF(AE5:AE49,"&lt;10")-K116</f>
        <v>0</v>
      </c>
      <c r="L117" s="88">
        <f>K117/SUM(K116:K119)*100</f>
        <v>0</v>
      </c>
    </row>
    <row r="118" spans="1:28" x14ac:dyDescent="0.2">
      <c r="A118" s="382" t="s">
        <v>60</v>
      </c>
      <c r="B118" s="382"/>
      <c r="C118" s="69">
        <f>COUNTIF(AA5:AA49,"&lt;15")-(C117+C116)</f>
        <v>0</v>
      </c>
      <c r="D118" s="88" t="e">
        <f>C118/SUM(C116:C119)*100</f>
        <v>#DIV/0!</v>
      </c>
      <c r="E118" s="69">
        <f>COUNTIF(AB5:AB49,"&lt;15")-(E117+E116)</f>
        <v>0</v>
      </c>
      <c r="F118" s="88" t="e">
        <f>E118/SUM(E116:E119)*100</f>
        <v>#DIV/0!</v>
      </c>
      <c r="G118" s="69">
        <f>COUNTIF(AC5:AC49,"&lt;15")-(G117+G116)</f>
        <v>0</v>
      </c>
      <c r="H118" s="88" t="e">
        <f>G118/SUM(G116:G119)*100</f>
        <v>#DIV/0!</v>
      </c>
      <c r="K118" s="69">
        <f>COUNTIF(AE5:AE49,"&lt;15")-(K117+K116)</f>
        <v>0</v>
      </c>
      <c r="L118" s="88">
        <f>K118/SUM(K116:K119)*100</f>
        <v>0</v>
      </c>
    </row>
    <row r="119" spans="1:28" x14ac:dyDescent="0.2">
      <c r="A119" s="382" t="s">
        <v>61</v>
      </c>
      <c r="B119" s="382"/>
      <c r="C119" s="69">
        <f>COUNTIF(AA5:AA49,"&lt;=20")-(C117+C116+C118)</f>
        <v>0</v>
      </c>
      <c r="D119" s="88" t="e">
        <f>C119/SUM(C116:C119)*100</f>
        <v>#DIV/0!</v>
      </c>
      <c r="E119" s="69">
        <f>COUNTIF(AB5:AB49,"&lt;=20")-(E117+E116+E118)</f>
        <v>0</v>
      </c>
      <c r="F119" s="88" t="e">
        <f>E119/SUM(E116:E119)*100</f>
        <v>#DIV/0!</v>
      </c>
      <c r="G119" s="69">
        <f>COUNTIF(AC5:AC49,"&lt;=20")-(G117+G116+G118)</f>
        <v>0</v>
      </c>
      <c r="H119" s="88" t="e">
        <f>G119/SUM(G116:G119)*100</f>
        <v>#DIV/0!</v>
      </c>
      <c r="K119" s="69">
        <f>COUNTIF(AE5:AE49,"&lt;=20")-(K117+K116+K118)</f>
        <v>0</v>
      </c>
      <c r="L119" s="88">
        <f>K119/SUM(K116:K119)*100</f>
        <v>0</v>
      </c>
    </row>
    <row r="125" spans="1:28" s="82" customFormat="1" x14ac:dyDescent="0.2">
      <c r="A125" s="365" t="s">
        <v>6</v>
      </c>
      <c r="B125" s="366"/>
      <c r="C125" s="350" t="str">
        <f>C1</f>
        <v/>
      </c>
      <c r="D125" s="351"/>
      <c r="E125" s="351"/>
      <c r="F125" s="351"/>
      <c r="G125" s="81"/>
      <c r="H125" s="367" t="s">
        <v>7</v>
      </c>
      <c r="I125" s="367"/>
      <c r="J125" s="350" t="str">
        <f>J1</f>
        <v/>
      </c>
      <c r="K125" s="351"/>
      <c r="L125" s="351"/>
      <c r="M125" s="351"/>
      <c r="N125" s="81"/>
      <c r="O125" s="367" t="s">
        <v>8</v>
      </c>
      <c r="P125" s="366"/>
      <c r="Q125" s="350" t="str">
        <f>Q1</f>
        <v/>
      </c>
      <c r="R125" s="351"/>
      <c r="S125" s="351"/>
      <c r="T125" s="81"/>
      <c r="U125" s="367" t="s">
        <v>9</v>
      </c>
      <c r="V125" s="366"/>
      <c r="W125" s="350" t="str">
        <f>W1</f>
        <v>2019-2018</v>
      </c>
      <c r="X125" s="351"/>
      <c r="Y125" s="351"/>
      <c r="Z125" s="81"/>
      <c r="AA125" s="81"/>
      <c r="AB125" s="81"/>
    </row>
    <row r="127" spans="1:28" ht="23.25" x14ac:dyDescent="0.35">
      <c r="K127" s="355" t="s">
        <v>47</v>
      </c>
      <c r="L127" s="356"/>
      <c r="M127" s="356"/>
      <c r="N127" s="356"/>
      <c r="O127" s="356"/>
      <c r="P127" s="356"/>
      <c r="Q127" s="356"/>
      <c r="R127" s="357"/>
      <c r="S127" s="102"/>
      <c r="T127" s="102"/>
      <c r="U127" s="102"/>
    </row>
    <row r="128" spans="1:28" ht="18" x14ac:dyDescent="0.25">
      <c r="M128" s="71" t="s">
        <v>62</v>
      </c>
    </row>
    <row r="130" spans="1:5" ht="36" x14ac:dyDescent="0.2">
      <c r="B130" s="72"/>
      <c r="C130" s="73" t="s">
        <v>63</v>
      </c>
      <c r="D130" s="73" t="s">
        <v>64</v>
      </c>
      <c r="E130" s="72" t="s">
        <v>65</v>
      </c>
    </row>
    <row r="131" spans="1:5" x14ac:dyDescent="0.2">
      <c r="B131" s="72" t="s">
        <v>66</v>
      </c>
      <c r="C131" s="26">
        <f>COUNTIFS(C5:C49,"أنثى",AH5:AH49,"&lt;10")</f>
        <v>0</v>
      </c>
      <c r="D131" s="26">
        <f>COUNTIFS(C5:C49,"أنثى",AH5:AH49,"&gt;=10")</f>
        <v>0</v>
      </c>
      <c r="E131" s="26">
        <f>SUM(C131:D131)</f>
        <v>0</v>
      </c>
    </row>
    <row r="132" spans="1:5" x14ac:dyDescent="0.2">
      <c r="B132" s="72" t="s">
        <v>67</v>
      </c>
      <c r="C132" s="26">
        <f>COUNTIFS(C5:C49,"ذكر",AH5:AH49,"&lt;10")</f>
        <v>0</v>
      </c>
      <c r="D132" s="26">
        <f>COUNTIFS(C5:C49,"ذكر",AH5:AH49,"&gt;=10")</f>
        <v>0</v>
      </c>
      <c r="E132" s="26">
        <f>SUM(C132:D132)</f>
        <v>0</v>
      </c>
    </row>
    <row r="133" spans="1:5" x14ac:dyDescent="0.2">
      <c r="B133" s="72" t="s">
        <v>65</v>
      </c>
      <c r="C133" s="26">
        <f>SUM(C131:C132)</f>
        <v>0</v>
      </c>
      <c r="D133" s="26">
        <f>SUM(D131:D132)</f>
        <v>0</v>
      </c>
      <c r="E133" s="74"/>
    </row>
    <row r="142" spans="1:5" x14ac:dyDescent="0.2">
      <c r="A142" s="16"/>
    </row>
    <row r="143" spans="1:5" x14ac:dyDescent="0.2">
      <c r="A143" s="16"/>
    </row>
    <row r="144" spans="1:5" x14ac:dyDescent="0.2">
      <c r="A144" s="16"/>
    </row>
    <row r="145" spans="1:1" x14ac:dyDescent="0.2">
      <c r="A145" s="16"/>
    </row>
    <row r="167" spans="1:28" s="82" customFormat="1" x14ac:dyDescent="0.2">
      <c r="A167" s="365" t="s">
        <v>6</v>
      </c>
      <c r="B167" s="366"/>
      <c r="C167" s="350" t="str">
        <f>C1</f>
        <v/>
      </c>
      <c r="D167" s="351"/>
      <c r="E167" s="351"/>
      <c r="F167" s="352"/>
      <c r="G167" s="81"/>
      <c r="H167" s="365" t="s">
        <v>7</v>
      </c>
      <c r="I167" s="366"/>
      <c r="J167" s="350" t="str">
        <f>J1</f>
        <v/>
      </c>
      <c r="K167" s="351"/>
      <c r="L167" s="351"/>
      <c r="M167" s="352"/>
      <c r="N167" s="81"/>
      <c r="O167" s="365" t="s">
        <v>8</v>
      </c>
      <c r="P167" s="366"/>
      <c r="Q167" s="350" t="str">
        <f>Q1</f>
        <v/>
      </c>
      <c r="R167" s="351"/>
      <c r="S167" s="352"/>
      <c r="T167" s="81"/>
      <c r="U167" s="365" t="s">
        <v>9</v>
      </c>
      <c r="V167" s="366"/>
      <c r="W167" s="350" t="str">
        <f>W1</f>
        <v>2019-2018</v>
      </c>
      <c r="X167" s="351"/>
      <c r="Y167" s="351"/>
      <c r="Z167" s="81"/>
      <c r="AA167" s="81"/>
      <c r="AB167" s="81"/>
    </row>
    <row r="168" spans="1:28" ht="23.25" x14ac:dyDescent="0.35">
      <c r="J168" s="370" t="s">
        <v>47</v>
      </c>
      <c r="K168" s="370"/>
      <c r="L168" s="370"/>
      <c r="M168" s="370"/>
      <c r="N168" s="370"/>
      <c r="O168" s="370"/>
      <c r="P168" s="370"/>
      <c r="Q168" s="370"/>
      <c r="R168" s="370"/>
      <c r="S168" s="370"/>
      <c r="T168" s="370"/>
      <c r="U168" s="370"/>
    </row>
    <row r="169" spans="1:28" ht="18" x14ac:dyDescent="0.25">
      <c r="L169" s="71" t="s">
        <v>68</v>
      </c>
    </row>
    <row r="170" spans="1:28" x14ac:dyDescent="0.2">
      <c r="C170" s="371" t="s">
        <v>16</v>
      </c>
      <c r="D170" s="372"/>
      <c r="E170" s="372"/>
      <c r="F170" s="373"/>
      <c r="H170" s="374" t="s">
        <v>17</v>
      </c>
      <c r="I170" s="375"/>
      <c r="J170" s="375"/>
      <c r="K170" s="376"/>
      <c r="P170" s="377" t="s">
        <v>18</v>
      </c>
      <c r="Q170" s="377"/>
      <c r="R170" s="377"/>
      <c r="S170" s="377"/>
      <c r="V170" s="379" t="s">
        <v>123</v>
      </c>
      <c r="W170" s="379"/>
      <c r="X170" s="379"/>
      <c r="Y170" s="379"/>
    </row>
    <row r="171" spans="1:28" ht="24" x14ac:dyDescent="0.2">
      <c r="C171" s="72"/>
      <c r="D171" s="73" t="s">
        <v>63</v>
      </c>
      <c r="E171" s="73" t="s">
        <v>64</v>
      </c>
      <c r="F171" s="72" t="s">
        <v>65</v>
      </c>
      <c r="H171" s="72"/>
      <c r="I171" s="73" t="s">
        <v>63</v>
      </c>
      <c r="J171" s="73" t="s">
        <v>64</v>
      </c>
      <c r="K171" s="72" t="s">
        <v>65</v>
      </c>
      <c r="P171" s="72"/>
      <c r="Q171" s="73" t="s">
        <v>63</v>
      </c>
      <c r="R171" s="73" t="s">
        <v>64</v>
      </c>
      <c r="S171" s="72" t="s">
        <v>65</v>
      </c>
      <c r="T171" s="75"/>
      <c r="V171" s="72"/>
      <c r="W171" s="73" t="s">
        <v>63</v>
      </c>
      <c r="X171" s="73" t="s">
        <v>64</v>
      </c>
      <c r="Y171" s="72" t="s">
        <v>65</v>
      </c>
    </row>
    <row r="172" spans="1:28" x14ac:dyDescent="0.2">
      <c r="C172" s="72" t="s">
        <v>66</v>
      </c>
      <c r="D172" s="26">
        <f>COUNTIFS(C5:C49,"أنثى",I5:I49,"&lt;10")</f>
        <v>0</v>
      </c>
      <c r="E172" s="26">
        <f>COUNTIFS(C5:C49,"أنثى",I5:I49,"&gt;=10")</f>
        <v>0</v>
      </c>
      <c r="F172" s="26">
        <f>SUM(D172:E172)</f>
        <v>0</v>
      </c>
      <c r="H172" s="72" t="s">
        <v>66</v>
      </c>
      <c r="I172" s="26">
        <f>COUNTIFS(C5:C49,"أنثى",O5:O49,"&lt;10")</f>
        <v>0</v>
      </c>
      <c r="J172" s="26">
        <f>COUNTIFS(C5:C49,"أنثى",O5:O49,"&gt;=10")</f>
        <v>0</v>
      </c>
      <c r="K172" s="26">
        <f>SUM(I172:J172)</f>
        <v>0</v>
      </c>
      <c r="P172" s="72" t="s">
        <v>66</v>
      </c>
      <c r="Q172" s="26">
        <f>COUNTIFS(C5:C49,"أنثى",Y5:Y49,"&lt;10")</f>
        <v>0</v>
      </c>
      <c r="R172" s="26">
        <f>COUNTIFS(C5:C49,"أنثى",Y5:Y49,"&gt;=10")</f>
        <v>0</v>
      </c>
      <c r="S172" s="26">
        <f>SUM(Q172:R172)</f>
        <v>0</v>
      </c>
      <c r="T172" s="74"/>
      <c r="V172" s="72" t="s">
        <v>66</v>
      </c>
      <c r="W172" s="26">
        <f>COUNTIFS(C5:C49,"أنثى",AE5:AE49,"&lt;10")</f>
        <v>0</v>
      </c>
      <c r="X172" s="26">
        <f>COUNTIFS(C5:C49,"أنثى",AE5:AE49,"&gt;=10")</f>
        <v>0</v>
      </c>
      <c r="Y172" s="26">
        <f>SUM(W172:X172)</f>
        <v>0</v>
      </c>
    </row>
    <row r="173" spans="1:28" x14ac:dyDescent="0.2">
      <c r="C173" s="72" t="s">
        <v>67</v>
      </c>
      <c r="D173" s="26">
        <f>COUNTIFS(C5:C49,"ذكر",I5:I49,"&lt;10")</f>
        <v>0</v>
      </c>
      <c r="E173" s="26">
        <f>COUNTIFS(C5:C49,"ذكر",I5:I49,"&gt;=10")</f>
        <v>0</v>
      </c>
      <c r="F173" s="26">
        <f>SUM(D173:E173)</f>
        <v>0</v>
      </c>
      <c r="H173" s="72" t="s">
        <v>67</v>
      </c>
      <c r="I173" s="26">
        <f>COUNTIFS(C5:C49,"ذكر",O5:O49,"&lt;10")</f>
        <v>0</v>
      </c>
      <c r="J173" s="26">
        <f>COUNTIFS(C5:C49,"ذكر",O5:O49,"&gt;=10")</f>
        <v>0</v>
      </c>
      <c r="K173" s="26">
        <f>SUM(I173:J173)</f>
        <v>0</v>
      </c>
      <c r="P173" s="72" t="s">
        <v>67</v>
      </c>
      <c r="Q173" s="26">
        <f>COUNTIFS(C5:C49,"ذكر",Y5:Y49,"&lt;10")</f>
        <v>0</v>
      </c>
      <c r="R173" s="26">
        <f>COUNTIFS(C5:C49,"ذكر",Y5:Y49,"&gt;=10")</f>
        <v>0</v>
      </c>
      <c r="S173" s="26">
        <f>SUM(Q173:R173)</f>
        <v>0</v>
      </c>
      <c r="T173" s="74"/>
      <c r="V173" s="72" t="s">
        <v>67</v>
      </c>
      <c r="W173" s="26">
        <f>COUNTIFS(C5:C49,"ذكر",AE5:AE49,"&lt;10")</f>
        <v>0</v>
      </c>
      <c r="X173" s="26">
        <f>COUNTIFS(C5:C49,"ذكر",AE5:AE49,"&gt;=10")</f>
        <v>0</v>
      </c>
      <c r="Y173" s="26">
        <f>SUM(W173:X173)</f>
        <v>0</v>
      </c>
    </row>
    <row r="174" spans="1:28" x14ac:dyDescent="0.2">
      <c r="C174" s="72" t="s">
        <v>65</v>
      </c>
      <c r="D174" s="26">
        <f>SUM(D172:D173)</f>
        <v>0</v>
      </c>
      <c r="E174" s="26">
        <f>SUM(E172:E173)</f>
        <v>0</v>
      </c>
      <c r="H174" s="72" t="s">
        <v>65</v>
      </c>
      <c r="I174" s="26">
        <f>SUM(I172:I173)</f>
        <v>0</v>
      </c>
      <c r="J174" s="26">
        <f>SUM(J172:J173)</f>
        <v>0</v>
      </c>
      <c r="P174" s="72" t="s">
        <v>65</v>
      </c>
      <c r="Q174" s="26">
        <f>SUM(Q172:Q173)</f>
        <v>0</v>
      </c>
      <c r="R174" s="26">
        <f>SUM(R172:R173)</f>
        <v>0</v>
      </c>
      <c r="V174" s="72" t="s">
        <v>65</v>
      </c>
      <c r="W174" s="26">
        <f>SUM(W172:W173)</f>
        <v>0</v>
      </c>
      <c r="X174" s="26">
        <f>SUM(X172:X173)</f>
        <v>0</v>
      </c>
    </row>
  </sheetData>
  <sheetProtection formatCells="0" formatColumns="0" formatRows="0" insertColumns="0" insertRows="0" insertHyperlinks="0" deleteColumns="0" deleteRows="0" sort="0" autoFilter="0" pivotTables="0"/>
  <mergeCells count="85">
    <mergeCell ref="A1:B1"/>
    <mergeCell ref="A125:B125"/>
    <mergeCell ref="O125:P125"/>
    <mergeCell ref="U125:V125"/>
    <mergeCell ref="O167:P167"/>
    <mergeCell ref="U167:V167"/>
    <mergeCell ref="A167:B167"/>
    <mergeCell ref="O1:P1"/>
    <mergeCell ref="U1:V1"/>
    <mergeCell ref="A57:A62"/>
    <mergeCell ref="B55:C55"/>
    <mergeCell ref="B56:C56"/>
    <mergeCell ref="Q91:S91"/>
    <mergeCell ref="B69:F69"/>
    <mergeCell ref="B68:F68"/>
    <mergeCell ref="B57:C57"/>
    <mergeCell ref="AG3:AJ3"/>
    <mergeCell ref="C1:F1"/>
    <mergeCell ref="H1:I1"/>
    <mergeCell ref="J1:M1"/>
    <mergeCell ref="Q1:S1"/>
    <mergeCell ref="D3:J3"/>
    <mergeCell ref="K3:P3"/>
    <mergeCell ref="Q3:Z3"/>
    <mergeCell ref="AA3:AF3"/>
    <mergeCell ref="V170:Y170"/>
    <mergeCell ref="Q51:S51"/>
    <mergeCell ref="A115:B115"/>
    <mergeCell ref="A116:B116"/>
    <mergeCell ref="A117:B117"/>
    <mergeCell ref="A118:B118"/>
    <mergeCell ref="A119:B119"/>
    <mergeCell ref="C125:F125"/>
    <mergeCell ref="A99:B99"/>
    <mergeCell ref="A108:B108"/>
    <mergeCell ref="A109:B109"/>
    <mergeCell ref="A110:B110"/>
    <mergeCell ref="A111:B111"/>
    <mergeCell ref="A112:B112"/>
    <mergeCell ref="K93:R93"/>
    <mergeCell ref="A95:B95"/>
    <mergeCell ref="J168:U168"/>
    <mergeCell ref="C170:F170"/>
    <mergeCell ref="H170:K170"/>
    <mergeCell ref="P170:S170"/>
    <mergeCell ref="A96:B96"/>
    <mergeCell ref="A97:B97"/>
    <mergeCell ref="A98:B98"/>
    <mergeCell ref="H125:I125"/>
    <mergeCell ref="J125:M125"/>
    <mergeCell ref="Q125:S125"/>
    <mergeCell ref="C167:F167"/>
    <mergeCell ref="H167:I167"/>
    <mergeCell ref="J167:M167"/>
    <mergeCell ref="Q167:S167"/>
    <mergeCell ref="B61:C61"/>
    <mergeCell ref="B62:C62"/>
    <mergeCell ref="O51:P51"/>
    <mergeCell ref="U51:V51"/>
    <mergeCell ref="O91:P91"/>
    <mergeCell ref="U91:V91"/>
    <mergeCell ref="A91:B91"/>
    <mergeCell ref="A51:B51"/>
    <mergeCell ref="B58:C58"/>
    <mergeCell ref="B59:C59"/>
    <mergeCell ref="H51:I51"/>
    <mergeCell ref="C51:F51"/>
    <mergeCell ref="C91:F91"/>
    <mergeCell ref="H91:I91"/>
    <mergeCell ref="W51:Y51"/>
    <mergeCell ref="W1:Y1"/>
    <mergeCell ref="W125:Y125"/>
    <mergeCell ref="W167:Y167"/>
    <mergeCell ref="K127:R127"/>
    <mergeCell ref="N65:R65"/>
    <mergeCell ref="S66:T66"/>
    <mergeCell ref="S67:T67"/>
    <mergeCell ref="S68:T68"/>
    <mergeCell ref="W91:Y91"/>
    <mergeCell ref="V66:W66"/>
    <mergeCell ref="S69:T69"/>
    <mergeCell ref="S70:T70"/>
    <mergeCell ref="J51:M51"/>
    <mergeCell ref="J91:M91"/>
    <mergeCell ref="K52:V52"/>
  </mergeCells>
  <conditionalFormatting sqref="M5:M49">
    <cfRule type="cellIs" dxfId="240" priority="75" stopIfTrue="1" operator="equal">
      <formula>$M$56</formula>
    </cfRule>
    <cfRule type="cellIs" dxfId="239" priority="76" stopIfTrue="1" operator="equal">
      <formula>$M$55</formula>
    </cfRule>
  </conditionalFormatting>
  <conditionalFormatting sqref="U5:U49">
    <cfRule type="cellIs" dxfId="238" priority="77" stopIfTrue="1" operator="equal">
      <formula>$U$56</formula>
    </cfRule>
    <cfRule type="cellIs" dxfId="237" priority="78" stopIfTrue="1" operator="equal">
      <formula>$U$55</formula>
    </cfRule>
  </conditionalFormatting>
  <conditionalFormatting sqref="V5:V49">
    <cfRule type="cellIs" dxfId="236" priority="79" stopIfTrue="1" operator="equal">
      <formula>$V$56</formula>
    </cfRule>
    <cfRule type="cellIs" dxfId="235" priority="80" stopIfTrue="1" operator="equal">
      <formula>$V$55</formula>
    </cfRule>
  </conditionalFormatting>
  <conditionalFormatting sqref="W5:W49">
    <cfRule type="cellIs" dxfId="234" priority="81" stopIfTrue="1" operator="equal">
      <formula>$W$56</formula>
    </cfRule>
    <cfRule type="cellIs" dxfId="233" priority="82" stopIfTrue="1" operator="equal">
      <formula>$W$55</formula>
    </cfRule>
    <cfRule type="cellIs" dxfId="232" priority="83" stopIfTrue="1" operator="equal">
      <formula>7.77</formula>
    </cfRule>
  </conditionalFormatting>
  <conditionalFormatting sqref="AA5:AA49">
    <cfRule type="cellIs" dxfId="231" priority="84" stopIfTrue="1" operator="equal">
      <formula>$AA$56</formula>
    </cfRule>
    <cfRule type="cellIs" dxfId="230" priority="85" stopIfTrue="1" operator="equal">
      <formula>$AA$55</formula>
    </cfRule>
  </conditionalFormatting>
  <conditionalFormatting sqref="AB5:AB49">
    <cfRule type="cellIs" dxfId="229" priority="86" stopIfTrue="1" operator="equal">
      <formula>$AB$56</formula>
    </cfRule>
    <cfRule type="cellIs" dxfId="228" priority="87" stopIfTrue="1" operator="equal">
      <formula>$AB$55</formula>
    </cfRule>
  </conditionalFormatting>
  <conditionalFormatting sqref="K5:K49">
    <cfRule type="cellIs" dxfId="227" priority="88" stopIfTrue="1" operator="equal">
      <formula>$K$56</formula>
    </cfRule>
    <cfRule type="cellIs" dxfId="226" priority="89" stopIfTrue="1" operator="equal">
      <formula>$K$55</formula>
    </cfRule>
  </conditionalFormatting>
  <conditionalFormatting sqref="G5:G49">
    <cfRule type="cellIs" dxfId="225" priority="90" stopIfTrue="1" operator="equal">
      <formula>$G$56</formula>
    </cfRule>
    <cfRule type="cellIs" dxfId="224" priority="91" stopIfTrue="1" operator="equal">
      <formula>$G$55</formula>
    </cfRule>
  </conditionalFormatting>
  <conditionalFormatting sqref="F5:F49">
    <cfRule type="cellIs" dxfId="223" priority="92" stopIfTrue="1" operator="equal">
      <formula>$F$56</formula>
    </cfRule>
    <cfRule type="cellIs" dxfId="222" priority="93" stopIfTrue="1" operator="equal">
      <formula>$F$55</formula>
    </cfRule>
  </conditionalFormatting>
  <conditionalFormatting sqref="E5:E49">
    <cfRule type="cellIs" dxfId="221" priority="94" stopIfTrue="1" operator="equal">
      <formula>$E$56</formula>
    </cfRule>
    <cfRule type="cellIs" dxfId="220" priority="95" stopIfTrue="1" operator="equal">
      <formula>$E$55</formula>
    </cfRule>
  </conditionalFormatting>
  <conditionalFormatting sqref="D5:D49">
    <cfRule type="cellIs" dxfId="219" priority="96" stopIfTrue="1" operator="equal">
      <formula>$D$56</formula>
    </cfRule>
    <cfRule type="cellIs" dxfId="218" priority="97" stopIfTrue="1" operator="equal">
      <formula>$D$55</formula>
    </cfRule>
  </conditionalFormatting>
  <conditionalFormatting sqref="R5:R49">
    <cfRule type="cellIs" dxfId="217" priority="98" stopIfTrue="1" operator="equal">
      <formula>$R$56</formula>
    </cfRule>
    <cfRule type="cellIs" dxfId="216" priority="99" stopIfTrue="1" operator="equal">
      <formula>$R$55</formula>
    </cfRule>
  </conditionalFormatting>
  <conditionalFormatting sqref="T5:T49">
    <cfRule type="cellIs" dxfId="215" priority="100" stopIfTrue="1" operator="equal">
      <formula>$T$56</formula>
    </cfRule>
    <cfRule type="cellIs" dxfId="214" priority="101" stopIfTrue="1" operator="equal">
      <formula>$T$55</formula>
    </cfRule>
  </conditionalFormatting>
  <conditionalFormatting sqref="L5:L49">
    <cfRule type="cellIs" dxfId="213" priority="102" stopIfTrue="1" operator="equal">
      <formula>$L$56</formula>
    </cfRule>
    <cfRule type="cellIs" dxfId="212" priority="103" stopIfTrue="1" operator="equal">
      <formula>$L$55</formula>
    </cfRule>
  </conditionalFormatting>
  <conditionalFormatting sqref="S5:S49">
    <cfRule type="cellIs" dxfId="211" priority="104" stopIfTrue="1" operator="equal">
      <formula>$S$56</formula>
    </cfRule>
    <cfRule type="cellIs" dxfId="210" priority="105" stopIfTrue="1" operator="equal">
      <formula>$S$55</formula>
    </cfRule>
  </conditionalFormatting>
  <conditionalFormatting sqref="Q5:Q49">
    <cfRule type="cellIs" dxfId="209" priority="106" stopIfTrue="1" operator="equal">
      <formula>$Q$56</formula>
    </cfRule>
    <cfRule type="cellIs" dxfId="208" priority="107" stopIfTrue="1" operator="equal">
      <formula>$Q$55</formula>
    </cfRule>
  </conditionalFormatting>
  <conditionalFormatting sqref="AC5:AC49">
    <cfRule type="cellIs" dxfId="207" priority="110" stopIfTrue="1" operator="equal">
      <formula>$AC$56</formula>
    </cfRule>
    <cfRule type="cellIs" dxfId="206" priority="111" stopIfTrue="1" operator="equal">
      <formula>$AC$55</formula>
    </cfRule>
  </conditionalFormatting>
  <dataValidations count="2">
    <dataValidation type="decimal" allowBlank="1" showInputMessage="1" showErrorMessage="1" errorTitle="تصحيح العدد" error="العدد يجب أن يكون بين 0 و 20" sqref="K5:M49 JF5:JH49 TB5:TD49 ACX5:ACZ49 AMT5:AMV49 AWP5:AWR49 BGL5:BGN49 BQH5:BQJ49 CAD5:CAF49 CJZ5:CKB49 CTV5:CTX49 DDR5:DDT49 DNN5:DNP49 DXJ5:DXL49 EHF5:EHH49 ERB5:ERD49 FAX5:FAZ49 FKT5:FKV49 FUP5:FUR49 GEL5:GEN49 GOH5:GOJ49 GYD5:GYF49 HHZ5:HIB49 HRV5:HRX49 IBR5:IBT49 ILN5:ILP49 IVJ5:IVL49 JFF5:JFH49 JPB5:JPD49 JYX5:JYZ49 KIT5:KIV49 KSP5:KSR49 LCL5:LCN49 LMH5:LMJ49 LWD5:LWF49 MFZ5:MGB49 MPV5:MPX49 MZR5:MZT49 NJN5:NJP49 NTJ5:NTL49 ODF5:ODH49 ONB5:OND49 OWX5:OWZ49 PGT5:PGV49 PQP5:PQR49 QAL5:QAN49 QKH5:QKJ49 QUD5:QUF49 RDZ5:REB49 RNV5:RNX49 RXR5:RXT49 SHN5:SHP49 SRJ5:SRL49 TBF5:TBH49 TLB5:TLD49 TUX5:TUZ49 UET5:UEV49 UOP5:UOR49 UYL5:UYN49 VIH5:VIJ49 VSD5:VSF49 WBZ5:WCB49 WLV5:WLX49 WVR5:WVT49 K65550:M65584 JF65550:JH65584 TB65550:TD65584 ACX65550:ACZ65584 AMT65550:AMV65584 AWP65550:AWR65584 BGL65550:BGN65584 BQH65550:BQJ65584 CAD65550:CAF65584 CJZ65550:CKB65584 CTV65550:CTX65584 DDR65550:DDT65584 DNN65550:DNP65584 DXJ65550:DXL65584 EHF65550:EHH65584 ERB65550:ERD65584 FAX65550:FAZ65584 FKT65550:FKV65584 FUP65550:FUR65584 GEL65550:GEN65584 GOH65550:GOJ65584 GYD65550:GYF65584 HHZ65550:HIB65584 HRV65550:HRX65584 IBR65550:IBT65584 ILN65550:ILP65584 IVJ65550:IVL65584 JFF65550:JFH65584 JPB65550:JPD65584 JYX65550:JYZ65584 KIT65550:KIV65584 KSP65550:KSR65584 LCL65550:LCN65584 LMH65550:LMJ65584 LWD65550:LWF65584 MFZ65550:MGB65584 MPV65550:MPX65584 MZR65550:MZT65584 NJN65550:NJP65584 NTJ65550:NTL65584 ODF65550:ODH65584 ONB65550:OND65584 OWX65550:OWZ65584 PGT65550:PGV65584 PQP65550:PQR65584 QAL65550:QAN65584 QKH65550:QKJ65584 QUD65550:QUF65584 RDZ65550:REB65584 RNV65550:RNX65584 RXR65550:RXT65584 SHN65550:SHP65584 SRJ65550:SRL65584 TBF65550:TBH65584 TLB65550:TLD65584 TUX65550:TUZ65584 UET65550:UEV65584 UOP65550:UOR65584 UYL65550:UYN65584 VIH65550:VIJ65584 VSD65550:VSF65584 WBZ65550:WCB65584 WLV65550:WLX65584 WVR65550:WVT65584 K131086:M131120 JF131086:JH131120 TB131086:TD131120 ACX131086:ACZ131120 AMT131086:AMV131120 AWP131086:AWR131120 BGL131086:BGN131120 BQH131086:BQJ131120 CAD131086:CAF131120 CJZ131086:CKB131120 CTV131086:CTX131120 DDR131086:DDT131120 DNN131086:DNP131120 DXJ131086:DXL131120 EHF131086:EHH131120 ERB131086:ERD131120 FAX131086:FAZ131120 FKT131086:FKV131120 FUP131086:FUR131120 GEL131086:GEN131120 GOH131086:GOJ131120 GYD131086:GYF131120 HHZ131086:HIB131120 HRV131086:HRX131120 IBR131086:IBT131120 ILN131086:ILP131120 IVJ131086:IVL131120 JFF131086:JFH131120 JPB131086:JPD131120 JYX131086:JYZ131120 KIT131086:KIV131120 KSP131086:KSR131120 LCL131086:LCN131120 LMH131086:LMJ131120 LWD131086:LWF131120 MFZ131086:MGB131120 MPV131086:MPX131120 MZR131086:MZT131120 NJN131086:NJP131120 NTJ131086:NTL131120 ODF131086:ODH131120 ONB131086:OND131120 OWX131086:OWZ131120 PGT131086:PGV131120 PQP131086:PQR131120 QAL131086:QAN131120 QKH131086:QKJ131120 QUD131086:QUF131120 RDZ131086:REB131120 RNV131086:RNX131120 RXR131086:RXT131120 SHN131086:SHP131120 SRJ131086:SRL131120 TBF131086:TBH131120 TLB131086:TLD131120 TUX131086:TUZ131120 UET131086:UEV131120 UOP131086:UOR131120 UYL131086:UYN131120 VIH131086:VIJ131120 VSD131086:VSF131120 WBZ131086:WCB131120 WLV131086:WLX131120 WVR131086:WVT131120 K196622:M196656 JF196622:JH196656 TB196622:TD196656 ACX196622:ACZ196656 AMT196622:AMV196656 AWP196622:AWR196656 BGL196622:BGN196656 BQH196622:BQJ196656 CAD196622:CAF196656 CJZ196622:CKB196656 CTV196622:CTX196656 DDR196622:DDT196656 DNN196622:DNP196656 DXJ196622:DXL196656 EHF196622:EHH196656 ERB196622:ERD196656 FAX196622:FAZ196656 FKT196622:FKV196656 FUP196622:FUR196656 GEL196622:GEN196656 GOH196622:GOJ196656 GYD196622:GYF196656 HHZ196622:HIB196656 HRV196622:HRX196656 IBR196622:IBT196656 ILN196622:ILP196656 IVJ196622:IVL196656 JFF196622:JFH196656 JPB196622:JPD196656 JYX196622:JYZ196656 KIT196622:KIV196656 KSP196622:KSR196656 LCL196622:LCN196656 LMH196622:LMJ196656 LWD196622:LWF196656 MFZ196622:MGB196656 MPV196622:MPX196656 MZR196622:MZT196656 NJN196622:NJP196656 NTJ196622:NTL196656 ODF196622:ODH196656 ONB196622:OND196656 OWX196622:OWZ196656 PGT196622:PGV196656 PQP196622:PQR196656 QAL196622:QAN196656 QKH196622:QKJ196656 QUD196622:QUF196656 RDZ196622:REB196656 RNV196622:RNX196656 RXR196622:RXT196656 SHN196622:SHP196656 SRJ196622:SRL196656 TBF196622:TBH196656 TLB196622:TLD196656 TUX196622:TUZ196656 UET196622:UEV196656 UOP196622:UOR196656 UYL196622:UYN196656 VIH196622:VIJ196656 VSD196622:VSF196656 WBZ196622:WCB196656 WLV196622:WLX196656 WVR196622:WVT196656 K262158:M262192 JF262158:JH262192 TB262158:TD262192 ACX262158:ACZ262192 AMT262158:AMV262192 AWP262158:AWR262192 BGL262158:BGN262192 BQH262158:BQJ262192 CAD262158:CAF262192 CJZ262158:CKB262192 CTV262158:CTX262192 DDR262158:DDT262192 DNN262158:DNP262192 DXJ262158:DXL262192 EHF262158:EHH262192 ERB262158:ERD262192 FAX262158:FAZ262192 FKT262158:FKV262192 FUP262158:FUR262192 GEL262158:GEN262192 GOH262158:GOJ262192 GYD262158:GYF262192 HHZ262158:HIB262192 HRV262158:HRX262192 IBR262158:IBT262192 ILN262158:ILP262192 IVJ262158:IVL262192 JFF262158:JFH262192 JPB262158:JPD262192 JYX262158:JYZ262192 KIT262158:KIV262192 KSP262158:KSR262192 LCL262158:LCN262192 LMH262158:LMJ262192 LWD262158:LWF262192 MFZ262158:MGB262192 MPV262158:MPX262192 MZR262158:MZT262192 NJN262158:NJP262192 NTJ262158:NTL262192 ODF262158:ODH262192 ONB262158:OND262192 OWX262158:OWZ262192 PGT262158:PGV262192 PQP262158:PQR262192 QAL262158:QAN262192 QKH262158:QKJ262192 QUD262158:QUF262192 RDZ262158:REB262192 RNV262158:RNX262192 RXR262158:RXT262192 SHN262158:SHP262192 SRJ262158:SRL262192 TBF262158:TBH262192 TLB262158:TLD262192 TUX262158:TUZ262192 UET262158:UEV262192 UOP262158:UOR262192 UYL262158:UYN262192 VIH262158:VIJ262192 VSD262158:VSF262192 WBZ262158:WCB262192 WLV262158:WLX262192 WVR262158:WVT262192 K327694:M327728 JF327694:JH327728 TB327694:TD327728 ACX327694:ACZ327728 AMT327694:AMV327728 AWP327694:AWR327728 BGL327694:BGN327728 BQH327694:BQJ327728 CAD327694:CAF327728 CJZ327694:CKB327728 CTV327694:CTX327728 DDR327694:DDT327728 DNN327694:DNP327728 DXJ327694:DXL327728 EHF327694:EHH327728 ERB327694:ERD327728 FAX327694:FAZ327728 FKT327694:FKV327728 FUP327694:FUR327728 GEL327694:GEN327728 GOH327694:GOJ327728 GYD327694:GYF327728 HHZ327694:HIB327728 HRV327694:HRX327728 IBR327694:IBT327728 ILN327694:ILP327728 IVJ327694:IVL327728 JFF327694:JFH327728 JPB327694:JPD327728 JYX327694:JYZ327728 KIT327694:KIV327728 KSP327694:KSR327728 LCL327694:LCN327728 LMH327694:LMJ327728 LWD327694:LWF327728 MFZ327694:MGB327728 MPV327694:MPX327728 MZR327694:MZT327728 NJN327694:NJP327728 NTJ327694:NTL327728 ODF327694:ODH327728 ONB327694:OND327728 OWX327694:OWZ327728 PGT327694:PGV327728 PQP327694:PQR327728 QAL327694:QAN327728 QKH327694:QKJ327728 QUD327694:QUF327728 RDZ327694:REB327728 RNV327694:RNX327728 RXR327694:RXT327728 SHN327694:SHP327728 SRJ327694:SRL327728 TBF327694:TBH327728 TLB327694:TLD327728 TUX327694:TUZ327728 UET327694:UEV327728 UOP327694:UOR327728 UYL327694:UYN327728 VIH327694:VIJ327728 VSD327694:VSF327728 WBZ327694:WCB327728 WLV327694:WLX327728 WVR327694:WVT327728 K393230:M393264 JF393230:JH393264 TB393230:TD393264 ACX393230:ACZ393264 AMT393230:AMV393264 AWP393230:AWR393264 BGL393230:BGN393264 BQH393230:BQJ393264 CAD393230:CAF393264 CJZ393230:CKB393264 CTV393230:CTX393264 DDR393230:DDT393264 DNN393230:DNP393264 DXJ393230:DXL393264 EHF393230:EHH393264 ERB393230:ERD393264 FAX393230:FAZ393264 FKT393230:FKV393264 FUP393230:FUR393264 GEL393230:GEN393264 GOH393230:GOJ393264 GYD393230:GYF393264 HHZ393230:HIB393264 HRV393230:HRX393264 IBR393230:IBT393264 ILN393230:ILP393264 IVJ393230:IVL393264 JFF393230:JFH393264 JPB393230:JPD393264 JYX393230:JYZ393264 KIT393230:KIV393264 KSP393230:KSR393264 LCL393230:LCN393264 LMH393230:LMJ393264 LWD393230:LWF393264 MFZ393230:MGB393264 MPV393230:MPX393264 MZR393230:MZT393264 NJN393230:NJP393264 NTJ393230:NTL393264 ODF393230:ODH393264 ONB393230:OND393264 OWX393230:OWZ393264 PGT393230:PGV393264 PQP393230:PQR393264 QAL393230:QAN393264 QKH393230:QKJ393264 QUD393230:QUF393264 RDZ393230:REB393264 RNV393230:RNX393264 RXR393230:RXT393264 SHN393230:SHP393264 SRJ393230:SRL393264 TBF393230:TBH393264 TLB393230:TLD393264 TUX393230:TUZ393264 UET393230:UEV393264 UOP393230:UOR393264 UYL393230:UYN393264 VIH393230:VIJ393264 VSD393230:VSF393264 WBZ393230:WCB393264 WLV393230:WLX393264 WVR393230:WVT393264 K458766:M458800 JF458766:JH458800 TB458766:TD458800 ACX458766:ACZ458800 AMT458766:AMV458800 AWP458766:AWR458800 BGL458766:BGN458800 BQH458766:BQJ458800 CAD458766:CAF458800 CJZ458766:CKB458800 CTV458766:CTX458800 DDR458766:DDT458800 DNN458766:DNP458800 DXJ458766:DXL458800 EHF458766:EHH458800 ERB458766:ERD458800 FAX458766:FAZ458800 FKT458766:FKV458800 FUP458766:FUR458800 GEL458766:GEN458800 GOH458766:GOJ458800 GYD458766:GYF458800 HHZ458766:HIB458800 HRV458766:HRX458800 IBR458766:IBT458800 ILN458766:ILP458800 IVJ458766:IVL458800 JFF458766:JFH458800 JPB458766:JPD458800 JYX458766:JYZ458800 KIT458766:KIV458800 KSP458766:KSR458800 LCL458766:LCN458800 LMH458766:LMJ458800 LWD458766:LWF458800 MFZ458766:MGB458800 MPV458766:MPX458800 MZR458766:MZT458800 NJN458766:NJP458800 NTJ458766:NTL458800 ODF458766:ODH458800 ONB458766:OND458800 OWX458766:OWZ458800 PGT458766:PGV458800 PQP458766:PQR458800 QAL458766:QAN458800 QKH458766:QKJ458800 QUD458766:QUF458800 RDZ458766:REB458800 RNV458766:RNX458800 RXR458766:RXT458800 SHN458766:SHP458800 SRJ458766:SRL458800 TBF458766:TBH458800 TLB458766:TLD458800 TUX458766:TUZ458800 UET458766:UEV458800 UOP458766:UOR458800 UYL458766:UYN458800 VIH458766:VIJ458800 VSD458766:VSF458800 WBZ458766:WCB458800 WLV458766:WLX458800 WVR458766:WVT458800 K524302:M524336 JF524302:JH524336 TB524302:TD524336 ACX524302:ACZ524336 AMT524302:AMV524336 AWP524302:AWR524336 BGL524302:BGN524336 BQH524302:BQJ524336 CAD524302:CAF524336 CJZ524302:CKB524336 CTV524302:CTX524336 DDR524302:DDT524336 DNN524302:DNP524336 DXJ524302:DXL524336 EHF524302:EHH524336 ERB524302:ERD524336 FAX524302:FAZ524336 FKT524302:FKV524336 FUP524302:FUR524336 GEL524302:GEN524336 GOH524302:GOJ524336 GYD524302:GYF524336 HHZ524302:HIB524336 HRV524302:HRX524336 IBR524302:IBT524336 ILN524302:ILP524336 IVJ524302:IVL524336 JFF524302:JFH524336 JPB524302:JPD524336 JYX524302:JYZ524336 KIT524302:KIV524336 KSP524302:KSR524336 LCL524302:LCN524336 LMH524302:LMJ524336 LWD524302:LWF524336 MFZ524302:MGB524336 MPV524302:MPX524336 MZR524302:MZT524336 NJN524302:NJP524336 NTJ524302:NTL524336 ODF524302:ODH524336 ONB524302:OND524336 OWX524302:OWZ524336 PGT524302:PGV524336 PQP524302:PQR524336 QAL524302:QAN524336 QKH524302:QKJ524336 QUD524302:QUF524336 RDZ524302:REB524336 RNV524302:RNX524336 RXR524302:RXT524336 SHN524302:SHP524336 SRJ524302:SRL524336 TBF524302:TBH524336 TLB524302:TLD524336 TUX524302:TUZ524336 UET524302:UEV524336 UOP524302:UOR524336 UYL524302:UYN524336 VIH524302:VIJ524336 VSD524302:VSF524336 WBZ524302:WCB524336 WLV524302:WLX524336 WVR524302:WVT524336 K589838:M589872 JF589838:JH589872 TB589838:TD589872 ACX589838:ACZ589872 AMT589838:AMV589872 AWP589838:AWR589872 BGL589838:BGN589872 BQH589838:BQJ589872 CAD589838:CAF589872 CJZ589838:CKB589872 CTV589838:CTX589872 DDR589838:DDT589872 DNN589838:DNP589872 DXJ589838:DXL589872 EHF589838:EHH589872 ERB589838:ERD589872 FAX589838:FAZ589872 FKT589838:FKV589872 FUP589838:FUR589872 GEL589838:GEN589872 GOH589838:GOJ589872 GYD589838:GYF589872 HHZ589838:HIB589872 HRV589838:HRX589872 IBR589838:IBT589872 ILN589838:ILP589872 IVJ589838:IVL589872 JFF589838:JFH589872 JPB589838:JPD589872 JYX589838:JYZ589872 KIT589838:KIV589872 KSP589838:KSR589872 LCL589838:LCN589872 LMH589838:LMJ589872 LWD589838:LWF589872 MFZ589838:MGB589872 MPV589838:MPX589872 MZR589838:MZT589872 NJN589838:NJP589872 NTJ589838:NTL589872 ODF589838:ODH589872 ONB589838:OND589872 OWX589838:OWZ589872 PGT589838:PGV589872 PQP589838:PQR589872 QAL589838:QAN589872 QKH589838:QKJ589872 QUD589838:QUF589872 RDZ589838:REB589872 RNV589838:RNX589872 RXR589838:RXT589872 SHN589838:SHP589872 SRJ589838:SRL589872 TBF589838:TBH589872 TLB589838:TLD589872 TUX589838:TUZ589872 UET589838:UEV589872 UOP589838:UOR589872 UYL589838:UYN589872 VIH589838:VIJ589872 VSD589838:VSF589872 WBZ589838:WCB589872 WLV589838:WLX589872 WVR589838:WVT589872 K655374:M655408 JF655374:JH655408 TB655374:TD655408 ACX655374:ACZ655408 AMT655374:AMV655408 AWP655374:AWR655408 BGL655374:BGN655408 BQH655374:BQJ655408 CAD655374:CAF655408 CJZ655374:CKB655408 CTV655374:CTX655408 DDR655374:DDT655408 DNN655374:DNP655408 DXJ655374:DXL655408 EHF655374:EHH655408 ERB655374:ERD655408 FAX655374:FAZ655408 FKT655374:FKV655408 FUP655374:FUR655408 GEL655374:GEN655408 GOH655374:GOJ655408 GYD655374:GYF655408 HHZ655374:HIB655408 HRV655374:HRX655408 IBR655374:IBT655408 ILN655374:ILP655408 IVJ655374:IVL655408 JFF655374:JFH655408 JPB655374:JPD655408 JYX655374:JYZ655408 KIT655374:KIV655408 KSP655374:KSR655408 LCL655374:LCN655408 LMH655374:LMJ655408 LWD655374:LWF655408 MFZ655374:MGB655408 MPV655374:MPX655408 MZR655374:MZT655408 NJN655374:NJP655408 NTJ655374:NTL655408 ODF655374:ODH655408 ONB655374:OND655408 OWX655374:OWZ655408 PGT655374:PGV655408 PQP655374:PQR655408 QAL655374:QAN655408 QKH655374:QKJ655408 QUD655374:QUF655408 RDZ655374:REB655408 RNV655374:RNX655408 RXR655374:RXT655408 SHN655374:SHP655408 SRJ655374:SRL655408 TBF655374:TBH655408 TLB655374:TLD655408 TUX655374:TUZ655408 UET655374:UEV655408 UOP655374:UOR655408 UYL655374:UYN655408 VIH655374:VIJ655408 VSD655374:VSF655408 WBZ655374:WCB655408 WLV655374:WLX655408 WVR655374:WVT655408 K720910:M720944 JF720910:JH720944 TB720910:TD720944 ACX720910:ACZ720944 AMT720910:AMV720944 AWP720910:AWR720944 BGL720910:BGN720944 BQH720910:BQJ720944 CAD720910:CAF720944 CJZ720910:CKB720944 CTV720910:CTX720944 DDR720910:DDT720944 DNN720910:DNP720944 DXJ720910:DXL720944 EHF720910:EHH720944 ERB720910:ERD720944 FAX720910:FAZ720944 FKT720910:FKV720944 FUP720910:FUR720944 GEL720910:GEN720944 GOH720910:GOJ720944 GYD720910:GYF720944 HHZ720910:HIB720944 HRV720910:HRX720944 IBR720910:IBT720944 ILN720910:ILP720944 IVJ720910:IVL720944 JFF720910:JFH720944 JPB720910:JPD720944 JYX720910:JYZ720944 KIT720910:KIV720944 KSP720910:KSR720944 LCL720910:LCN720944 LMH720910:LMJ720944 LWD720910:LWF720944 MFZ720910:MGB720944 MPV720910:MPX720944 MZR720910:MZT720944 NJN720910:NJP720944 NTJ720910:NTL720944 ODF720910:ODH720944 ONB720910:OND720944 OWX720910:OWZ720944 PGT720910:PGV720944 PQP720910:PQR720944 QAL720910:QAN720944 QKH720910:QKJ720944 QUD720910:QUF720944 RDZ720910:REB720944 RNV720910:RNX720944 RXR720910:RXT720944 SHN720910:SHP720944 SRJ720910:SRL720944 TBF720910:TBH720944 TLB720910:TLD720944 TUX720910:TUZ720944 UET720910:UEV720944 UOP720910:UOR720944 UYL720910:UYN720944 VIH720910:VIJ720944 VSD720910:VSF720944 WBZ720910:WCB720944 WLV720910:WLX720944 WVR720910:WVT720944 K786446:M786480 JF786446:JH786480 TB786446:TD786480 ACX786446:ACZ786480 AMT786446:AMV786480 AWP786446:AWR786480 BGL786446:BGN786480 BQH786446:BQJ786480 CAD786446:CAF786480 CJZ786446:CKB786480 CTV786446:CTX786480 DDR786446:DDT786480 DNN786446:DNP786480 DXJ786446:DXL786480 EHF786446:EHH786480 ERB786446:ERD786480 FAX786446:FAZ786480 FKT786446:FKV786480 FUP786446:FUR786480 GEL786446:GEN786480 GOH786446:GOJ786480 GYD786446:GYF786480 HHZ786446:HIB786480 HRV786446:HRX786480 IBR786446:IBT786480 ILN786446:ILP786480 IVJ786446:IVL786480 JFF786446:JFH786480 JPB786446:JPD786480 JYX786446:JYZ786480 KIT786446:KIV786480 KSP786446:KSR786480 LCL786446:LCN786480 LMH786446:LMJ786480 LWD786446:LWF786480 MFZ786446:MGB786480 MPV786446:MPX786480 MZR786446:MZT786480 NJN786446:NJP786480 NTJ786446:NTL786480 ODF786446:ODH786480 ONB786446:OND786480 OWX786446:OWZ786480 PGT786446:PGV786480 PQP786446:PQR786480 QAL786446:QAN786480 QKH786446:QKJ786480 QUD786446:QUF786480 RDZ786446:REB786480 RNV786446:RNX786480 RXR786446:RXT786480 SHN786446:SHP786480 SRJ786446:SRL786480 TBF786446:TBH786480 TLB786446:TLD786480 TUX786446:TUZ786480 UET786446:UEV786480 UOP786446:UOR786480 UYL786446:UYN786480 VIH786446:VIJ786480 VSD786446:VSF786480 WBZ786446:WCB786480 WLV786446:WLX786480 WVR786446:WVT786480 K851982:M852016 JF851982:JH852016 TB851982:TD852016 ACX851982:ACZ852016 AMT851982:AMV852016 AWP851982:AWR852016 BGL851982:BGN852016 BQH851982:BQJ852016 CAD851982:CAF852016 CJZ851982:CKB852016 CTV851982:CTX852016 DDR851982:DDT852016 DNN851982:DNP852016 DXJ851982:DXL852016 EHF851982:EHH852016 ERB851982:ERD852016 FAX851982:FAZ852016 FKT851982:FKV852016 FUP851982:FUR852016 GEL851982:GEN852016 GOH851982:GOJ852016 GYD851982:GYF852016 HHZ851982:HIB852016 HRV851982:HRX852016 IBR851982:IBT852016 ILN851982:ILP852016 IVJ851982:IVL852016 JFF851982:JFH852016 JPB851982:JPD852016 JYX851982:JYZ852016 KIT851982:KIV852016 KSP851982:KSR852016 LCL851982:LCN852016 LMH851982:LMJ852016 LWD851982:LWF852016 MFZ851982:MGB852016 MPV851982:MPX852016 MZR851982:MZT852016 NJN851982:NJP852016 NTJ851982:NTL852016 ODF851982:ODH852016 ONB851982:OND852016 OWX851982:OWZ852016 PGT851982:PGV852016 PQP851982:PQR852016 QAL851982:QAN852016 QKH851982:QKJ852016 QUD851982:QUF852016 RDZ851982:REB852016 RNV851982:RNX852016 RXR851982:RXT852016 SHN851982:SHP852016 SRJ851982:SRL852016 TBF851982:TBH852016 TLB851982:TLD852016 TUX851982:TUZ852016 UET851982:UEV852016 UOP851982:UOR852016 UYL851982:UYN852016 VIH851982:VIJ852016 VSD851982:VSF852016 WBZ851982:WCB852016 WLV851982:WLX852016 WVR851982:WVT852016 K917518:M917552 JF917518:JH917552 TB917518:TD917552 ACX917518:ACZ917552 AMT917518:AMV917552 AWP917518:AWR917552 BGL917518:BGN917552 BQH917518:BQJ917552 CAD917518:CAF917552 CJZ917518:CKB917552 CTV917518:CTX917552 DDR917518:DDT917552 DNN917518:DNP917552 DXJ917518:DXL917552 EHF917518:EHH917552 ERB917518:ERD917552 FAX917518:FAZ917552 FKT917518:FKV917552 FUP917518:FUR917552 GEL917518:GEN917552 GOH917518:GOJ917552 GYD917518:GYF917552 HHZ917518:HIB917552 HRV917518:HRX917552 IBR917518:IBT917552 ILN917518:ILP917552 IVJ917518:IVL917552 JFF917518:JFH917552 JPB917518:JPD917552 JYX917518:JYZ917552 KIT917518:KIV917552 KSP917518:KSR917552 LCL917518:LCN917552 LMH917518:LMJ917552 LWD917518:LWF917552 MFZ917518:MGB917552 MPV917518:MPX917552 MZR917518:MZT917552 NJN917518:NJP917552 NTJ917518:NTL917552 ODF917518:ODH917552 ONB917518:OND917552 OWX917518:OWZ917552 PGT917518:PGV917552 PQP917518:PQR917552 QAL917518:QAN917552 QKH917518:QKJ917552 QUD917518:QUF917552 RDZ917518:REB917552 RNV917518:RNX917552 RXR917518:RXT917552 SHN917518:SHP917552 SRJ917518:SRL917552 TBF917518:TBH917552 TLB917518:TLD917552 TUX917518:TUZ917552 UET917518:UEV917552 UOP917518:UOR917552 UYL917518:UYN917552 VIH917518:VIJ917552 VSD917518:VSF917552 WBZ917518:WCB917552 WLV917518:WLX917552 WVR917518:WVT917552 K983054:M983088 JF983054:JH983088 TB983054:TD983088 ACX983054:ACZ983088 AMT983054:AMV983088 AWP983054:AWR983088 BGL983054:BGN983088 BQH983054:BQJ983088 CAD983054:CAF983088 CJZ983054:CKB983088 CTV983054:CTX983088 DDR983054:DDT983088 DNN983054:DNP983088 DXJ983054:DXL983088 EHF983054:EHH983088 ERB983054:ERD983088 FAX983054:FAZ983088 FKT983054:FKV983088 FUP983054:FUR983088 GEL983054:GEN983088 GOH983054:GOJ983088 GYD983054:GYF983088 HHZ983054:HIB983088 HRV983054:HRX983088 IBR983054:IBT983088 ILN983054:ILP983088 IVJ983054:IVL983088 JFF983054:JFH983088 JPB983054:JPD983088 JYX983054:JYZ983088 KIT983054:KIV983088 KSP983054:KSR983088 LCL983054:LCN983088 LMH983054:LMJ983088 LWD983054:LWF983088 MFZ983054:MGB983088 MPV983054:MPX983088 MZR983054:MZT983088 NJN983054:NJP983088 NTJ983054:NTL983088 ODF983054:ODH983088 ONB983054:OND983088 OWX983054:OWZ983088 PGT983054:PGV983088 PQP983054:PQR983088 QAL983054:QAN983088 QKH983054:QKJ983088 QUD983054:QUF983088 RDZ983054:REB983088 RNV983054:RNX983088 RXR983054:RXT983088 SHN983054:SHP983088 SRJ983054:SRL983088 TBF983054:TBH983088 TLB983054:TLD983088 TUX983054:TUZ983088 UET983054:UEV983088 UOP983054:UOR983088 UYL983054:UYN983088 VIH983054:VIJ983088 VSD983054:VSF983088 WBZ983054:WCB983088 WLV983054:WLX983088 WVR983054:WVT983088 Q5:V49 JL5:JQ49 TH5:TM49 ADD5:ADI49 AMZ5:ANE49 AWV5:AXA49 BGR5:BGW49 BQN5:BQS49 CAJ5:CAO49 CKF5:CKK49 CUB5:CUG49 DDX5:DEC49 DNT5:DNY49 DXP5:DXU49 EHL5:EHQ49 ERH5:ERM49 FBD5:FBI49 FKZ5:FLE49 FUV5:FVA49 GER5:GEW49 GON5:GOS49 GYJ5:GYO49 HIF5:HIK49 HSB5:HSG49 IBX5:ICC49 ILT5:ILY49 IVP5:IVU49 JFL5:JFQ49 JPH5:JPM49 JZD5:JZI49 KIZ5:KJE49 KSV5:KTA49 LCR5:LCW49 LMN5:LMS49 LWJ5:LWO49 MGF5:MGK49 MQB5:MQG49 MZX5:NAC49 NJT5:NJY49 NTP5:NTU49 ODL5:ODQ49 ONH5:ONM49 OXD5:OXI49 PGZ5:PHE49 PQV5:PRA49 QAR5:QAW49 QKN5:QKS49 QUJ5:QUO49 REF5:REK49 ROB5:ROG49 RXX5:RYC49 SHT5:SHY49 SRP5:SRU49 TBL5:TBQ49 TLH5:TLM49 TVD5:TVI49 UEZ5:UFE49 UOV5:UPA49 UYR5:UYW49 VIN5:VIS49 VSJ5:VSO49 WCF5:WCK49 WMB5:WMG49 WVX5:WWC49 Q65550:V65584 JL65550:JQ65584 TH65550:TM65584 ADD65550:ADI65584 AMZ65550:ANE65584 AWV65550:AXA65584 BGR65550:BGW65584 BQN65550:BQS65584 CAJ65550:CAO65584 CKF65550:CKK65584 CUB65550:CUG65584 DDX65550:DEC65584 DNT65550:DNY65584 DXP65550:DXU65584 EHL65550:EHQ65584 ERH65550:ERM65584 FBD65550:FBI65584 FKZ65550:FLE65584 FUV65550:FVA65584 GER65550:GEW65584 GON65550:GOS65584 GYJ65550:GYO65584 HIF65550:HIK65584 HSB65550:HSG65584 IBX65550:ICC65584 ILT65550:ILY65584 IVP65550:IVU65584 JFL65550:JFQ65584 JPH65550:JPM65584 JZD65550:JZI65584 KIZ65550:KJE65584 KSV65550:KTA65584 LCR65550:LCW65584 LMN65550:LMS65584 LWJ65550:LWO65584 MGF65550:MGK65584 MQB65550:MQG65584 MZX65550:NAC65584 NJT65550:NJY65584 NTP65550:NTU65584 ODL65550:ODQ65584 ONH65550:ONM65584 OXD65550:OXI65584 PGZ65550:PHE65584 PQV65550:PRA65584 QAR65550:QAW65584 QKN65550:QKS65584 QUJ65550:QUO65584 REF65550:REK65584 ROB65550:ROG65584 RXX65550:RYC65584 SHT65550:SHY65584 SRP65550:SRU65584 TBL65550:TBQ65584 TLH65550:TLM65584 TVD65550:TVI65584 UEZ65550:UFE65584 UOV65550:UPA65584 UYR65550:UYW65584 VIN65550:VIS65584 VSJ65550:VSO65584 WCF65550:WCK65584 WMB65550:WMG65584 WVX65550:WWC65584 Q131086:V131120 JL131086:JQ131120 TH131086:TM131120 ADD131086:ADI131120 AMZ131086:ANE131120 AWV131086:AXA131120 BGR131086:BGW131120 BQN131086:BQS131120 CAJ131086:CAO131120 CKF131086:CKK131120 CUB131086:CUG131120 DDX131086:DEC131120 DNT131086:DNY131120 DXP131086:DXU131120 EHL131086:EHQ131120 ERH131086:ERM131120 FBD131086:FBI131120 FKZ131086:FLE131120 FUV131086:FVA131120 GER131086:GEW131120 GON131086:GOS131120 GYJ131086:GYO131120 HIF131086:HIK131120 HSB131086:HSG131120 IBX131086:ICC131120 ILT131086:ILY131120 IVP131086:IVU131120 JFL131086:JFQ131120 JPH131086:JPM131120 JZD131086:JZI131120 KIZ131086:KJE131120 KSV131086:KTA131120 LCR131086:LCW131120 LMN131086:LMS131120 LWJ131086:LWO131120 MGF131086:MGK131120 MQB131086:MQG131120 MZX131086:NAC131120 NJT131086:NJY131120 NTP131086:NTU131120 ODL131086:ODQ131120 ONH131086:ONM131120 OXD131086:OXI131120 PGZ131086:PHE131120 PQV131086:PRA131120 QAR131086:QAW131120 QKN131086:QKS131120 QUJ131086:QUO131120 REF131086:REK131120 ROB131086:ROG131120 RXX131086:RYC131120 SHT131086:SHY131120 SRP131086:SRU131120 TBL131086:TBQ131120 TLH131086:TLM131120 TVD131086:TVI131120 UEZ131086:UFE131120 UOV131086:UPA131120 UYR131086:UYW131120 VIN131086:VIS131120 VSJ131086:VSO131120 WCF131086:WCK131120 WMB131086:WMG131120 WVX131086:WWC131120 Q196622:V196656 JL196622:JQ196656 TH196622:TM196656 ADD196622:ADI196656 AMZ196622:ANE196656 AWV196622:AXA196656 BGR196622:BGW196656 BQN196622:BQS196656 CAJ196622:CAO196656 CKF196622:CKK196656 CUB196622:CUG196656 DDX196622:DEC196656 DNT196622:DNY196656 DXP196622:DXU196656 EHL196622:EHQ196656 ERH196622:ERM196656 FBD196622:FBI196656 FKZ196622:FLE196656 FUV196622:FVA196656 GER196622:GEW196656 GON196622:GOS196656 GYJ196622:GYO196656 HIF196622:HIK196656 HSB196622:HSG196656 IBX196622:ICC196656 ILT196622:ILY196656 IVP196622:IVU196656 JFL196622:JFQ196656 JPH196622:JPM196656 JZD196622:JZI196656 KIZ196622:KJE196656 KSV196622:KTA196656 LCR196622:LCW196656 LMN196622:LMS196656 LWJ196622:LWO196656 MGF196622:MGK196656 MQB196622:MQG196656 MZX196622:NAC196656 NJT196622:NJY196656 NTP196622:NTU196656 ODL196622:ODQ196656 ONH196622:ONM196656 OXD196622:OXI196656 PGZ196622:PHE196656 PQV196622:PRA196656 QAR196622:QAW196656 QKN196622:QKS196656 QUJ196622:QUO196656 REF196622:REK196656 ROB196622:ROG196656 RXX196622:RYC196656 SHT196622:SHY196656 SRP196622:SRU196656 TBL196622:TBQ196656 TLH196622:TLM196656 TVD196622:TVI196656 UEZ196622:UFE196656 UOV196622:UPA196656 UYR196622:UYW196656 VIN196622:VIS196656 VSJ196622:VSO196656 WCF196622:WCK196656 WMB196622:WMG196656 WVX196622:WWC196656 Q262158:V262192 JL262158:JQ262192 TH262158:TM262192 ADD262158:ADI262192 AMZ262158:ANE262192 AWV262158:AXA262192 BGR262158:BGW262192 BQN262158:BQS262192 CAJ262158:CAO262192 CKF262158:CKK262192 CUB262158:CUG262192 DDX262158:DEC262192 DNT262158:DNY262192 DXP262158:DXU262192 EHL262158:EHQ262192 ERH262158:ERM262192 FBD262158:FBI262192 FKZ262158:FLE262192 FUV262158:FVA262192 GER262158:GEW262192 GON262158:GOS262192 GYJ262158:GYO262192 HIF262158:HIK262192 HSB262158:HSG262192 IBX262158:ICC262192 ILT262158:ILY262192 IVP262158:IVU262192 JFL262158:JFQ262192 JPH262158:JPM262192 JZD262158:JZI262192 KIZ262158:KJE262192 KSV262158:KTA262192 LCR262158:LCW262192 LMN262158:LMS262192 LWJ262158:LWO262192 MGF262158:MGK262192 MQB262158:MQG262192 MZX262158:NAC262192 NJT262158:NJY262192 NTP262158:NTU262192 ODL262158:ODQ262192 ONH262158:ONM262192 OXD262158:OXI262192 PGZ262158:PHE262192 PQV262158:PRA262192 QAR262158:QAW262192 QKN262158:QKS262192 QUJ262158:QUO262192 REF262158:REK262192 ROB262158:ROG262192 RXX262158:RYC262192 SHT262158:SHY262192 SRP262158:SRU262192 TBL262158:TBQ262192 TLH262158:TLM262192 TVD262158:TVI262192 UEZ262158:UFE262192 UOV262158:UPA262192 UYR262158:UYW262192 VIN262158:VIS262192 VSJ262158:VSO262192 WCF262158:WCK262192 WMB262158:WMG262192 WVX262158:WWC262192 Q327694:V327728 JL327694:JQ327728 TH327694:TM327728 ADD327694:ADI327728 AMZ327694:ANE327728 AWV327694:AXA327728 BGR327694:BGW327728 BQN327694:BQS327728 CAJ327694:CAO327728 CKF327694:CKK327728 CUB327694:CUG327728 DDX327694:DEC327728 DNT327694:DNY327728 DXP327694:DXU327728 EHL327694:EHQ327728 ERH327694:ERM327728 FBD327694:FBI327728 FKZ327694:FLE327728 FUV327694:FVA327728 GER327694:GEW327728 GON327694:GOS327728 GYJ327694:GYO327728 HIF327694:HIK327728 HSB327694:HSG327728 IBX327694:ICC327728 ILT327694:ILY327728 IVP327694:IVU327728 JFL327694:JFQ327728 JPH327694:JPM327728 JZD327694:JZI327728 KIZ327694:KJE327728 KSV327694:KTA327728 LCR327694:LCW327728 LMN327694:LMS327728 LWJ327694:LWO327728 MGF327694:MGK327728 MQB327694:MQG327728 MZX327694:NAC327728 NJT327694:NJY327728 NTP327694:NTU327728 ODL327694:ODQ327728 ONH327694:ONM327728 OXD327694:OXI327728 PGZ327694:PHE327728 PQV327694:PRA327728 QAR327694:QAW327728 QKN327694:QKS327728 QUJ327694:QUO327728 REF327694:REK327728 ROB327694:ROG327728 RXX327694:RYC327728 SHT327694:SHY327728 SRP327694:SRU327728 TBL327694:TBQ327728 TLH327694:TLM327728 TVD327694:TVI327728 UEZ327694:UFE327728 UOV327694:UPA327728 UYR327694:UYW327728 VIN327694:VIS327728 VSJ327694:VSO327728 WCF327694:WCK327728 WMB327694:WMG327728 WVX327694:WWC327728 Q393230:V393264 JL393230:JQ393264 TH393230:TM393264 ADD393230:ADI393264 AMZ393230:ANE393264 AWV393230:AXA393264 BGR393230:BGW393264 BQN393230:BQS393264 CAJ393230:CAO393264 CKF393230:CKK393264 CUB393230:CUG393264 DDX393230:DEC393264 DNT393230:DNY393264 DXP393230:DXU393264 EHL393230:EHQ393264 ERH393230:ERM393264 FBD393230:FBI393264 FKZ393230:FLE393264 FUV393230:FVA393264 GER393230:GEW393264 GON393230:GOS393264 GYJ393230:GYO393264 HIF393230:HIK393264 HSB393230:HSG393264 IBX393230:ICC393264 ILT393230:ILY393264 IVP393230:IVU393264 JFL393230:JFQ393264 JPH393230:JPM393264 JZD393230:JZI393264 KIZ393230:KJE393264 KSV393230:KTA393264 LCR393230:LCW393264 LMN393230:LMS393264 LWJ393230:LWO393264 MGF393230:MGK393264 MQB393230:MQG393264 MZX393230:NAC393264 NJT393230:NJY393264 NTP393230:NTU393264 ODL393230:ODQ393264 ONH393230:ONM393264 OXD393230:OXI393264 PGZ393230:PHE393264 PQV393230:PRA393264 QAR393230:QAW393264 QKN393230:QKS393264 QUJ393230:QUO393264 REF393230:REK393264 ROB393230:ROG393264 RXX393230:RYC393264 SHT393230:SHY393264 SRP393230:SRU393264 TBL393230:TBQ393264 TLH393230:TLM393264 TVD393230:TVI393264 UEZ393230:UFE393264 UOV393230:UPA393264 UYR393230:UYW393264 VIN393230:VIS393264 VSJ393230:VSO393264 WCF393230:WCK393264 WMB393230:WMG393264 WVX393230:WWC393264 Q458766:V458800 JL458766:JQ458800 TH458766:TM458800 ADD458766:ADI458800 AMZ458766:ANE458800 AWV458766:AXA458800 BGR458766:BGW458800 BQN458766:BQS458800 CAJ458766:CAO458800 CKF458766:CKK458800 CUB458766:CUG458800 DDX458766:DEC458800 DNT458766:DNY458800 DXP458766:DXU458800 EHL458766:EHQ458800 ERH458766:ERM458800 FBD458766:FBI458800 FKZ458766:FLE458800 FUV458766:FVA458800 GER458766:GEW458800 GON458766:GOS458800 GYJ458766:GYO458800 HIF458766:HIK458800 HSB458766:HSG458800 IBX458766:ICC458800 ILT458766:ILY458800 IVP458766:IVU458800 JFL458766:JFQ458800 JPH458766:JPM458800 JZD458766:JZI458800 KIZ458766:KJE458800 KSV458766:KTA458800 LCR458766:LCW458800 LMN458766:LMS458800 LWJ458766:LWO458800 MGF458766:MGK458800 MQB458766:MQG458800 MZX458766:NAC458800 NJT458766:NJY458800 NTP458766:NTU458800 ODL458766:ODQ458800 ONH458766:ONM458800 OXD458766:OXI458800 PGZ458766:PHE458800 PQV458766:PRA458800 QAR458766:QAW458800 QKN458766:QKS458800 QUJ458766:QUO458800 REF458766:REK458800 ROB458766:ROG458800 RXX458766:RYC458800 SHT458766:SHY458800 SRP458766:SRU458800 TBL458766:TBQ458800 TLH458766:TLM458800 TVD458766:TVI458800 UEZ458766:UFE458800 UOV458766:UPA458800 UYR458766:UYW458800 VIN458766:VIS458800 VSJ458766:VSO458800 WCF458766:WCK458800 WMB458766:WMG458800 WVX458766:WWC458800 Q524302:V524336 JL524302:JQ524336 TH524302:TM524336 ADD524302:ADI524336 AMZ524302:ANE524336 AWV524302:AXA524336 BGR524302:BGW524336 BQN524302:BQS524336 CAJ524302:CAO524336 CKF524302:CKK524336 CUB524302:CUG524336 DDX524302:DEC524336 DNT524302:DNY524336 DXP524302:DXU524336 EHL524302:EHQ524336 ERH524302:ERM524336 FBD524302:FBI524336 FKZ524302:FLE524336 FUV524302:FVA524336 GER524302:GEW524336 GON524302:GOS524336 GYJ524302:GYO524336 HIF524302:HIK524336 HSB524302:HSG524336 IBX524302:ICC524336 ILT524302:ILY524336 IVP524302:IVU524336 JFL524302:JFQ524336 JPH524302:JPM524336 JZD524302:JZI524336 KIZ524302:KJE524336 KSV524302:KTA524336 LCR524302:LCW524336 LMN524302:LMS524336 LWJ524302:LWO524336 MGF524302:MGK524336 MQB524302:MQG524336 MZX524302:NAC524336 NJT524302:NJY524336 NTP524302:NTU524336 ODL524302:ODQ524336 ONH524302:ONM524336 OXD524302:OXI524336 PGZ524302:PHE524336 PQV524302:PRA524336 QAR524302:QAW524336 QKN524302:QKS524336 QUJ524302:QUO524336 REF524302:REK524336 ROB524302:ROG524336 RXX524302:RYC524336 SHT524302:SHY524336 SRP524302:SRU524336 TBL524302:TBQ524336 TLH524302:TLM524336 TVD524302:TVI524336 UEZ524302:UFE524336 UOV524302:UPA524336 UYR524302:UYW524336 VIN524302:VIS524336 VSJ524302:VSO524336 WCF524302:WCK524336 WMB524302:WMG524336 WVX524302:WWC524336 Q589838:V589872 JL589838:JQ589872 TH589838:TM589872 ADD589838:ADI589872 AMZ589838:ANE589872 AWV589838:AXA589872 BGR589838:BGW589872 BQN589838:BQS589872 CAJ589838:CAO589872 CKF589838:CKK589872 CUB589838:CUG589872 DDX589838:DEC589872 DNT589838:DNY589872 DXP589838:DXU589872 EHL589838:EHQ589872 ERH589838:ERM589872 FBD589838:FBI589872 FKZ589838:FLE589872 FUV589838:FVA589872 GER589838:GEW589872 GON589838:GOS589872 GYJ589838:GYO589872 HIF589838:HIK589872 HSB589838:HSG589872 IBX589838:ICC589872 ILT589838:ILY589872 IVP589838:IVU589872 JFL589838:JFQ589872 JPH589838:JPM589872 JZD589838:JZI589872 KIZ589838:KJE589872 KSV589838:KTA589872 LCR589838:LCW589872 LMN589838:LMS589872 LWJ589838:LWO589872 MGF589838:MGK589872 MQB589838:MQG589872 MZX589838:NAC589872 NJT589838:NJY589872 NTP589838:NTU589872 ODL589838:ODQ589872 ONH589838:ONM589872 OXD589838:OXI589872 PGZ589838:PHE589872 PQV589838:PRA589872 QAR589838:QAW589872 QKN589838:QKS589872 QUJ589838:QUO589872 REF589838:REK589872 ROB589838:ROG589872 RXX589838:RYC589872 SHT589838:SHY589872 SRP589838:SRU589872 TBL589838:TBQ589872 TLH589838:TLM589872 TVD589838:TVI589872 UEZ589838:UFE589872 UOV589838:UPA589872 UYR589838:UYW589872 VIN589838:VIS589872 VSJ589838:VSO589872 WCF589838:WCK589872 WMB589838:WMG589872 WVX589838:WWC589872 Q655374:V655408 JL655374:JQ655408 TH655374:TM655408 ADD655374:ADI655408 AMZ655374:ANE655408 AWV655374:AXA655408 BGR655374:BGW655408 BQN655374:BQS655408 CAJ655374:CAO655408 CKF655374:CKK655408 CUB655374:CUG655408 DDX655374:DEC655408 DNT655374:DNY655408 DXP655374:DXU655408 EHL655374:EHQ655408 ERH655374:ERM655408 FBD655374:FBI655408 FKZ655374:FLE655408 FUV655374:FVA655408 GER655374:GEW655408 GON655374:GOS655408 GYJ655374:GYO655408 HIF655374:HIK655408 HSB655374:HSG655408 IBX655374:ICC655408 ILT655374:ILY655408 IVP655374:IVU655408 JFL655374:JFQ655408 JPH655374:JPM655408 JZD655374:JZI655408 KIZ655374:KJE655408 KSV655374:KTA655408 LCR655374:LCW655408 LMN655374:LMS655408 LWJ655374:LWO655408 MGF655374:MGK655408 MQB655374:MQG655408 MZX655374:NAC655408 NJT655374:NJY655408 NTP655374:NTU655408 ODL655374:ODQ655408 ONH655374:ONM655408 OXD655374:OXI655408 PGZ655374:PHE655408 PQV655374:PRA655408 QAR655374:QAW655408 QKN655374:QKS655408 QUJ655374:QUO655408 REF655374:REK655408 ROB655374:ROG655408 RXX655374:RYC655408 SHT655374:SHY655408 SRP655374:SRU655408 TBL655374:TBQ655408 TLH655374:TLM655408 TVD655374:TVI655408 UEZ655374:UFE655408 UOV655374:UPA655408 UYR655374:UYW655408 VIN655374:VIS655408 VSJ655374:VSO655408 WCF655374:WCK655408 WMB655374:WMG655408 WVX655374:WWC655408 Q720910:V720944 JL720910:JQ720944 TH720910:TM720944 ADD720910:ADI720944 AMZ720910:ANE720944 AWV720910:AXA720944 BGR720910:BGW720944 BQN720910:BQS720944 CAJ720910:CAO720944 CKF720910:CKK720944 CUB720910:CUG720944 DDX720910:DEC720944 DNT720910:DNY720944 DXP720910:DXU720944 EHL720910:EHQ720944 ERH720910:ERM720944 FBD720910:FBI720944 FKZ720910:FLE720944 FUV720910:FVA720944 GER720910:GEW720944 GON720910:GOS720944 GYJ720910:GYO720944 HIF720910:HIK720944 HSB720910:HSG720944 IBX720910:ICC720944 ILT720910:ILY720944 IVP720910:IVU720944 JFL720910:JFQ720944 JPH720910:JPM720944 JZD720910:JZI720944 KIZ720910:KJE720944 KSV720910:KTA720944 LCR720910:LCW720944 LMN720910:LMS720944 LWJ720910:LWO720944 MGF720910:MGK720944 MQB720910:MQG720944 MZX720910:NAC720944 NJT720910:NJY720944 NTP720910:NTU720944 ODL720910:ODQ720944 ONH720910:ONM720944 OXD720910:OXI720944 PGZ720910:PHE720944 PQV720910:PRA720944 QAR720910:QAW720944 QKN720910:QKS720944 QUJ720910:QUO720944 REF720910:REK720944 ROB720910:ROG720944 RXX720910:RYC720944 SHT720910:SHY720944 SRP720910:SRU720944 TBL720910:TBQ720944 TLH720910:TLM720944 TVD720910:TVI720944 UEZ720910:UFE720944 UOV720910:UPA720944 UYR720910:UYW720944 VIN720910:VIS720944 VSJ720910:VSO720944 WCF720910:WCK720944 WMB720910:WMG720944 WVX720910:WWC720944 Q786446:V786480 JL786446:JQ786480 TH786446:TM786480 ADD786446:ADI786480 AMZ786446:ANE786480 AWV786446:AXA786480 BGR786446:BGW786480 BQN786446:BQS786480 CAJ786446:CAO786480 CKF786446:CKK786480 CUB786446:CUG786480 DDX786446:DEC786480 DNT786446:DNY786480 DXP786446:DXU786480 EHL786446:EHQ786480 ERH786446:ERM786480 FBD786446:FBI786480 FKZ786446:FLE786480 FUV786446:FVA786480 GER786446:GEW786480 GON786446:GOS786480 GYJ786446:GYO786480 HIF786446:HIK786480 HSB786446:HSG786480 IBX786446:ICC786480 ILT786446:ILY786480 IVP786446:IVU786480 JFL786446:JFQ786480 JPH786446:JPM786480 JZD786446:JZI786480 KIZ786446:KJE786480 KSV786446:KTA786480 LCR786446:LCW786480 LMN786446:LMS786480 LWJ786446:LWO786480 MGF786446:MGK786480 MQB786446:MQG786480 MZX786446:NAC786480 NJT786446:NJY786480 NTP786446:NTU786480 ODL786446:ODQ786480 ONH786446:ONM786480 OXD786446:OXI786480 PGZ786446:PHE786480 PQV786446:PRA786480 QAR786446:QAW786480 QKN786446:QKS786480 QUJ786446:QUO786480 REF786446:REK786480 ROB786446:ROG786480 RXX786446:RYC786480 SHT786446:SHY786480 SRP786446:SRU786480 TBL786446:TBQ786480 TLH786446:TLM786480 TVD786446:TVI786480 UEZ786446:UFE786480 UOV786446:UPA786480 UYR786446:UYW786480 VIN786446:VIS786480 VSJ786446:VSO786480 WCF786446:WCK786480 WMB786446:WMG786480 WVX786446:WWC786480 Q851982:V852016 JL851982:JQ852016 TH851982:TM852016 ADD851982:ADI852016 AMZ851982:ANE852016 AWV851982:AXA852016 BGR851982:BGW852016 BQN851982:BQS852016 CAJ851982:CAO852016 CKF851982:CKK852016 CUB851982:CUG852016 DDX851982:DEC852016 DNT851982:DNY852016 DXP851982:DXU852016 EHL851982:EHQ852016 ERH851982:ERM852016 FBD851982:FBI852016 FKZ851982:FLE852016 FUV851982:FVA852016 GER851982:GEW852016 GON851982:GOS852016 GYJ851982:GYO852016 HIF851982:HIK852016 HSB851982:HSG852016 IBX851982:ICC852016 ILT851982:ILY852016 IVP851982:IVU852016 JFL851982:JFQ852016 JPH851982:JPM852016 JZD851982:JZI852016 KIZ851982:KJE852016 KSV851982:KTA852016 LCR851982:LCW852016 LMN851982:LMS852016 LWJ851982:LWO852016 MGF851982:MGK852016 MQB851982:MQG852016 MZX851982:NAC852016 NJT851982:NJY852016 NTP851982:NTU852016 ODL851982:ODQ852016 ONH851982:ONM852016 OXD851982:OXI852016 PGZ851982:PHE852016 PQV851982:PRA852016 QAR851982:QAW852016 QKN851982:QKS852016 QUJ851982:QUO852016 REF851982:REK852016 ROB851982:ROG852016 RXX851982:RYC852016 SHT851982:SHY852016 SRP851982:SRU852016 TBL851982:TBQ852016 TLH851982:TLM852016 TVD851982:TVI852016 UEZ851982:UFE852016 UOV851982:UPA852016 UYR851982:UYW852016 VIN851982:VIS852016 VSJ851982:VSO852016 WCF851982:WCK852016 WMB851982:WMG852016 WVX851982:WWC852016 Q917518:V917552 JL917518:JQ917552 TH917518:TM917552 ADD917518:ADI917552 AMZ917518:ANE917552 AWV917518:AXA917552 BGR917518:BGW917552 BQN917518:BQS917552 CAJ917518:CAO917552 CKF917518:CKK917552 CUB917518:CUG917552 DDX917518:DEC917552 DNT917518:DNY917552 DXP917518:DXU917552 EHL917518:EHQ917552 ERH917518:ERM917552 FBD917518:FBI917552 FKZ917518:FLE917552 FUV917518:FVA917552 GER917518:GEW917552 GON917518:GOS917552 GYJ917518:GYO917552 HIF917518:HIK917552 HSB917518:HSG917552 IBX917518:ICC917552 ILT917518:ILY917552 IVP917518:IVU917552 JFL917518:JFQ917552 JPH917518:JPM917552 JZD917518:JZI917552 KIZ917518:KJE917552 KSV917518:KTA917552 LCR917518:LCW917552 LMN917518:LMS917552 LWJ917518:LWO917552 MGF917518:MGK917552 MQB917518:MQG917552 MZX917518:NAC917552 NJT917518:NJY917552 NTP917518:NTU917552 ODL917518:ODQ917552 ONH917518:ONM917552 OXD917518:OXI917552 PGZ917518:PHE917552 PQV917518:PRA917552 QAR917518:QAW917552 QKN917518:QKS917552 QUJ917518:QUO917552 REF917518:REK917552 ROB917518:ROG917552 RXX917518:RYC917552 SHT917518:SHY917552 SRP917518:SRU917552 TBL917518:TBQ917552 TLH917518:TLM917552 TVD917518:TVI917552 UEZ917518:UFE917552 UOV917518:UPA917552 UYR917518:UYW917552 VIN917518:VIS917552 VSJ917518:VSO917552 WCF917518:WCK917552 WMB917518:WMG917552 WVX917518:WWC917552 Q983054:V983088 JL983054:JQ983088 TH983054:TM983088 ADD983054:ADI983088 AMZ983054:ANE983088 AWV983054:AXA983088 BGR983054:BGW983088 BQN983054:BQS983088 CAJ983054:CAO983088 CKF983054:CKK983088 CUB983054:CUG983088 DDX983054:DEC983088 DNT983054:DNY983088 DXP983054:DXU983088 EHL983054:EHQ983088 ERH983054:ERM983088 FBD983054:FBI983088 FKZ983054:FLE983088 FUV983054:FVA983088 GER983054:GEW983088 GON983054:GOS983088 GYJ983054:GYO983088 HIF983054:HIK983088 HSB983054:HSG983088 IBX983054:ICC983088 ILT983054:ILY983088 IVP983054:IVU983088 JFL983054:JFQ983088 JPH983054:JPM983088 JZD983054:JZI983088 KIZ983054:KJE983088 KSV983054:KTA983088 LCR983054:LCW983088 LMN983054:LMS983088 LWJ983054:LWO983088 MGF983054:MGK983088 MQB983054:MQG983088 MZX983054:NAC983088 NJT983054:NJY983088 NTP983054:NTU983088 ODL983054:ODQ983088 ONH983054:ONM983088 OXD983054:OXI983088 PGZ983054:PHE983088 PQV983054:PRA983088 QAR983054:QAW983088 QKN983054:QKS983088 QUJ983054:QUO983088 REF983054:REK983088 ROB983054:ROG983088 RXX983054:RYC983088 SHT983054:SHY983088 SRP983054:SRU983088 TBL983054:TBQ983088 TLH983054:TLM983088 TVD983054:TVI983088 UEZ983054:UFE983088 UOV983054:UPA983088 UYR983054:UYW983088 VIN983054:VIS983088 VSJ983054:VSO983088 WCF983054:WCK983088 WMB983054:WMG983088 WVX983054:WWC983088 W5:W8 JR5:JR8 TN5:TN8 ADJ5:ADJ8 ANF5:ANF8 AXB5:AXB8 BGX5:BGX8 BQT5:BQT8 CAP5:CAP8 CKL5:CKL8 CUH5:CUH8 DED5:DED8 DNZ5:DNZ8 DXV5:DXV8 EHR5:EHR8 ERN5:ERN8 FBJ5:FBJ8 FLF5:FLF8 FVB5:FVB8 GEX5:GEX8 GOT5:GOT8 GYP5:GYP8 HIL5:HIL8 HSH5:HSH8 ICD5:ICD8 ILZ5:ILZ8 IVV5:IVV8 JFR5:JFR8 JPN5:JPN8 JZJ5:JZJ8 KJF5:KJF8 KTB5:KTB8 LCX5:LCX8 LMT5:LMT8 LWP5:LWP8 MGL5:MGL8 MQH5:MQH8 NAD5:NAD8 NJZ5:NJZ8 NTV5:NTV8 ODR5:ODR8 ONN5:ONN8 OXJ5:OXJ8 PHF5:PHF8 PRB5:PRB8 QAX5:QAX8 QKT5:QKT8 QUP5:QUP8 REL5:REL8 ROH5:ROH8 RYD5:RYD8 SHZ5:SHZ8 SRV5:SRV8 TBR5:TBR8 TLN5:TLN8 TVJ5:TVJ8 UFF5:UFF8 UPB5:UPB8 UYX5:UYX8 VIT5:VIT8 VSP5:VSP8 WCL5:WCL8 WMH5:WMH8 WWD5:WWD8 W65550:W65553 JR65550:JR65553 TN65550:TN65553 ADJ65550:ADJ65553 ANF65550:ANF65553 AXB65550:AXB65553 BGX65550:BGX65553 BQT65550:BQT65553 CAP65550:CAP65553 CKL65550:CKL65553 CUH65550:CUH65553 DED65550:DED65553 DNZ65550:DNZ65553 DXV65550:DXV65553 EHR65550:EHR65553 ERN65550:ERN65553 FBJ65550:FBJ65553 FLF65550:FLF65553 FVB65550:FVB65553 GEX65550:GEX65553 GOT65550:GOT65553 GYP65550:GYP65553 HIL65550:HIL65553 HSH65550:HSH65553 ICD65550:ICD65553 ILZ65550:ILZ65553 IVV65550:IVV65553 JFR65550:JFR65553 JPN65550:JPN65553 JZJ65550:JZJ65553 KJF65550:KJF65553 KTB65550:KTB65553 LCX65550:LCX65553 LMT65550:LMT65553 LWP65550:LWP65553 MGL65550:MGL65553 MQH65550:MQH65553 NAD65550:NAD65553 NJZ65550:NJZ65553 NTV65550:NTV65553 ODR65550:ODR65553 ONN65550:ONN65553 OXJ65550:OXJ65553 PHF65550:PHF65553 PRB65550:PRB65553 QAX65550:QAX65553 QKT65550:QKT65553 QUP65550:QUP65553 REL65550:REL65553 ROH65550:ROH65553 RYD65550:RYD65553 SHZ65550:SHZ65553 SRV65550:SRV65553 TBR65550:TBR65553 TLN65550:TLN65553 TVJ65550:TVJ65553 UFF65550:UFF65553 UPB65550:UPB65553 UYX65550:UYX65553 VIT65550:VIT65553 VSP65550:VSP65553 WCL65550:WCL65553 WMH65550:WMH65553 WWD65550:WWD65553 W131086:W131089 JR131086:JR131089 TN131086:TN131089 ADJ131086:ADJ131089 ANF131086:ANF131089 AXB131086:AXB131089 BGX131086:BGX131089 BQT131086:BQT131089 CAP131086:CAP131089 CKL131086:CKL131089 CUH131086:CUH131089 DED131086:DED131089 DNZ131086:DNZ131089 DXV131086:DXV131089 EHR131086:EHR131089 ERN131086:ERN131089 FBJ131086:FBJ131089 FLF131086:FLF131089 FVB131086:FVB131089 GEX131086:GEX131089 GOT131086:GOT131089 GYP131086:GYP131089 HIL131086:HIL131089 HSH131086:HSH131089 ICD131086:ICD131089 ILZ131086:ILZ131089 IVV131086:IVV131089 JFR131086:JFR131089 JPN131086:JPN131089 JZJ131086:JZJ131089 KJF131086:KJF131089 KTB131086:KTB131089 LCX131086:LCX131089 LMT131086:LMT131089 LWP131086:LWP131089 MGL131086:MGL131089 MQH131086:MQH131089 NAD131086:NAD131089 NJZ131086:NJZ131089 NTV131086:NTV131089 ODR131086:ODR131089 ONN131086:ONN131089 OXJ131086:OXJ131089 PHF131086:PHF131089 PRB131086:PRB131089 QAX131086:QAX131089 QKT131086:QKT131089 QUP131086:QUP131089 REL131086:REL131089 ROH131086:ROH131089 RYD131086:RYD131089 SHZ131086:SHZ131089 SRV131086:SRV131089 TBR131086:TBR131089 TLN131086:TLN131089 TVJ131086:TVJ131089 UFF131086:UFF131089 UPB131086:UPB131089 UYX131086:UYX131089 VIT131086:VIT131089 VSP131086:VSP131089 WCL131086:WCL131089 WMH131086:WMH131089 WWD131086:WWD131089 W196622:W196625 JR196622:JR196625 TN196622:TN196625 ADJ196622:ADJ196625 ANF196622:ANF196625 AXB196622:AXB196625 BGX196622:BGX196625 BQT196622:BQT196625 CAP196622:CAP196625 CKL196622:CKL196625 CUH196622:CUH196625 DED196622:DED196625 DNZ196622:DNZ196625 DXV196622:DXV196625 EHR196622:EHR196625 ERN196622:ERN196625 FBJ196622:FBJ196625 FLF196622:FLF196625 FVB196622:FVB196625 GEX196622:GEX196625 GOT196622:GOT196625 GYP196622:GYP196625 HIL196622:HIL196625 HSH196622:HSH196625 ICD196622:ICD196625 ILZ196622:ILZ196625 IVV196622:IVV196625 JFR196622:JFR196625 JPN196622:JPN196625 JZJ196622:JZJ196625 KJF196622:KJF196625 KTB196622:KTB196625 LCX196622:LCX196625 LMT196622:LMT196625 LWP196622:LWP196625 MGL196622:MGL196625 MQH196622:MQH196625 NAD196622:NAD196625 NJZ196622:NJZ196625 NTV196622:NTV196625 ODR196622:ODR196625 ONN196622:ONN196625 OXJ196622:OXJ196625 PHF196622:PHF196625 PRB196622:PRB196625 QAX196622:QAX196625 QKT196622:QKT196625 QUP196622:QUP196625 REL196622:REL196625 ROH196622:ROH196625 RYD196622:RYD196625 SHZ196622:SHZ196625 SRV196622:SRV196625 TBR196622:TBR196625 TLN196622:TLN196625 TVJ196622:TVJ196625 UFF196622:UFF196625 UPB196622:UPB196625 UYX196622:UYX196625 VIT196622:VIT196625 VSP196622:VSP196625 WCL196622:WCL196625 WMH196622:WMH196625 WWD196622:WWD196625 W262158:W262161 JR262158:JR262161 TN262158:TN262161 ADJ262158:ADJ262161 ANF262158:ANF262161 AXB262158:AXB262161 BGX262158:BGX262161 BQT262158:BQT262161 CAP262158:CAP262161 CKL262158:CKL262161 CUH262158:CUH262161 DED262158:DED262161 DNZ262158:DNZ262161 DXV262158:DXV262161 EHR262158:EHR262161 ERN262158:ERN262161 FBJ262158:FBJ262161 FLF262158:FLF262161 FVB262158:FVB262161 GEX262158:GEX262161 GOT262158:GOT262161 GYP262158:GYP262161 HIL262158:HIL262161 HSH262158:HSH262161 ICD262158:ICD262161 ILZ262158:ILZ262161 IVV262158:IVV262161 JFR262158:JFR262161 JPN262158:JPN262161 JZJ262158:JZJ262161 KJF262158:KJF262161 KTB262158:KTB262161 LCX262158:LCX262161 LMT262158:LMT262161 LWP262158:LWP262161 MGL262158:MGL262161 MQH262158:MQH262161 NAD262158:NAD262161 NJZ262158:NJZ262161 NTV262158:NTV262161 ODR262158:ODR262161 ONN262158:ONN262161 OXJ262158:OXJ262161 PHF262158:PHF262161 PRB262158:PRB262161 QAX262158:QAX262161 QKT262158:QKT262161 QUP262158:QUP262161 REL262158:REL262161 ROH262158:ROH262161 RYD262158:RYD262161 SHZ262158:SHZ262161 SRV262158:SRV262161 TBR262158:TBR262161 TLN262158:TLN262161 TVJ262158:TVJ262161 UFF262158:UFF262161 UPB262158:UPB262161 UYX262158:UYX262161 VIT262158:VIT262161 VSP262158:VSP262161 WCL262158:WCL262161 WMH262158:WMH262161 WWD262158:WWD262161 W327694:W327697 JR327694:JR327697 TN327694:TN327697 ADJ327694:ADJ327697 ANF327694:ANF327697 AXB327694:AXB327697 BGX327694:BGX327697 BQT327694:BQT327697 CAP327694:CAP327697 CKL327694:CKL327697 CUH327694:CUH327697 DED327694:DED327697 DNZ327694:DNZ327697 DXV327694:DXV327697 EHR327694:EHR327697 ERN327694:ERN327697 FBJ327694:FBJ327697 FLF327694:FLF327697 FVB327694:FVB327697 GEX327694:GEX327697 GOT327694:GOT327697 GYP327694:GYP327697 HIL327694:HIL327697 HSH327694:HSH327697 ICD327694:ICD327697 ILZ327694:ILZ327697 IVV327694:IVV327697 JFR327694:JFR327697 JPN327694:JPN327697 JZJ327694:JZJ327697 KJF327694:KJF327697 KTB327694:KTB327697 LCX327694:LCX327697 LMT327694:LMT327697 LWP327694:LWP327697 MGL327694:MGL327697 MQH327694:MQH327697 NAD327694:NAD327697 NJZ327694:NJZ327697 NTV327694:NTV327697 ODR327694:ODR327697 ONN327694:ONN327697 OXJ327694:OXJ327697 PHF327694:PHF327697 PRB327694:PRB327697 QAX327694:QAX327697 QKT327694:QKT327697 QUP327694:QUP327697 REL327694:REL327697 ROH327694:ROH327697 RYD327694:RYD327697 SHZ327694:SHZ327697 SRV327694:SRV327697 TBR327694:TBR327697 TLN327694:TLN327697 TVJ327694:TVJ327697 UFF327694:UFF327697 UPB327694:UPB327697 UYX327694:UYX327697 VIT327694:VIT327697 VSP327694:VSP327697 WCL327694:WCL327697 WMH327694:WMH327697 WWD327694:WWD327697 W393230:W393233 JR393230:JR393233 TN393230:TN393233 ADJ393230:ADJ393233 ANF393230:ANF393233 AXB393230:AXB393233 BGX393230:BGX393233 BQT393230:BQT393233 CAP393230:CAP393233 CKL393230:CKL393233 CUH393230:CUH393233 DED393230:DED393233 DNZ393230:DNZ393233 DXV393230:DXV393233 EHR393230:EHR393233 ERN393230:ERN393233 FBJ393230:FBJ393233 FLF393230:FLF393233 FVB393230:FVB393233 GEX393230:GEX393233 GOT393230:GOT393233 GYP393230:GYP393233 HIL393230:HIL393233 HSH393230:HSH393233 ICD393230:ICD393233 ILZ393230:ILZ393233 IVV393230:IVV393233 JFR393230:JFR393233 JPN393230:JPN393233 JZJ393230:JZJ393233 KJF393230:KJF393233 KTB393230:KTB393233 LCX393230:LCX393233 LMT393230:LMT393233 LWP393230:LWP393233 MGL393230:MGL393233 MQH393230:MQH393233 NAD393230:NAD393233 NJZ393230:NJZ393233 NTV393230:NTV393233 ODR393230:ODR393233 ONN393230:ONN393233 OXJ393230:OXJ393233 PHF393230:PHF393233 PRB393230:PRB393233 QAX393230:QAX393233 QKT393230:QKT393233 QUP393230:QUP393233 REL393230:REL393233 ROH393230:ROH393233 RYD393230:RYD393233 SHZ393230:SHZ393233 SRV393230:SRV393233 TBR393230:TBR393233 TLN393230:TLN393233 TVJ393230:TVJ393233 UFF393230:UFF393233 UPB393230:UPB393233 UYX393230:UYX393233 VIT393230:VIT393233 VSP393230:VSP393233 WCL393230:WCL393233 WMH393230:WMH393233 WWD393230:WWD393233 W458766:W458769 JR458766:JR458769 TN458766:TN458769 ADJ458766:ADJ458769 ANF458766:ANF458769 AXB458766:AXB458769 BGX458766:BGX458769 BQT458766:BQT458769 CAP458766:CAP458769 CKL458766:CKL458769 CUH458766:CUH458769 DED458766:DED458769 DNZ458766:DNZ458769 DXV458766:DXV458769 EHR458766:EHR458769 ERN458766:ERN458769 FBJ458766:FBJ458769 FLF458766:FLF458769 FVB458766:FVB458769 GEX458766:GEX458769 GOT458766:GOT458769 GYP458766:GYP458769 HIL458766:HIL458769 HSH458766:HSH458769 ICD458766:ICD458769 ILZ458766:ILZ458769 IVV458766:IVV458769 JFR458766:JFR458769 JPN458766:JPN458769 JZJ458766:JZJ458769 KJF458766:KJF458769 KTB458766:KTB458769 LCX458766:LCX458769 LMT458766:LMT458769 LWP458766:LWP458769 MGL458766:MGL458769 MQH458766:MQH458769 NAD458766:NAD458769 NJZ458766:NJZ458769 NTV458766:NTV458769 ODR458766:ODR458769 ONN458766:ONN458769 OXJ458766:OXJ458769 PHF458766:PHF458769 PRB458766:PRB458769 QAX458766:QAX458769 QKT458766:QKT458769 QUP458766:QUP458769 REL458766:REL458769 ROH458766:ROH458769 RYD458766:RYD458769 SHZ458766:SHZ458769 SRV458766:SRV458769 TBR458766:TBR458769 TLN458766:TLN458769 TVJ458766:TVJ458769 UFF458766:UFF458769 UPB458766:UPB458769 UYX458766:UYX458769 VIT458766:VIT458769 VSP458766:VSP458769 WCL458766:WCL458769 WMH458766:WMH458769 WWD458766:WWD458769 W524302:W524305 JR524302:JR524305 TN524302:TN524305 ADJ524302:ADJ524305 ANF524302:ANF524305 AXB524302:AXB524305 BGX524302:BGX524305 BQT524302:BQT524305 CAP524302:CAP524305 CKL524302:CKL524305 CUH524302:CUH524305 DED524302:DED524305 DNZ524302:DNZ524305 DXV524302:DXV524305 EHR524302:EHR524305 ERN524302:ERN524305 FBJ524302:FBJ524305 FLF524302:FLF524305 FVB524302:FVB524305 GEX524302:GEX524305 GOT524302:GOT524305 GYP524302:GYP524305 HIL524302:HIL524305 HSH524302:HSH524305 ICD524302:ICD524305 ILZ524302:ILZ524305 IVV524302:IVV524305 JFR524302:JFR524305 JPN524302:JPN524305 JZJ524302:JZJ524305 KJF524302:KJF524305 KTB524302:KTB524305 LCX524302:LCX524305 LMT524302:LMT524305 LWP524302:LWP524305 MGL524302:MGL524305 MQH524302:MQH524305 NAD524302:NAD524305 NJZ524302:NJZ524305 NTV524302:NTV524305 ODR524302:ODR524305 ONN524302:ONN524305 OXJ524302:OXJ524305 PHF524302:PHF524305 PRB524302:PRB524305 QAX524302:QAX524305 QKT524302:QKT524305 QUP524302:QUP524305 REL524302:REL524305 ROH524302:ROH524305 RYD524302:RYD524305 SHZ524302:SHZ524305 SRV524302:SRV524305 TBR524302:TBR524305 TLN524302:TLN524305 TVJ524302:TVJ524305 UFF524302:UFF524305 UPB524302:UPB524305 UYX524302:UYX524305 VIT524302:VIT524305 VSP524302:VSP524305 WCL524302:WCL524305 WMH524302:WMH524305 WWD524302:WWD524305 W589838:W589841 JR589838:JR589841 TN589838:TN589841 ADJ589838:ADJ589841 ANF589838:ANF589841 AXB589838:AXB589841 BGX589838:BGX589841 BQT589838:BQT589841 CAP589838:CAP589841 CKL589838:CKL589841 CUH589838:CUH589841 DED589838:DED589841 DNZ589838:DNZ589841 DXV589838:DXV589841 EHR589838:EHR589841 ERN589838:ERN589841 FBJ589838:FBJ589841 FLF589838:FLF589841 FVB589838:FVB589841 GEX589838:GEX589841 GOT589838:GOT589841 GYP589838:GYP589841 HIL589838:HIL589841 HSH589838:HSH589841 ICD589838:ICD589841 ILZ589838:ILZ589841 IVV589838:IVV589841 JFR589838:JFR589841 JPN589838:JPN589841 JZJ589838:JZJ589841 KJF589838:KJF589841 KTB589838:KTB589841 LCX589838:LCX589841 LMT589838:LMT589841 LWP589838:LWP589841 MGL589838:MGL589841 MQH589838:MQH589841 NAD589838:NAD589841 NJZ589838:NJZ589841 NTV589838:NTV589841 ODR589838:ODR589841 ONN589838:ONN589841 OXJ589838:OXJ589841 PHF589838:PHF589841 PRB589838:PRB589841 QAX589838:QAX589841 QKT589838:QKT589841 QUP589838:QUP589841 REL589838:REL589841 ROH589838:ROH589841 RYD589838:RYD589841 SHZ589838:SHZ589841 SRV589838:SRV589841 TBR589838:TBR589841 TLN589838:TLN589841 TVJ589838:TVJ589841 UFF589838:UFF589841 UPB589838:UPB589841 UYX589838:UYX589841 VIT589838:VIT589841 VSP589838:VSP589841 WCL589838:WCL589841 WMH589838:WMH589841 WWD589838:WWD589841 W655374:W655377 JR655374:JR655377 TN655374:TN655377 ADJ655374:ADJ655377 ANF655374:ANF655377 AXB655374:AXB655377 BGX655374:BGX655377 BQT655374:BQT655377 CAP655374:CAP655377 CKL655374:CKL655377 CUH655374:CUH655377 DED655374:DED655377 DNZ655374:DNZ655377 DXV655374:DXV655377 EHR655374:EHR655377 ERN655374:ERN655377 FBJ655374:FBJ655377 FLF655374:FLF655377 FVB655374:FVB655377 GEX655374:GEX655377 GOT655374:GOT655377 GYP655374:GYP655377 HIL655374:HIL655377 HSH655374:HSH655377 ICD655374:ICD655377 ILZ655374:ILZ655377 IVV655374:IVV655377 JFR655374:JFR655377 JPN655374:JPN655377 JZJ655374:JZJ655377 KJF655374:KJF655377 KTB655374:KTB655377 LCX655374:LCX655377 LMT655374:LMT655377 LWP655374:LWP655377 MGL655374:MGL655377 MQH655374:MQH655377 NAD655374:NAD655377 NJZ655374:NJZ655377 NTV655374:NTV655377 ODR655374:ODR655377 ONN655374:ONN655377 OXJ655374:OXJ655377 PHF655374:PHF655377 PRB655374:PRB655377 QAX655374:QAX655377 QKT655374:QKT655377 QUP655374:QUP655377 REL655374:REL655377 ROH655374:ROH655377 RYD655374:RYD655377 SHZ655374:SHZ655377 SRV655374:SRV655377 TBR655374:TBR655377 TLN655374:TLN655377 TVJ655374:TVJ655377 UFF655374:UFF655377 UPB655374:UPB655377 UYX655374:UYX655377 VIT655374:VIT655377 VSP655374:VSP655377 WCL655374:WCL655377 WMH655374:WMH655377 WWD655374:WWD655377 W720910:W720913 JR720910:JR720913 TN720910:TN720913 ADJ720910:ADJ720913 ANF720910:ANF720913 AXB720910:AXB720913 BGX720910:BGX720913 BQT720910:BQT720913 CAP720910:CAP720913 CKL720910:CKL720913 CUH720910:CUH720913 DED720910:DED720913 DNZ720910:DNZ720913 DXV720910:DXV720913 EHR720910:EHR720913 ERN720910:ERN720913 FBJ720910:FBJ720913 FLF720910:FLF720913 FVB720910:FVB720913 GEX720910:GEX720913 GOT720910:GOT720913 GYP720910:GYP720913 HIL720910:HIL720913 HSH720910:HSH720913 ICD720910:ICD720913 ILZ720910:ILZ720913 IVV720910:IVV720913 JFR720910:JFR720913 JPN720910:JPN720913 JZJ720910:JZJ720913 KJF720910:KJF720913 KTB720910:KTB720913 LCX720910:LCX720913 LMT720910:LMT720913 LWP720910:LWP720913 MGL720910:MGL720913 MQH720910:MQH720913 NAD720910:NAD720913 NJZ720910:NJZ720913 NTV720910:NTV720913 ODR720910:ODR720913 ONN720910:ONN720913 OXJ720910:OXJ720913 PHF720910:PHF720913 PRB720910:PRB720913 QAX720910:QAX720913 QKT720910:QKT720913 QUP720910:QUP720913 REL720910:REL720913 ROH720910:ROH720913 RYD720910:RYD720913 SHZ720910:SHZ720913 SRV720910:SRV720913 TBR720910:TBR720913 TLN720910:TLN720913 TVJ720910:TVJ720913 UFF720910:UFF720913 UPB720910:UPB720913 UYX720910:UYX720913 VIT720910:VIT720913 VSP720910:VSP720913 WCL720910:WCL720913 WMH720910:WMH720913 WWD720910:WWD720913 W786446:W786449 JR786446:JR786449 TN786446:TN786449 ADJ786446:ADJ786449 ANF786446:ANF786449 AXB786446:AXB786449 BGX786446:BGX786449 BQT786446:BQT786449 CAP786446:CAP786449 CKL786446:CKL786449 CUH786446:CUH786449 DED786446:DED786449 DNZ786446:DNZ786449 DXV786446:DXV786449 EHR786446:EHR786449 ERN786446:ERN786449 FBJ786446:FBJ786449 FLF786446:FLF786449 FVB786446:FVB786449 GEX786446:GEX786449 GOT786446:GOT786449 GYP786446:GYP786449 HIL786446:HIL786449 HSH786446:HSH786449 ICD786446:ICD786449 ILZ786446:ILZ786449 IVV786446:IVV786449 JFR786446:JFR786449 JPN786446:JPN786449 JZJ786446:JZJ786449 KJF786446:KJF786449 KTB786446:KTB786449 LCX786446:LCX786449 LMT786446:LMT786449 LWP786446:LWP786449 MGL786446:MGL786449 MQH786446:MQH786449 NAD786446:NAD786449 NJZ786446:NJZ786449 NTV786446:NTV786449 ODR786446:ODR786449 ONN786446:ONN786449 OXJ786446:OXJ786449 PHF786446:PHF786449 PRB786446:PRB786449 QAX786446:QAX786449 QKT786446:QKT786449 QUP786446:QUP786449 REL786446:REL786449 ROH786446:ROH786449 RYD786446:RYD786449 SHZ786446:SHZ786449 SRV786446:SRV786449 TBR786446:TBR786449 TLN786446:TLN786449 TVJ786446:TVJ786449 UFF786446:UFF786449 UPB786446:UPB786449 UYX786446:UYX786449 VIT786446:VIT786449 VSP786446:VSP786449 WCL786446:WCL786449 WMH786446:WMH786449 WWD786446:WWD786449 W851982:W851985 JR851982:JR851985 TN851982:TN851985 ADJ851982:ADJ851985 ANF851982:ANF851985 AXB851982:AXB851985 BGX851982:BGX851985 BQT851982:BQT851985 CAP851982:CAP851985 CKL851982:CKL851985 CUH851982:CUH851985 DED851982:DED851985 DNZ851982:DNZ851985 DXV851982:DXV851985 EHR851982:EHR851985 ERN851982:ERN851985 FBJ851982:FBJ851985 FLF851982:FLF851985 FVB851982:FVB851985 GEX851982:GEX851985 GOT851982:GOT851985 GYP851982:GYP851985 HIL851982:HIL851985 HSH851982:HSH851985 ICD851982:ICD851985 ILZ851982:ILZ851985 IVV851982:IVV851985 JFR851982:JFR851985 JPN851982:JPN851985 JZJ851982:JZJ851985 KJF851982:KJF851985 KTB851982:KTB851985 LCX851982:LCX851985 LMT851982:LMT851985 LWP851982:LWP851985 MGL851982:MGL851985 MQH851982:MQH851985 NAD851982:NAD851985 NJZ851982:NJZ851985 NTV851982:NTV851985 ODR851982:ODR851985 ONN851982:ONN851985 OXJ851982:OXJ851985 PHF851982:PHF851985 PRB851982:PRB851985 QAX851982:QAX851985 QKT851982:QKT851985 QUP851982:QUP851985 REL851982:REL851985 ROH851982:ROH851985 RYD851982:RYD851985 SHZ851982:SHZ851985 SRV851982:SRV851985 TBR851982:TBR851985 TLN851982:TLN851985 TVJ851982:TVJ851985 UFF851982:UFF851985 UPB851982:UPB851985 UYX851982:UYX851985 VIT851982:VIT851985 VSP851982:VSP851985 WCL851982:WCL851985 WMH851982:WMH851985 WWD851982:WWD851985 W917518:W917521 JR917518:JR917521 TN917518:TN917521 ADJ917518:ADJ917521 ANF917518:ANF917521 AXB917518:AXB917521 BGX917518:BGX917521 BQT917518:BQT917521 CAP917518:CAP917521 CKL917518:CKL917521 CUH917518:CUH917521 DED917518:DED917521 DNZ917518:DNZ917521 DXV917518:DXV917521 EHR917518:EHR917521 ERN917518:ERN917521 FBJ917518:FBJ917521 FLF917518:FLF917521 FVB917518:FVB917521 GEX917518:GEX917521 GOT917518:GOT917521 GYP917518:GYP917521 HIL917518:HIL917521 HSH917518:HSH917521 ICD917518:ICD917521 ILZ917518:ILZ917521 IVV917518:IVV917521 JFR917518:JFR917521 JPN917518:JPN917521 JZJ917518:JZJ917521 KJF917518:KJF917521 KTB917518:KTB917521 LCX917518:LCX917521 LMT917518:LMT917521 LWP917518:LWP917521 MGL917518:MGL917521 MQH917518:MQH917521 NAD917518:NAD917521 NJZ917518:NJZ917521 NTV917518:NTV917521 ODR917518:ODR917521 ONN917518:ONN917521 OXJ917518:OXJ917521 PHF917518:PHF917521 PRB917518:PRB917521 QAX917518:QAX917521 QKT917518:QKT917521 QUP917518:QUP917521 REL917518:REL917521 ROH917518:ROH917521 RYD917518:RYD917521 SHZ917518:SHZ917521 SRV917518:SRV917521 TBR917518:TBR917521 TLN917518:TLN917521 TVJ917518:TVJ917521 UFF917518:UFF917521 UPB917518:UPB917521 UYX917518:UYX917521 VIT917518:VIT917521 VSP917518:VSP917521 WCL917518:WCL917521 WMH917518:WMH917521 WWD917518:WWD917521 W983054:W983057 JR983054:JR983057 TN983054:TN983057 ADJ983054:ADJ983057 ANF983054:ANF983057 AXB983054:AXB983057 BGX983054:BGX983057 BQT983054:BQT983057 CAP983054:CAP983057 CKL983054:CKL983057 CUH983054:CUH983057 DED983054:DED983057 DNZ983054:DNZ983057 DXV983054:DXV983057 EHR983054:EHR983057 ERN983054:ERN983057 FBJ983054:FBJ983057 FLF983054:FLF983057 FVB983054:FVB983057 GEX983054:GEX983057 GOT983054:GOT983057 GYP983054:GYP983057 HIL983054:HIL983057 HSH983054:HSH983057 ICD983054:ICD983057 ILZ983054:ILZ983057 IVV983054:IVV983057 JFR983054:JFR983057 JPN983054:JPN983057 JZJ983054:JZJ983057 KJF983054:KJF983057 KTB983054:KTB983057 LCX983054:LCX983057 LMT983054:LMT983057 LWP983054:LWP983057 MGL983054:MGL983057 MQH983054:MQH983057 NAD983054:NAD983057 NJZ983054:NJZ983057 NTV983054:NTV983057 ODR983054:ODR983057 ONN983054:ONN983057 OXJ983054:OXJ983057 PHF983054:PHF983057 PRB983054:PRB983057 QAX983054:QAX983057 QKT983054:QKT983057 QUP983054:QUP983057 REL983054:REL983057 ROH983054:ROH983057 RYD983054:RYD983057 SHZ983054:SHZ983057 SRV983054:SRV983057 TBR983054:TBR983057 TLN983054:TLN983057 TVJ983054:TVJ983057 UFF983054:UFF983057 UPB983054:UPB983057 UYX983054:UYX983057 VIT983054:VIT983057 VSP983054:VSP983057 WCL983054:WCL983057 WMH983054:WMH983057 WWD983054:WWD983057 WWD983065:WWD983088 JR16:JR49 TN16:TN49 ADJ16:ADJ49 ANF16:ANF49 AXB16:AXB49 BGX16:BGX49 BQT16:BQT49 CAP16:CAP49 CKL16:CKL49 CUH16:CUH49 DED16:DED49 DNZ16:DNZ49 DXV16:DXV49 EHR16:EHR49 ERN16:ERN49 FBJ16:FBJ49 FLF16:FLF49 FVB16:FVB49 GEX16:GEX49 GOT16:GOT49 GYP16:GYP49 HIL16:HIL49 HSH16:HSH49 ICD16:ICD49 ILZ16:ILZ49 IVV16:IVV49 JFR16:JFR49 JPN16:JPN49 JZJ16:JZJ49 KJF16:KJF49 KTB16:KTB49 LCX16:LCX49 LMT16:LMT49 LWP16:LWP49 MGL16:MGL49 MQH16:MQH49 NAD16:NAD49 NJZ16:NJZ49 NTV16:NTV49 ODR16:ODR49 ONN16:ONN49 OXJ16:OXJ49 PHF16:PHF49 PRB16:PRB49 QAX16:QAX49 QKT16:QKT49 QUP16:QUP49 REL16:REL49 ROH16:ROH49 RYD16:RYD49 SHZ16:SHZ49 SRV16:SRV49 TBR16:TBR49 TLN16:TLN49 TVJ16:TVJ49 UFF16:UFF49 UPB16:UPB49 UYX16:UYX49 VIT16:VIT49 VSP16:VSP49 WCL16:WCL49 WMH16:WMH49 WWD16:WWD49 W65561:W65584 JR65561:JR65584 TN65561:TN65584 ADJ65561:ADJ65584 ANF65561:ANF65584 AXB65561:AXB65584 BGX65561:BGX65584 BQT65561:BQT65584 CAP65561:CAP65584 CKL65561:CKL65584 CUH65561:CUH65584 DED65561:DED65584 DNZ65561:DNZ65584 DXV65561:DXV65584 EHR65561:EHR65584 ERN65561:ERN65584 FBJ65561:FBJ65584 FLF65561:FLF65584 FVB65561:FVB65584 GEX65561:GEX65584 GOT65561:GOT65584 GYP65561:GYP65584 HIL65561:HIL65584 HSH65561:HSH65584 ICD65561:ICD65584 ILZ65561:ILZ65584 IVV65561:IVV65584 JFR65561:JFR65584 JPN65561:JPN65584 JZJ65561:JZJ65584 KJF65561:KJF65584 KTB65561:KTB65584 LCX65561:LCX65584 LMT65561:LMT65584 LWP65561:LWP65584 MGL65561:MGL65584 MQH65561:MQH65584 NAD65561:NAD65584 NJZ65561:NJZ65584 NTV65561:NTV65584 ODR65561:ODR65584 ONN65561:ONN65584 OXJ65561:OXJ65584 PHF65561:PHF65584 PRB65561:PRB65584 QAX65561:QAX65584 QKT65561:QKT65584 QUP65561:QUP65584 REL65561:REL65584 ROH65561:ROH65584 RYD65561:RYD65584 SHZ65561:SHZ65584 SRV65561:SRV65584 TBR65561:TBR65584 TLN65561:TLN65584 TVJ65561:TVJ65584 UFF65561:UFF65584 UPB65561:UPB65584 UYX65561:UYX65584 VIT65561:VIT65584 VSP65561:VSP65584 WCL65561:WCL65584 WMH65561:WMH65584 WWD65561:WWD65584 W131097:W131120 JR131097:JR131120 TN131097:TN131120 ADJ131097:ADJ131120 ANF131097:ANF131120 AXB131097:AXB131120 BGX131097:BGX131120 BQT131097:BQT131120 CAP131097:CAP131120 CKL131097:CKL131120 CUH131097:CUH131120 DED131097:DED131120 DNZ131097:DNZ131120 DXV131097:DXV131120 EHR131097:EHR131120 ERN131097:ERN131120 FBJ131097:FBJ131120 FLF131097:FLF131120 FVB131097:FVB131120 GEX131097:GEX131120 GOT131097:GOT131120 GYP131097:GYP131120 HIL131097:HIL131120 HSH131097:HSH131120 ICD131097:ICD131120 ILZ131097:ILZ131120 IVV131097:IVV131120 JFR131097:JFR131120 JPN131097:JPN131120 JZJ131097:JZJ131120 KJF131097:KJF131120 KTB131097:KTB131120 LCX131097:LCX131120 LMT131097:LMT131120 LWP131097:LWP131120 MGL131097:MGL131120 MQH131097:MQH131120 NAD131097:NAD131120 NJZ131097:NJZ131120 NTV131097:NTV131120 ODR131097:ODR131120 ONN131097:ONN131120 OXJ131097:OXJ131120 PHF131097:PHF131120 PRB131097:PRB131120 QAX131097:QAX131120 QKT131097:QKT131120 QUP131097:QUP131120 REL131097:REL131120 ROH131097:ROH131120 RYD131097:RYD131120 SHZ131097:SHZ131120 SRV131097:SRV131120 TBR131097:TBR131120 TLN131097:TLN131120 TVJ131097:TVJ131120 UFF131097:UFF131120 UPB131097:UPB131120 UYX131097:UYX131120 VIT131097:VIT131120 VSP131097:VSP131120 WCL131097:WCL131120 WMH131097:WMH131120 WWD131097:WWD131120 W196633:W196656 JR196633:JR196656 TN196633:TN196656 ADJ196633:ADJ196656 ANF196633:ANF196656 AXB196633:AXB196656 BGX196633:BGX196656 BQT196633:BQT196656 CAP196633:CAP196656 CKL196633:CKL196656 CUH196633:CUH196656 DED196633:DED196656 DNZ196633:DNZ196656 DXV196633:DXV196656 EHR196633:EHR196656 ERN196633:ERN196656 FBJ196633:FBJ196656 FLF196633:FLF196656 FVB196633:FVB196656 GEX196633:GEX196656 GOT196633:GOT196656 GYP196633:GYP196656 HIL196633:HIL196656 HSH196633:HSH196656 ICD196633:ICD196656 ILZ196633:ILZ196656 IVV196633:IVV196656 JFR196633:JFR196656 JPN196633:JPN196656 JZJ196633:JZJ196656 KJF196633:KJF196656 KTB196633:KTB196656 LCX196633:LCX196656 LMT196633:LMT196656 LWP196633:LWP196656 MGL196633:MGL196656 MQH196633:MQH196656 NAD196633:NAD196656 NJZ196633:NJZ196656 NTV196633:NTV196656 ODR196633:ODR196656 ONN196633:ONN196656 OXJ196633:OXJ196656 PHF196633:PHF196656 PRB196633:PRB196656 QAX196633:QAX196656 QKT196633:QKT196656 QUP196633:QUP196656 REL196633:REL196656 ROH196633:ROH196656 RYD196633:RYD196656 SHZ196633:SHZ196656 SRV196633:SRV196656 TBR196633:TBR196656 TLN196633:TLN196656 TVJ196633:TVJ196656 UFF196633:UFF196656 UPB196633:UPB196656 UYX196633:UYX196656 VIT196633:VIT196656 VSP196633:VSP196656 WCL196633:WCL196656 WMH196633:WMH196656 WWD196633:WWD196656 W262169:W262192 JR262169:JR262192 TN262169:TN262192 ADJ262169:ADJ262192 ANF262169:ANF262192 AXB262169:AXB262192 BGX262169:BGX262192 BQT262169:BQT262192 CAP262169:CAP262192 CKL262169:CKL262192 CUH262169:CUH262192 DED262169:DED262192 DNZ262169:DNZ262192 DXV262169:DXV262192 EHR262169:EHR262192 ERN262169:ERN262192 FBJ262169:FBJ262192 FLF262169:FLF262192 FVB262169:FVB262192 GEX262169:GEX262192 GOT262169:GOT262192 GYP262169:GYP262192 HIL262169:HIL262192 HSH262169:HSH262192 ICD262169:ICD262192 ILZ262169:ILZ262192 IVV262169:IVV262192 JFR262169:JFR262192 JPN262169:JPN262192 JZJ262169:JZJ262192 KJF262169:KJF262192 KTB262169:KTB262192 LCX262169:LCX262192 LMT262169:LMT262192 LWP262169:LWP262192 MGL262169:MGL262192 MQH262169:MQH262192 NAD262169:NAD262192 NJZ262169:NJZ262192 NTV262169:NTV262192 ODR262169:ODR262192 ONN262169:ONN262192 OXJ262169:OXJ262192 PHF262169:PHF262192 PRB262169:PRB262192 QAX262169:QAX262192 QKT262169:QKT262192 QUP262169:QUP262192 REL262169:REL262192 ROH262169:ROH262192 RYD262169:RYD262192 SHZ262169:SHZ262192 SRV262169:SRV262192 TBR262169:TBR262192 TLN262169:TLN262192 TVJ262169:TVJ262192 UFF262169:UFF262192 UPB262169:UPB262192 UYX262169:UYX262192 VIT262169:VIT262192 VSP262169:VSP262192 WCL262169:WCL262192 WMH262169:WMH262192 WWD262169:WWD262192 W327705:W327728 JR327705:JR327728 TN327705:TN327728 ADJ327705:ADJ327728 ANF327705:ANF327728 AXB327705:AXB327728 BGX327705:BGX327728 BQT327705:BQT327728 CAP327705:CAP327728 CKL327705:CKL327728 CUH327705:CUH327728 DED327705:DED327728 DNZ327705:DNZ327728 DXV327705:DXV327728 EHR327705:EHR327728 ERN327705:ERN327728 FBJ327705:FBJ327728 FLF327705:FLF327728 FVB327705:FVB327728 GEX327705:GEX327728 GOT327705:GOT327728 GYP327705:GYP327728 HIL327705:HIL327728 HSH327705:HSH327728 ICD327705:ICD327728 ILZ327705:ILZ327728 IVV327705:IVV327728 JFR327705:JFR327728 JPN327705:JPN327728 JZJ327705:JZJ327728 KJF327705:KJF327728 KTB327705:KTB327728 LCX327705:LCX327728 LMT327705:LMT327728 LWP327705:LWP327728 MGL327705:MGL327728 MQH327705:MQH327728 NAD327705:NAD327728 NJZ327705:NJZ327728 NTV327705:NTV327728 ODR327705:ODR327728 ONN327705:ONN327728 OXJ327705:OXJ327728 PHF327705:PHF327728 PRB327705:PRB327728 QAX327705:QAX327728 QKT327705:QKT327728 QUP327705:QUP327728 REL327705:REL327728 ROH327705:ROH327728 RYD327705:RYD327728 SHZ327705:SHZ327728 SRV327705:SRV327728 TBR327705:TBR327728 TLN327705:TLN327728 TVJ327705:TVJ327728 UFF327705:UFF327728 UPB327705:UPB327728 UYX327705:UYX327728 VIT327705:VIT327728 VSP327705:VSP327728 WCL327705:WCL327728 WMH327705:WMH327728 WWD327705:WWD327728 W393241:W393264 JR393241:JR393264 TN393241:TN393264 ADJ393241:ADJ393264 ANF393241:ANF393264 AXB393241:AXB393264 BGX393241:BGX393264 BQT393241:BQT393264 CAP393241:CAP393264 CKL393241:CKL393264 CUH393241:CUH393264 DED393241:DED393264 DNZ393241:DNZ393264 DXV393241:DXV393264 EHR393241:EHR393264 ERN393241:ERN393264 FBJ393241:FBJ393264 FLF393241:FLF393264 FVB393241:FVB393264 GEX393241:GEX393264 GOT393241:GOT393264 GYP393241:GYP393264 HIL393241:HIL393264 HSH393241:HSH393264 ICD393241:ICD393264 ILZ393241:ILZ393264 IVV393241:IVV393264 JFR393241:JFR393264 JPN393241:JPN393264 JZJ393241:JZJ393264 KJF393241:KJF393264 KTB393241:KTB393264 LCX393241:LCX393264 LMT393241:LMT393264 LWP393241:LWP393264 MGL393241:MGL393264 MQH393241:MQH393264 NAD393241:NAD393264 NJZ393241:NJZ393264 NTV393241:NTV393264 ODR393241:ODR393264 ONN393241:ONN393264 OXJ393241:OXJ393264 PHF393241:PHF393264 PRB393241:PRB393264 QAX393241:QAX393264 QKT393241:QKT393264 QUP393241:QUP393264 REL393241:REL393264 ROH393241:ROH393264 RYD393241:RYD393264 SHZ393241:SHZ393264 SRV393241:SRV393264 TBR393241:TBR393264 TLN393241:TLN393264 TVJ393241:TVJ393264 UFF393241:UFF393264 UPB393241:UPB393264 UYX393241:UYX393264 VIT393241:VIT393264 VSP393241:VSP393264 WCL393241:WCL393264 WMH393241:WMH393264 WWD393241:WWD393264 W458777:W458800 JR458777:JR458800 TN458777:TN458800 ADJ458777:ADJ458800 ANF458777:ANF458800 AXB458777:AXB458800 BGX458777:BGX458800 BQT458777:BQT458800 CAP458777:CAP458800 CKL458777:CKL458800 CUH458777:CUH458800 DED458777:DED458800 DNZ458777:DNZ458800 DXV458777:DXV458800 EHR458777:EHR458800 ERN458777:ERN458800 FBJ458777:FBJ458800 FLF458777:FLF458800 FVB458777:FVB458800 GEX458777:GEX458800 GOT458777:GOT458800 GYP458777:GYP458800 HIL458777:HIL458800 HSH458777:HSH458800 ICD458777:ICD458800 ILZ458777:ILZ458800 IVV458777:IVV458800 JFR458777:JFR458800 JPN458777:JPN458800 JZJ458777:JZJ458800 KJF458777:KJF458800 KTB458777:KTB458800 LCX458777:LCX458800 LMT458777:LMT458800 LWP458777:LWP458800 MGL458777:MGL458800 MQH458777:MQH458800 NAD458777:NAD458800 NJZ458777:NJZ458800 NTV458777:NTV458800 ODR458777:ODR458800 ONN458777:ONN458800 OXJ458777:OXJ458800 PHF458777:PHF458800 PRB458777:PRB458800 QAX458777:QAX458800 QKT458777:QKT458800 QUP458777:QUP458800 REL458777:REL458800 ROH458777:ROH458800 RYD458777:RYD458800 SHZ458777:SHZ458800 SRV458777:SRV458800 TBR458777:TBR458800 TLN458777:TLN458800 TVJ458777:TVJ458800 UFF458777:UFF458800 UPB458777:UPB458800 UYX458777:UYX458800 VIT458777:VIT458800 VSP458777:VSP458800 WCL458777:WCL458800 WMH458777:WMH458800 WWD458777:WWD458800 W524313:W524336 JR524313:JR524336 TN524313:TN524336 ADJ524313:ADJ524336 ANF524313:ANF524336 AXB524313:AXB524336 BGX524313:BGX524336 BQT524313:BQT524336 CAP524313:CAP524336 CKL524313:CKL524336 CUH524313:CUH524336 DED524313:DED524336 DNZ524313:DNZ524336 DXV524313:DXV524336 EHR524313:EHR524336 ERN524313:ERN524336 FBJ524313:FBJ524336 FLF524313:FLF524336 FVB524313:FVB524336 GEX524313:GEX524336 GOT524313:GOT524336 GYP524313:GYP524336 HIL524313:HIL524336 HSH524313:HSH524336 ICD524313:ICD524336 ILZ524313:ILZ524336 IVV524313:IVV524336 JFR524313:JFR524336 JPN524313:JPN524336 JZJ524313:JZJ524336 KJF524313:KJF524336 KTB524313:KTB524336 LCX524313:LCX524336 LMT524313:LMT524336 LWP524313:LWP524336 MGL524313:MGL524336 MQH524313:MQH524336 NAD524313:NAD524336 NJZ524313:NJZ524336 NTV524313:NTV524336 ODR524313:ODR524336 ONN524313:ONN524336 OXJ524313:OXJ524336 PHF524313:PHF524336 PRB524313:PRB524336 QAX524313:QAX524336 QKT524313:QKT524336 QUP524313:QUP524336 REL524313:REL524336 ROH524313:ROH524336 RYD524313:RYD524336 SHZ524313:SHZ524336 SRV524313:SRV524336 TBR524313:TBR524336 TLN524313:TLN524336 TVJ524313:TVJ524336 UFF524313:UFF524336 UPB524313:UPB524336 UYX524313:UYX524336 VIT524313:VIT524336 VSP524313:VSP524336 WCL524313:WCL524336 WMH524313:WMH524336 WWD524313:WWD524336 W589849:W589872 JR589849:JR589872 TN589849:TN589872 ADJ589849:ADJ589872 ANF589849:ANF589872 AXB589849:AXB589872 BGX589849:BGX589872 BQT589849:BQT589872 CAP589849:CAP589872 CKL589849:CKL589872 CUH589849:CUH589872 DED589849:DED589872 DNZ589849:DNZ589872 DXV589849:DXV589872 EHR589849:EHR589872 ERN589849:ERN589872 FBJ589849:FBJ589872 FLF589849:FLF589872 FVB589849:FVB589872 GEX589849:GEX589872 GOT589849:GOT589872 GYP589849:GYP589872 HIL589849:HIL589872 HSH589849:HSH589872 ICD589849:ICD589872 ILZ589849:ILZ589872 IVV589849:IVV589872 JFR589849:JFR589872 JPN589849:JPN589872 JZJ589849:JZJ589872 KJF589849:KJF589872 KTB589849:KTB589872 LCX589849:LCX589872 LMT589849:LMT589872 LWP589849:LWP589872 MGL589849:MGL589872 MQH589849:MQH589872 NAD589849:NAD589872 NJZ589849:NJZ589872 NTV589849:NTV589872 ODR589849:ODR589872 ONN589849:ONN589872 OXJ589849:OXJ589872 PHF589849:PHF589872 PRB589849:PRB589872 QAX589849:QAX589872 QKT589849:QKT589872 QUP589849:QUP589872 REL589849:REL589872 ROH589849:ROH589872 RYD589849:RYD589872 SHZ589849:SHZ589872 SRV589849:SRV589872 TBR589849:TBR589872 TLN589849:TLN589872 TVJ589849:TVJ589872 UFF589849:UFF589872 UPB589849:UPB589872 UYX589849:UYX589872 VIT589849:VIT589872 VSP589849:VSP589872 WCL589849:WCL589872 WMH589849:WMH589872 WWD589849:WWD589872 W655385:W655408 JR655385:JR655408 TN655385:TN655408 ADJ655385:ADJ655408 ANF655385:ANF655408 AXB655385:AXB655408 BGX655385:BGX655408 BQT655385:BQT655408 CAP655385:CAP655408 CKL655385:CKL655408 CUH655385:CUH655408 DED655385:DED655408 DNZ655385:DNZ655408 DXV655385:DXV655408 EHR655385:EHR655408 ERN655385:ERN655408 FBJ655385:FBJ655408 FLF655385:FLF655408 FVB655385:FVB655408 GEX655385:GEX655408 GOT655385:GOT655408 GYP655385:GYP655408 HIL655385:HIL655408 HSH655385:HSH655408 ICD655385:ICD655408 ILZ655385:ILZ655408 IVV655385:IVV655408 JFR655385:JFR655408 JPN655385:JPN655408 JZJ655385:JZJ655408 KJF655385:KJF655408 KTB655385:KTB655408 LCX655385:LCX655408 LMT655385:LMT655408 LWP655385:LWP655408 MGL655385:MGL655408 MQH655385:MQH655408 NAD655385:NAD655408 NJZ655385:NJZ655408 NTV655385:NTV655408 ODR655385:ODR655408 ONN655385:ONN655408 OXJ655385:OXJ655408 PHF655385:PHF655408 PRB655385:PRB655408 QAX655385:QAX655408 QKT655385:QKT655408 QUP655385:QUP655408 REL655385:REL655408 ROH655385:ROH655408 RYD655385:RYD655408 SHZ655385:SHZ655408 SRV655385:SRV655408 TBR655385:TBR655408 TLN655385:TLN655408 TVJ655385:TVJ655408 UFF655385:UFF655408 UPB655385:UPB655408 UYX655385:UYX655408 VIT655385:VIT655408 VSP655385:VSP655408 WCL655385:WCL655408 WMH655385:WMH655408 WWD655385:WWD655408 W720921:W720944 JR720921:JR720944 TN720921:TN720944 ADJ720921:ADJ720944 ANF720921:ANF720944 AXB720921:AXB720944 BGX720921:BGX720944 BQT720921:BQT720944 CAP720921:CAP720944 CKL720921:CKL720944 CUH720921:CUH720944 DED720921:DED720944 DNZ720921:DNZ720944 DXV720921:DXV720944 EHR720921:EHR720944 ERN720921:ERN720944 FBJ720921:FBJ720944 FLF720921:FLF720944 FVB720921:FVB720944 GEX720921:GEX720944 GOT720921:GOT720944 GYP720921:GYP720944 HIL720921:HIL720944 HSH720921:HSH720944 ICD720921:ICD720944 ILZ720921:ILZ720944 IVV720921:IVV720944 JFR720921:JFR720944 JPN720921:JPN720944 JZJ720921:JZJ720944 KJF720921:KJF720944 KTB720921:KTB720944 LCX720921:LCX720944 LMT720921:LMT720944 LWP720921:LWP720944 MGL720921:MGL720944 MQH720921:MQH720944 NAD720921:NAD720944 NJZ720921:NJZ720944 NTV720921:NTV720944 ODR720921:ODR720944 ONN720921:ONN720944 OXJ720921:OXJ720944 PHF720921:PHF720944 PRB720921:PRB720944 QAX720921:QAX720944 QKT720921:QKT720944 QUP720921:QUP720944 REL720921:REL720944 ROH720921:ROH720944 RYD720921:RYD720944 SHZ720921:SHZ720944 SRV720921:SRV720944 TBR720921:TBR720944 TLN720921:TLN720944 TVJ720921:TVJ720944 UFF720921:UFF720944 UPB720921:UPB720944 UYX720921:UYX720944 VIT720921:VIT720944 VSP720921:VSP720944 WCL720921:WCL720944 WMH720921:WMH720944 WWD720921:WWD720944 W786457:W786480 JR786457:JR786480 TN786457:TN786480 ADJ786457:ADJ786480 ANF786457:ANF786480 AXB786457:AXB786480 BGX786457:BGX786480 BQT786457:BQT786480 CAP786457:CAP786480 CKL786457:CKL786480 CUH786457:CUH786480 DED786457:DED786480 DNZ786457:DNZ786480 DXV786457:DXV786480 EHR786457:EHR786480 ERN786457:ERN786480 FBJ786457:FBJ786480 FLF786457:FLF786480 FVB786457:FVB786480 GEX786457:GEX786480 GOT786457:GOT786480 GYP786457:GYP786480 HIL786457:HIL786480 HSH786457:HSH786480 ICD786457:ICD786480 ILZ786457:ILZ786480 IVV786457:IVV786480 JFR786457:JFR786480 JPN786457:JPN786480 JZJ786457:JZJ786480 KJF786457:KJF786480 KTB786457:KTB786480 LCX786457:LCX786480 LMT786457:LMT786480 LWP786457:LWP786480 MGL786457:MGL786480 MQH786457:MQH786480 NAD786457:NAD786480 NJZ786457:NJZ786480 NTV786457:NTV786480 ODR786457:ODR786480 ONN786457:ONN786480 OXJ786457:OXJ786480 PHF786457:PHF786480 PRB786457:PRB786480 QAX786457:QAX786480 QKT786457:QKT786480 QUP786457:QUP786480 REL786457:REL786480 ROH786457:ROH786480 RYD786457:RYD786480 SHZ786457:SHZ786480 SRV786457:SRV786480 TBR786457:TBR786480 TLN786457:TLN786480 TVJ786457:TVJ786480 UFF786457:UFF786480 UPB786457:UPB786480 UYX786457:UYX786480 VIT786457:VIT786480 VSP786457:VSP786480 WCL786457:WCL786480 WMH786457:WMH786480 WWD786457:WWD786480 W851993:W852016 JR851993:JR852016 TN851993:TN852016 ADJ851993:ADJ852016 ANF851993:ANF852016 AXB851993:AXB852016 BGX851993:BGX852016 BQT851993:BQT852016 CAP851993:CAP852016 CKL851993:CKL852016 CUH851993:CUH852016 DED851993:DED852016 DNZ851993:DNZ852016 DXV851993:DXV852016 EHR851993:EHR852016 ERN851993:ERN852016 FBJ851993:FBJ852016 FLF851993:FLF852016 FVB851993:FVB852016 GEX851993:GEX852016 GOT851993:GOT852016 GYP851993:GYP852016 HIL851993:HIL852016 HSH851993:HSH852016 ICD851993:ICD852016 ILZ851993:ILZ852016 IVV851993:IVV852016 JFR851993:JFR852016 JPN851993:JPN852016 JZJ851993:JZJ852016 KJF851993:KJF852016 KTB851993:KTB852016 LCX851993:LCX852016 LMT851993:LMT852016 LWP851993:LWP852016 MGL851993:MGL852016 MQH851993:MQH852016 NAD851993:NAD852016 NJZ851993:NJZ852016 NTV851993:NTV852016 ODR851993:ODR852016 ONN851993:ONN852016 OXJ851993:OXJ852016 PHF851993:PHF852016 PRB851993:PRB852016 QAX851993:QAX852016 QKT851993:QKT852016 QUP851993:QUP852016 REL851993:REL852016 ROH851993:ROH852016 RYD851993:RYD852016 SHZ851993:SHZ852016 SRV851993:SRV852016 TBR851993:TBR852016 TLN851993:TLN852016 TVJ851993:TVJ852016 UFF851993:UFF852016 UPB851993:UPB852016 UYX851993:UYX852016 VIT851993:VIT852016 VSP851993:VSP852016 WCL851993:WCL852016 WMH851993:WMH852016 WWD851993:WWD852016 W917529:W917552 JR917529:JR917552 TN917529:TN917552 ADJ917529:ADJ917552 ANF917529:ANF917552 AXB917529:AXB917552 BGX917529:BGX917552 BQT917529:BQT917552 CAP917529:CAP917552 CKL917529:CKL917552 CUH917529:CUH917552 DED917529:DED917552 DNZ917529:DNZ917552 DXV917529:DXV917552 EHR917529:EHR917552 ERN917529:ERN917552 FBJ917529:FBJ917552 FLF917529:FLF917552 FVB917529:FVB917552 GEX917529:GEX917552 GOT917529:GOT917552 GYP917529:GYP917552 HIL917529:HIL917552 HSH917529:HSH917552 ICD917529:ICD917552 ILZ917529:ILZ917552 IVV917529:IVV917552 JFR917529:JFR917552 JPN917529:JPN917552 JZJ917529:JZJ917552 KJF917529:KJF917552 KTB917529:KTB917552 LCX917529:LCX917552 LMT917529:LMT917552 LWP917529:LWP917552 MGL917529:MGL917552 MQH917529:MQH917552 NAD917529:NAD917552 NJZ917529:NJZ917552 NTV917529:NTV917552 ODR917529:ODR917552 ONN917529:ONN917552 OXJ917529:OXJ917552 PHF917529:PHF917552 PRB917529:PRB917552 QAX917529:QAX917552 QKT917529:QKT917552 QUP917529:QUP917552 REL917529:REL917552 ROH917529:ROH917552 RYD917529:RYD917552 SHZ917529:SHZ917552 SRV917529:SRV917552 TBR917529:TBR917552 TLN917529:TLN917552 TVJ917529:TVJ917552 UFF917529:UFF917552 UPB917529:UPB917552 UYX917529:UYX917552 VIT917529:VIT917552 VSP917529:VSP917552 WCL917529:WCL917552 WMH917529:WMH917552 WWD917529:WWD917552 W983065:W983088 JR983065:JR983088 TN983065:TN983088 ADJ983065:ADJ983088 ANF983065:ANF983088 AXB983065:AXB983088 BGX983065:BGX983088 BQT983065:BQT983088 CAP983065:CAP983088 CKL983065:CKL983088 CUH983065:CUH983088 DED983065:DED983088 DNZ983065:DNZ983088 DXV983065:DXV983088 EHR983065:EHR983088 ERN983065:ERN983088 FBJ983065:FBJ983088 FLF983065:FLF983088 FVB983065:FVB983088 GEX983065:GEX983088 GOT983065:GOT983088 GYP983065:GYP983088 HIL983065:HIL983088 HSH983065:HSH983088 ICD983065:ICD983088 ILZ983065:ILZ983088 IVV983065:IVV983088 JFR983065:JFR983088 JPN983065:JPN983088 JZJ983065:JZJ983088 KJF983065:KJF983088 KTB983065:KTB983088 LCX983065:LCX983088 LMT983065:LMT983088 LWP983065:LWP983088 MGL983065:MGL983088 MQH983065:MQH983088 NAD983065:NAD983088 NJZ983065:NJZ983088 NTV983065:NTV983088 ODR983065:ODR983088 ONN983065:ONN983088 OXJ983065:OXJ983088 PHF983065:PHF983088 PRB983065:PRB983088 QAX983065:QAX983088 QKT983065:QKT983088 QUP983065:QUP983088 REL983065:REL983088 ROH983065:ROH983088 RYD983065:RYD983088 SHZ983065:SHZ983088 SRV983065:SRV983088 TBR983065:TBR983088 TLN983065:TLN983088 TVJ983065:TVJ983088 UFF983065:UFF983088 UPB983065:UPB983088 UYX983065:UYX983088 VIT983065:VIT983088 VSP983065:VSP983088 WCL983065:WCL983088 WMH983065:WMH983088 W16:W49">
      <formula1>0</formula1>
      <formula2>20</formula2>
    </dataValidation>
    <dataValidation type="decimal" allowBlank="1" showInputMessage="1" showErrorMessage="1" errorTitle="الرجاء التصحيح" error="العدد يجب أن يكون بين 0 و 20" sqref="AA5:AC49 IY5:JB49 SU5:SX49 ACQ5:ACT49 AMM5:AMP49 AWI5:AWL49 BGE5:BGH49 BQA5:BQD49 BZW5:BZZ49 CJS5:CJV49 CTO5:CTR49 DDK5:DDN49 DNG5:DNJ49 DXC5:DXF49 EGY5:EHB49 EQU5:EQX49 FAQ5:FAT49 FKM5:FKP49 FUI5:FUL49 GEE5:GEH49 GOA5:GOD49 GXW5:GXZ49 HHS5:HHV49 HRO5:HRR49 IBK5:IBN49 ILG5:ILJ49 IVC5:IVF49 JEY5:JFB49 JOU5:JOX49 JYQ5:JYT49 KIM5:KIP49 KSI5:KSL49 LCE5:LCH49 LMA5:LMD49 LVW5:LVZ49 MFS5:MFV49 MPO5:MPR49 MZK5:MZN49 NJG5:NJJ49 NTC5:NTF49 OCY5:ODB49 OMU5:OMX49 OWQ5:OWT49 PGM5:PGP49 PQI5:PQL49 QAE5:QAH49 QKA5:QKD49 QTW5:QTZ49 RDS5:RDV49 RNO5:RNR49 RXK5:RXN49 SHG5:SHJ49 SRC5:SRF49 TAY5:TBB49 TKU5:TKX49 TUQ5:TUT49 UEM5:UEP49 UOI5:UOL49 UYE5:UYH49 VIA5:VID49 VRW5:VRZ49 WBS5:WBV49 WLO5:WLR49 WVK5:WVN49 D65550:G65584 IY65550:JB65584 SU65550:SX65584 ACQ65550:ACT65584 AMM65550:AMP65584 AWI65550:AWL65584 BGE65550:BGH65584 BQA65550:BQD65584 BZW65550:BZZ65584 CJS65550:CJV65584 CTO65550:CTR65584 DDK65550:DDN65584 DNG65550:DNJ65584 DXC65550:DXF65584 EGY65550:EHB65584 EQU65550:EQX65584 FAQ65550:FAT65584 FKM65550:FKP65584 FUI65550:FUL65584 GEE65550:GEH65584 GOA65550:GOD65584 GXW65550:GXZ65584 HHS65550:HHV65584 HRO65550:HRR65584 IBK65550:IBN65584 ILG65550:ILJ65584 IVC65550:IVF65584 JEY65550:JFB65584 JOU65550:JOX65584 JYQ65550:JYT65584 KIM65550:KIP65584 KSI65550:KSL65584 LCE65550:LCH65584 LMA65550:LMD65584 LVW65550:LVZ65584 MFS65550:MFV65584 MPO65550:MPR65584 MZK65550:MZN65584 NJG65550:NJJ65584 NTC65550:NTF65584 OCY65550:ODB65584 OMU65550:OMX65584 OWQ65550:OWT65584 PGM65550:PGP65584 PQI65550:PQL65584 QAE65550:QAH65584 QKA65550:QKD65584 QTW65550:QTZ65584 RDS65550:RDV65584 RNO65550:RNR65584 RXK65550:RXN65584 SHG65550:SHJ65584 SRC65550:SRF65584 TAY65550:TBB65584 TKU65550:TKX65584 TUQ65550:TUT65584 UEM65550:UEP65584 UOI65550:UOL65584 UYE65550:UYH65584 VIA65550:VID65584 VRW65550:VRZ65584 WBS65550:WBV65584 WLO65550:WLR65584 WVK65550:WVN65584 D131086:G131120 IY131086:JB131120 SU131086:SX131120 ACQ131086:ACT131120 AMM131086:AMP131120 AWI131086:AWL131120 BGE131086:BGH131120 BQA131086:BQD131120 BZW131086:BZZ131120 CJS131086:CJV131120 CTO131086:CTR131120 DDK131086:DDN131120 DNG131086:DNJ131120 DXC131086:DXF131120 EGY131086:EHB131120 EQU131086:EQX131120 FAQ131086:FAT131120 FKM131086:FKP131120 FUI131086:FUL131120 GEE131086:GEH131120 GOA131086:GOD131120 GXW131086:GXZ131120 HHS131086:HHV131120 HRO131086:HRR131120 IBK131086:IBN131120 ILG131086:ILJ131120 IVC131086:IVF131120 JEY131086:JFB131120 JOU131086:JOX131120 JYQ131086:JYT131120 KIM131086:KIP131120 KSI131086:KSL131120 LCE131086:LCH131120 LMA131086:LMD131120 LVW131086:LVZ131120 MFS131086:MFV131120 MPO131086:MPR131120 MZK131086:MZN131120 NJG131086:NJJ131120 NTC131086:NTF131120 OCY131086:ODB131120 OMU131086:OMX131120 OWQ131086:OWT131120 PGM131086:PGP131120 PQI131086:PQL131120 QAE131086:QAH131120 QKA131086:QKD131120 QTW131086:QTZ131120 RDS131086:RDV131120 RNO131086:RNR131120 RXK131086:RXN131120 SHG131086:SHJ131120 SRC131086:SRF131120 TAY131086:TBB131120 TKU131086:TKX131120 TUQ131086:TUT131120 UEM131086:UEP131120 UOI131086:UOL131120 UYE131086:UYH131120 VIA131086:VID131120 VRW131086:VRZ131120 WBS131086:WBV131120 WLO131086:WLR131120 WVK131086:WVN131120 D196622:G196656 IY196622:JB196656 SU196622:SX196656 ACQ196622:ACT196656 AMM196622:AMP196656 AWI196622:AWL196656 BGE196622:BGH196656 BQA196622:BQD196656 BZW196622:BZZ196656 CJS196622:CJV196656 CTO196622:CTR196656 DDK196622:DDN196656 DNG196622:DNJ196656 DXC196622:DXF196656 EGY196622:EHB196656 EQU196622:EQX196656 FAQ196622:FAT196656 FKM196622:FKP196656 FUI196622:FUL196656 GEE196622:GEH196656 GOA196622:GOD196656 GXW196622:GXZ196656 HHS196622:HHV196656 HRO196622:HRR196656 IBK196622:IBN196656 ILG196622:ILJ196656 IVC196622:IVF196656 JEY196622:JFB196656 JOU196622:JOX196656 JYQ196622:JYT196656 KIM196622:KIP196656 KSI196622:KSL196656 LCE196622:LCH196656 LMA196622:LMD196656 LVW196622:LVZ196656 MFS196622:MFV196656 MPO196622:MPR196656 MZK196622:MZN196656 NJG196622:NJJ196656 NTC196622:NTF196656 OCY196622:ODB196656 OMU196622:OMX196656 OWQ196622:OWT196656 PGM196622:PGP196656 PQI196622:PQL196656 QAE196622:QAH196656 QKA196622:QKD196656 QTW196622:QTZ196656 RDS196622:RDV196656 RNO196622:RNR196656 RXK196622:RXN196656 SHG196622:SHJ196656 SRC196622:SRF196656 TAY196622:TBB196656 TKU196622:TKX196656 TUQ196622:TUT196656 UEM196622:UEP196656 UOI196622:UOL196656 UYE196622:UYH196656 VIA196622:VID196656 VRW196622:VRZ196656 WBS196622:WBV196656 WLO196622:WLR196656 WVK196622:WVN196656 D262158:G262192 IY262158:JB262192 SU262158:SX262192 ACQ262158:ACT262192 AMM262158:AMP262192 AWI262158:AWL262192 BGE262158:BGH262192 BQA262158:BQD262192 BZW262158:BZZ262192 CJS262158:CJV262192 CTO262158:CTR262192 DDK262158:DDN262192 DNG262158:DNJ262192 DXC262158:DXF262192 EGY262158:EHB262192 EQU262158:EQX262192 FAQ262158:FAT262192 FKM262158:FKP262192 FUI262158:FUL262192 GEE262158:GEH262192 GOA262158:GOD262192 GXW262158:GXZ262192 HHS262158:HHV262192 HRO262158:HRR262192 IBK262158:IBN262192 ILG262158:ILJ262192 IVC262158:IVF262192 JEY262158:JFB262192 JOU262158:JOX262192 JYQ262158:JYT262192 KIM262158:KIP262192 KSI262158:KSL262192 LCE262158:LCH262192 LMA262158:LMD262192 LVW262158:LVZ262192 MFS262158:MFV262192 MPO262158:MPR262192 MZK262158:MZN262192 NJG262158:NJJ262192 NTC262158:NTF262192 OCY262158:ODB262192 OMU262158:OMX262192 OWQ262158:OWT262192 PGM262158:PGP262192 PQI262158:PQL262192 QAE262158:QAH262192 QKA262158:QKD262192 QTW262158:QTZ262192 RDS262158:RDV262192 RNO262158:RNR262192 RXK262158:RXN262192 SHG262158:SHJ262192 SRC262158:SRF262192 TAY262158:TBB262192 TKU262158:TKX262192 TUQ262158:TUT262192 UEM262158:UEP262192 UOI262158:UOL262192 UYE262158:UYH262192 VIA262158:VID262192 VRW262158:VRZ262192 WBS262158:WBV262192 WLO262158:WLR262192 WVK262158:WVN262192 D327694:G327728 IY327694:JB327728 SU327694:SX327728 ACQ327694:ACT327728 AMM327694:AMP327728 AWI327694:AWL327728 BGE327694:BGH327728 BQA327694:BQD327728 BZW327694:BZZ327728 CJS327694:CJV327728 CTO327694:CTR327728 DDK327694:DDN327728 DNG327694:DNJ327728 DXC327694:DXF327728 EGY327694:EHB327728 EQU327694:EQX327728 FAQ327694:FAT327728 FKM327694:FKP327728 FUI327694:FUL327728 GEE327694:GEH327728 GOA327694:GOD327728 GXW327694:GXZ327728 HHS327694:HHV327728 HRO327694:HRR327728 IBK327694:IBN327728 ILG327694:ILJ327728 IVC327694:IVF327728 JEY327694:JFB327728 JOU327694:JOX327728 JYQ327694:JYT327728 KIM327694:KIP327728 KSI327694:KSL327728 LCE327694:LCH327728 LMA327694:LMD327728 LVW327694:LVZ327728 MFS327694:MFV327728 MPO327694:MPR327728 MZK327694:MZN327728 NJG327694:NJJ327728 NTC327694:NTF327728 OCY327694:ODB327728 OMU327694:OMX327728 OWQ327694:OWT327728 PGM327694:PGP327728 PQI327694:PQL327728 QAE327694:QAH327728 QKA327694:QKD327728 QTW327694:QTZ327728 RDS327694:RDV327728 RNO327694:RNR327728 RXK327694:RXN327728 SHG327694:SHJ327728 SRC327694:SRF327728 TAY327694:TBB327728 TKU327694:TKX327728 TUQ327694:TUT327728 UEM327694:UEP327728 UOI327694:UOL327728 UYE327694:UYH327728 VIA327694:VID327728 VRW327694:VRZ327728 WBS327694:WBV327728 WLO327694:WLR327728 WVK327694:WVN327728 D393230:G393264 IY393230:JB393264 SU393230:SX393264 ACQ393230:ACT393264 AMM393230:AMP393264 AWI393230:AWL393264 BGE393230:BGH393264 BQA393230:BQD393264 BZW393230:BZZ393264 CJS393230:CJV393264 CTO393230:CTR393264 DDK393230:DDN393264 DNG393230:DNJ393264 DXC393230:DXF393264 EGY393230:EHB393264 EQU393230:EQX393264 FAQ393230:FAT393264 FKM393230:FKP393264 FUI393230:FUL393264 GEE393230:GEH393264 GOA393230:GOD393264 GXW393230:GXZ393264 HHS393230:HHV393264 HRO393230:HRR393264 IBK393230:IBN393264 ILG393230:ILJ393264 IVC393230:IVF393264 JEY393230:JFB393264 JOU393230:JOX393264 JYQ393230:JYT393264 KIM393230:KIP393264 KSI393230:KSL393264 LCE393230:LCH393264 LMA393230:LMD393264 LVW393230:LVZ393264 MFS393230:MFV393264 MPO393230:MPR393264 MZK393230:MZN393264 NJG393230:NJJ393264 NTC393230:NTF393264 OCY393230:ODB393264 OMU393230:OMX393264 OWQ393230:OWT393264 PGM393230:PGP393264 PQI393230:PQL393264 QAE393230:QAH393264 QKA393230:QKD393264 QTW393230:QTZ393264 RDS393230:RDV393264 RNO393230:RNR393264 RXK393230:RXN393264 SHG393230:SHJ393264 SRC393230:SRF393264 TAY393230:TBB393264 TKU393230:TKX393264 TUQ393230:TUT393264 UEM393230:UEP393264 UOI393230:UOL393264 UYE393230:UYH393264 VIA393230:VID393264 VRW393230:VRZ393264 WBS393230:WBV393264 WLO393230:WLR393264 WVK393230:WVN393264 D458766:G458800 IY458766:JB458800 SU458766:SX458800 ACQ458766:ACT458800 AMM458766:AMP458800 AWI458766:AWL458800 BGE458766:BGH458800 BQA458766:BQD458800 BZW458766:BZZ458800 CJS458766:CJV458800 CTO458766:CTR458800 DDK458766:DDN458800 DNG458766:DNJ458800 DXC458766:DXF458800 EGY458766:EHB458800 EQU458766:EQX458800 FAQ458766:FAT458800 FKM458766:FKP458800 FUI458766:FUL458800 GEE458766:GEH458800 GOA458766:GOD458800 GXW458766:GXZ458800 HHS458766:HHV458800 HRO458766:HRR458800 IBK458766:IBN458800 ILG458766:ILJ458800 IVC458766:IVF458800 JEY458766:JFB458800 JOU458766:JOX458800 JYQ458766:JYT458800 KIM458766:KIP458800 KSI458766:KSL458800 LCE458766:LCH458800 LMA458766:LMD458800 LVW458766:LVZ458800 MFS458766:MFV458800 MPO458766:MPR458800 MZK458766:MZN458800 NJG458766:NJJ458800 NTC458766:NTF458800 OCY458766:ODB458800 OMU458766:OMX458800 OWQ458766:OWT458800 PGM458766:PGP458800 PQI458766:PQL458800 QAE458766:QAH458800 QKA458766:QKD458800 QTW458766:QTZ458800 RDS458766:RDV458800 RNO458766:RNR458800 RXK458766:RXN458800 SHG458766:SHJ458800 SRC458766:SRF458800 TAY458766:TBB458800 TKU458766:TKX458800 TUQ458766:TUT458800 UEM458766:UEP458800 UOI458766:UOL458800 UYE458766:UYH458800 VIA458766:VID458800 VRW458766:VRZ458800 WBS458766:WBV458800 WLO458766:WLR458800 WVK458766:WVN458800 D524302:G524336 IY524302:JB524336 SU524302:SX524336 ACQ524302:ACT524336 AMM524302:AMP524336 AWI524302:AWL524336 BGE524302:BGH524336 BQA524302:BQD524336 BZW524302:BZZ524336 CJS524302:CJV524336 CTO524302:CTR524336 DDK524302:DDN524336 DNG524302:DNJ524336 DXC524302:DXF524336 EGY524302:EHB524336 EQU524302:EQX524336 FAQ524302:FAT524336 FKM524302:FKP524336 FUI524302:FUL524336 GEE524302:GEH524336 GOA524302:GOD524336 GXW524302:GXZ524336 HHS524302:HHV524336 HRO524302:HRR524336 IBK524302:IBN524336 ILG524302:ILJ524336 IVC524302:IVF524336 JEY524302:JFB524336 JOU524302:JOX524336 JYQ524302:JYT524336 KIM524302:KIP524336 KSI524302:KSL524336 LCE524302:LCH524336 LMA524302:LMD524336 LVW524302:LVZ524336 MFS524302:MFV524336 MPO524302:MPR524336 MZK524302:MZN524336 NJG524302:NJJ524336 NTC524302:NTF524336 OCY524302:ODB524336 OMU524302:OMX524336 OWQ524302:OWT524336 PGM524302:PGP524336 PQI524302:PQL524336 QAE524302:QAH524336 QKA524302:QKD524336 QTW524302:QTZ524336 RDS524302:RDV524336 RNO524302:RNR524336 RXK524302:RXN524336 SHG524302:SHJ524336 SRC524302:SRF524336 TAY524302:TBB524336 TKU524302:TKX524336 TUQ524302:TUT524336 UEM524302:UEP524336 UOI524302:UOL524336 UYE524302:UYH524336 VIA524302:VID524336 VRW524302:VRZ524336 WBS524302:WBV524336 WLO524302:WLR524336 WVK524302:WVN524336 D589838:G589872 IY589838:JB589872 SU589838:SX589872 ACQ589838:ACT589872 AMM589838:AMP589872 AWI589838:AWL589872 BGE589838:BGH589872 BQA589838:BQD589872 BZW589838:BZZ589872 CJS589838:CJV589872 CTO589838:CTR589872 DDK589838:DDN589872 DNG589838:DNJ589872 DXC589838:DXF589872 EGY589838:EHB589872 EQU589838:EQX589872 FAQ589838:FAT589872 FKM589838:FKP589872 FUI589838:FUL589872 GEE589838:GEH589872 GOA589838:GOD589872 GXW589838:GXZ589872 HHS589838:HHV589872 HRO589838:HRR589872 IBK589838:IBN589872 ILG589838:ILJ589872 IVC589838:IVF589872 JEY589838:JFB589872 JOU589838:JOX589872 JYQ589838:JYT589872 KIM589838:KIP589872 KSI589838:KSL589872 LCE589838:LCH589872 LMA589838:LMD589872 LVW589838:LVZ589872 MFS589838:MFV589872 MPO589838:MPR589872 MZK589838:MZN589872 NJG589838:NJJ589872 NTC589838:NTF589872 OCY589838:ODB589872 OMU589838:OMX589872 OWQ589838:OWT589872 PGM589838:PGP589872 PQI589838:PQL589872 QAE589838:QAH589872 QKA589838:QKD589872 QTW589838:QTZ589872 RDS589838:RDV589872 RNO589838:RNR589872 RXK589838:RXN589872 SHG589838:SHJ589872 SRC589838:SRF589872 TAY589838:TBB589872 TKU589838:TKX589872 TUQ589838:TUT589872 UEM589838:UEP589872 UOI589838:UOL589872 UYE589838:UYH589872 VIA589838:VID589872 VRW589838:VRZ589872 WBS589838:WBV589872 WLO589838:WLR589872 WVK589838:WVN589872 D655374:G655408 IY655374:JB655408 SU655374:SX655408 ACQ655374:ACT655408 AMM655374:AMP655408 AWI655374:AWL655408 BGE655374:BGH655408 BQA655374:BQD655408 BZW655374:BZZ655408 CJS655374:CJV655408 CTO655374:CTR655408 DDK655374:DDN655408 DNG655374:DNJ655408 DXC655374:DXF655408 EGY655374:EHB655408 EQU655374:EQX655408 FAQ655374:FAT655408 FKM655374:FKP655408 FUI655374:FUL655408 GEE655374:GEH655408 GOA655374:GOD655408 GXW655374:GXZ655408 HHS655374:HHV655408 HRO655374:HRR655408 IBK655374:IBN655408 ILG655374:ILJ655408 IVC655374:IVF655408 JEY655374:JFB655408 JOU655374:JOX655408 JYQ655374:JYT655408 KIM655374:KIP655408 KSI655374:KSL655408 LCE655374:LCH655408 LMA655374:LMD655408 LVW655374:LVZ655408 MFS655374:MFV655408 MPO655374:MPR655408 MZK655374:MZN655408 NJG655374:NJJ655408 NTC655374:NTF655408 OCY655374:ODB655408 OMU655374:OMX655408 OWQ655374:OWT655408 PGM655374:PGP655408 PQI655374:PQL655408 QAE655374:QAH655408 QKA655374:QKD655408 QTW655374:QTZ655408 RDS655374:RDV655408 RNO655374:RNR655408 RXK655374:RXN655408 SHG655374:SHJ655408 SRC655374:SRF655408 TAY655374:TBB655408 TKU655374:TKX655408 TUQ655374:TUT655408 UEM655374:UEP655408 UOI655374:UOL655408 UYE655374:UYH655408 VIA655374:VID655408 VRW655374:VRZ655408 WBS655374:WBV655408 WLO655374:WLR655408 WVK655374:WVN655408 D720910:G720944 IY720910:JB720944 SU720910:SX720944 ACQ720910:ACT720944 AMM720910:AMP720944 AWI720910:AWL720944 BGE720910:BGH720944 BQA720910:BQD720944 BZW720910:BZZ720944 CJS720910:CJV720944 CTO720910:CTR720944 DDK720910:DDN720944 DNG720910:DNJ720944 DXC720910:DXF720944 EGY720910:EHB720944 EQU720910:EQX720944 FAQ720910:FAT720944 FKM720910:FKP720944 FUI720910:FUL720944 GEE720910:GEH720944 GOA720910:GOD720944 GXW720910:GXZ720944 HHS720910:HHV720944 HRO720910:HRR720944 IBK720910:IBN720944 ILG720910:ILJ720944 IVC720910:IVF720944 JEY720910:JFB720944 JOU720910:JOX720944 JYQ720910:JYT720944 KIM720910:KIP720944 KSI720910:KSL720944 LCE720910:LCH720944 LMA720910:LMD720944 LVW720910:LVZ720944 MFS720910:MFV720944 MPO720910:MPR720944 MZK720910:MZN720944 NJG720910:NJJ720944 NTC720910:NTF720944 OCY720910:ODB720944 OMU720910:OMX720944 OWQ720910:OWT720944 PGM720910:PGP720944 PQI720910:PQL720944 QAE720910:QAH720944 QKA720910:QKD720944 QTW720910:QTZ720944 RDS720910:RDV720944 RNO720910:RNR720944 RXK720910:RXN720944 SHG720910:SHJ720944 SRC720910:SRF720944 TAY720910:TBB720944 TKU720910:TKX720944 TUQ720910:TUT720944 UEM720910:UEP720944 UOI720910:UOL720944 UYE720910:UYH720944 VIA720910:VID720944 VRW720910:VRZ720944 WBS720910:WBV720944 WLO720910:WLR720944 WVK720910:WVN720944 D786446:G786480 IY786446:JB786480 SU786446:SX786480 ACQ786446:ACT786480 AMM786446:AMP786480 AWI786446:AWL786480 BGE786446:BGH786480 BQA786446:BQD786480 BZW786446:BZZ786480 CJS786446:CJV786480 CTO786446:CTR786480 DDK786446:DDN786480 DNG786446:DNJ786480 DXC786446:DXF786480 EGY786446:EHB786480 EQU786446:EQX786480 FAQ786446:FAT786480 FKM786446:FKP786480 FUI786446:FUL786480 GEE786446:GEH786480 GOA786446:GOD786480 GXW786446:GXZ786480 HHS786446:HHV786480 HRO786446:HRR786480 IBK786446:IBN786480 ILG786446:ILJ786480 IVC786446:IVF786480 JEY786446:JFB786480 JOU786446:JOX786480 JYQ786446:JYT786480 KIM786446:KIP786480 KSI786446:KSL786480 LCE786446:LCH786480 LMA786446:LMD786480 LVW786446:LVZ786480 MFS786446:MFV786480 MPO786446:MPR786480 MZK786446:MZN786480 NJG786446:NJJ786480 NTC786446:NTF786480 OCY786446:ODB786480 OMU786446:OMX786480 OWQ786446:OWT786480 PGM786446:PGP786480 PQI786446:PQL786480 QAE786446:QAH786480 QKA786446:QKD786480 QTW786446:QTZ786480 RDS786446:RDV786480 RNO786446:RNR786480 RXK786446:RXN786480 SHG786446:SHJ786480 SRC786446:SRF786480 TAY786446:TBB786480 TKU786446:TKX786480 TUQ786446:TUT786480 UEM786446:UEP786480 UOI786446:UOL786480 UYE786446:UYH786480 VIA786446:VID786480 VRW786446:VRZ786480 WBS786446:WBV786480 WLO786446:WLR786480 WVK786446:WVN786480 D851982:G852016 IY851982:JB852016 SU851982:SX852016 ACQ851982:ACT852016 AMM851982:AMP852016 AWI851982:AWL852016 BGE851982:BGH852016 BQA851982:BQD852016 BZW851982:BZZ852016 CJS851982:CJV852016 CTO851982:CTR852016 DDK851982:DDN852016 DNG851982:DNJ852016 DXC851982:DXF852016 EGY851982:EHB852016 EQU851982:EQX852016 FAQ851982:FAT852016 FKM851982:FKP852016 FUI851982:FUL852016 GEE851982:GEH852016 GOA851982:GOD852016 GXW851982:GXZ852016 HHS851982:HHV852016 HRO851982:HRR852016 IBK851982:IBN852016 ILG851982:ILJ852016 IVC851982:IVF852016 JEY851982:JFB852016 JOU851982:JOX852016 JYQ851982:JYT852016 KIM851982:KIP852016 KSI851982:KSL852016 LCE851982:LCH852016 LMA851982:LMD852016 LVW851982:LVZ852016 MFS851982:MFV852016 MPO851982:MPR852016 MZK851982:MZN852016 NJG851982:NJJ852016 NTC851982:NTF852016 OCY851982:ODB852016 OMU851982:OMX852016 OWQ851982:OWT852016 PGM851982:PGP852016 PQI851982:PQL852016 QAE851982:QAH852016 QKA851982:QKD852016 QTW851982:QTZ852016 RDS851982:RDV852016 RNO851982:RNR852016 RXK851982:RXN852016 SHG851982:SHJ852016 SRC851982:SRF852016 TAY851982:TBB852016 TKU851982:TKX852016 TUQ851982:TUT852016 UEM851982:UEP852016 UOI851982:UOL852016 UYE851982:UYH852016 VIA851982:VID852016 VRW851982:VRZ852016 WBS851982:WBV852016 WLO851982:WLR852016 WVK851982:WVN852016 D917518:G917552 IY917518:JB917552 SU917518:SX917552 ACQ917518:ACT917552 AMM917518:AMP917552 AWI917518:AWL917552 BGE917518:BGH917552 BQA917518:BQD917552 BZW917518:BZZ917552 CJS917518:CJV917552 CTO917518:CTR917552 DDK917518:DDN917552 DNG917518:DNJ917552 DXC917518:DXF917552 EGY917518:EHB917552 EQU917518:EQX917552 FAQ917518:FAT917552 FKM917518:FKP917552 FUI917518:FUL917552 GEE917518:GEH917552 GOA917518:GOD917552 GXW917518:GXZ917552 HHS917518:HHV917552 HRO917518:HRR917552 IBK917518:IBN917552 ILG917518:ILJ917552 IVC917518:IVF917552 JEY917518:JFB917552 JOU917518:JOX917552 JYQ917518:JYT917552 KIM917518:KIP917552 KSI917518:KSL917552 LCE917518:LCH917552 LMA917518:LMD917552 LVW917518:LVZ917552 MFS917518:MFV917552 MPO917518:MPR917552 MZK917518:MZN917552 NJG917518:NJJ917552 NTC917518:NTF917552 OCY917518:ODB917552 OMU917518:OMX917552 OWQ917518:OWT917552 PGM917518:PGP917552 PQI917518:PQL917552 QAE917518:QAH917552 QKA917518:QKD917552 QTW917518:QTZ917552 RDS917518:RDV917552 RNO917518:RNR917552 RXK917518:RXN917552 SHG917518:SHJ917552 SRC917518:SRF917552 TAY917518:TBB917552 TKU917518:TKX917552 TUQ917518:TUT917552 UEM917518:UEP917552 UOI917518:UOL917552 UYE917518:UYH917552 VIA917518:VID917552 VRW917518:VRZ917552 WBS917518:WBV917552 WLO917518:WLR917552 WVK917518:WVN917552 D983054:G983088 IY983054:JB983088 SU983054:SX983088 ACQ983054:ACT983088 AMM983054:AMP983088 AWI983054:AWL983088 BGE983054:BGH983088 BQA983054:BQD983088 BZW983054:BZZ983088 CJS983054:CJV983088 CTO983054:CTR983088 DDK983054:DDN983088 DNG983054:DNJ983088 DXC983054:DXF983088 EGY983054:EHB983088 EQU983054:EQX983088 FAQ983054:FAT983088 FKM983054:FKP983088 FUI983054:FUL983088 GEE983054:GEH983088 GOA983054:GOD983088 GXW983054:GXZ983088 HHS983054:HHV983088 HRO983054:HRR983088 IBK983054:IBN983088 ILG983054:ILJ983088 IVC983054:IVF983088 JEY983054:JFB983088 JOU983054:JOX983088 JYQ983054:JYT983088 KIM983054:KIP983088 KSI983054:KSL983088 LCE983054:LCH983088 LMA983054:LMD983088 LVW983054:LVZ983088 MFS983054:MFV983088 MPO983054:MPR983088 MZK983054:MZN983088 NJG983054:NJJ983088 NTC983054:NTF983088 OCY983054:ODB983088 OMU983054:OMX983088 OWQ983054:OWT983088 PGM983054:PGP983088 PQI983054:PQL983088 QAE983054:QAH983088 QKA983054:QKD983088 QTW983054:QTZ983088 RDS983054:RDV983088 RNO983054:RNR983088 RXK983054:RXN983088 SHG983054:SHJ983088 SRC983054:SRF983088 TAY983054:TBB983088 TKU983054:TKX983088 TUQ983054:TUT983088 UEM983054:UEP983088 UOI983054:UOL983088 UYE983054:UYH983088 VIA983054:VID983088 VRW983054:VRZ983088 WBS983054:WBV983088 WLO983054:WLR983088 WVK983054:WVN983088 W9:W15 JR9:JR15 TN9:TN15 ADJ9:ADJ15 ANF9:ANF15 AXB9:AXB15 BGX9:BGX15 BQT9:BQT15 CAP9:CAP15 CKL9:CKL15 CUH9:CUH15 DED9:DED15 DNZ9:DNZ15 DXV9:DXV15 EHR9:EHR15 ERN9:ERN15 FBJ9:FBJ15 FLF9:FLF15 FVB9:FVB15 GEX9:GEX15 GOT9:GOT15 GYP9:GYP15 HIL9:HIL15 HSH9:HSH15 ICD9:ICD15 ILZ9:ILZ15 IVV9:IVV15 JFR9:JFR15 JPN9:JPN15 JZJ9:JZJ15 KJF9:KJF15 KTB9:KTB15 LCX9:LCX15 LMT9:LMT15 LWP9:LWP15 MGL9:MGL15 MQH9:MQH15 NAD9:NAD15 NJZ9:NJZ15 NTV9:NTV15 ODR9:ODR15 ONN9:ONN15 OXJ9:OXJ15 PHF9:PHF15 PRB9:PRB15 QAX9:QAX15 QKT9:QKT15 QUP9:QUP15 REL9:REL15 ROH9:ROH15 RYD9:RYD15 SHZ9:SHZ15 SRV9:SRV15 TBR9:TBR15 TLN9:TLN15 TVJ9:TVJ15 UFF9:UFF15 UPB9:UPB15 UYX9:UYX15 VIT9:VIT15 VSP9:VSP15 WCL9:WCL15 WMH9:WMH15 WWD9:WWD15 W65554:W65560 JR65554:JR65560 TN65554:TN65560 ADJ65554:ADJ65560 ANF65554:ANF65560 AXB65554:AXB65560 BGX65554:BGX65560 BQT65554:BQT65560 CAP65554:CAP65560 CKL65554:CKL65560 CUH65554:CUH65560 DED65554:DED65560 DNZ65554:DNZ65560 DXV65554:DXV65560 EHR65554:EHR65560 ERN65554:ERN65560 FBJ65554:FBJ65560 FLF65554:FLF65560 FVB65554:FVB65560 GEX65554:GEX65560 GOT65554:GOT65560 GYP65554:GYP65560 HIL65554:HIL65560 HSH65554:HSH65560 ICD65554:ICD65560 ILZ65554:ILZ65560 IVV65554:IVV65560 JFR65554:JFR65560 JPN65554:JPN65560 JZJ65554:JZJ65560 KJF65554:KJF65560 KTB65554:KTB65560 LCX65554:LCX65560 LMT65554:LMT65560 LWP65554:LWP65560 MGL65554:MGL65560 MQH65554:MQH65560 NAD65554:NAD65560 NJZ65554:NJZ65560 NTV65554:NTV65560 ODR65554:ODR65560 ONN65554:ONN65560 OXJ65554:OXJ65560 PHF65554:PHF65560 PRB65554:PRB65560 QAX65554:QAX65560 QKT65554:QKT65560 QUP65554:QUP65560 REL65554:REL65560 ROH65554:ROH65560 RYD65554:RYD65560 SHZ65554:SHZ65560 SRV65554:SRV65560 TBR65554:TBR65560 TLN65554:TLN65560 TVJ65554:TVJ65560 UFF65554:UFF65560 UPB65554:UPB65560 UYX65554:UYX65560 VIT65554:VIT65560 VSP65554:VSP65560 WCL65554:WCL65560 WMH65554:WMH65560 WWD65554:WWD65560 W131090:W131096 JR131090:JR131096 TN131090:TN131096 ADJ131090:ADJ131096 ANF131090:ANF131096 AXB131090:AXB131096 BGX131090:BGX131096 BQT131090:BQT131096 CAP131090:CAP131096 CKL131090:CKL131096 CUH131090:CUH131096 DED131090:DED131096 DNZ131090:DNZ131096 DXV131090:DXV131096 EHR131090:EHR131096 ERN131090:ERN131096 FBJ131090:FBJ131096 FLF131090:FLF131096 FVB131090:FVB131096 GEX131090:GEX131096 GOT131090:GOT131096 GYP131090:GYP131096 HIL131090:HIL131096 HSH131090:HSH131096 ICD131090:ICD131096 ILZ131090:ILZ131096 IVV131090:IVV131096 JFR131090:JFR131096 JPN131090:JPN131096 JZJ131090:JZJ131096 KJF131090:KJF131096 KTB131090:KTB131096 LCX131090:LCX131096 LMT131090:LMT131096 LWP131090:LWP131096 MGL131090:MGL131096 MQH131090:MQH131096 NAD131090:NAD131096 NJZ131090:NJZ131096 NTV131090:NTV131096 ODR131090:ODR131096 ONN131090:ONN131096 OXJ131090:OXJ131096 PHF131090:PHF131096 PRB131090:PRB131096 QAX131090:QAX131096 QKT131090:QKT131096 QUP131090:QUP131096 REL131090:REL131096 ROH131090:ROH131096 RYD131090:RYD131096 SHZ131090:SHZ131096 SRV131090:SRV131096 TBR131090:TBR131096 TLN131090:TLN131096 TVJ131090:TVJ131096 UFF131090:UFF131096 UPB131090:UPB131096 UYX131090:UYX131096 VIT131090:VIT131096 VSP131090:VSP131096 WCL131090:WCL131096 WMH131090:WMH131096 WWD131090:WWD131096 W196626:W196632 JR196626:JR196632 TN196626:TN196632 ADJ196626:ADJ196632 ANF196626:ANF196632 AXB196626:AXB196632 BGX196626:BGX196632 BQT196626:BQT196632 CAP196626:CAP196632 CKL196626:CKL196632 CUH196626:CUH196632 DED196626:DED196632 DNZ196626:DNZ196632 DXV196626:DXV196632 EHR196626:EHR196632 ERN196626:ERN196632 FBJ196626:FBJ196632 FLF196626:FLF196632 FVB196626:FVB196632 GEX196626:GEX196632 GOT196626:GOT196632 GYP196626:GYP196632 HIL196626:HIL196632 HSH196626:HSH196632 ICD196626:ICD196632 ILZ196626:ILZ196632 IVV196626:IVV196632 JFR196626:JFR196632 JPN196626:JPN196632 JZJ196626:JZJ196632 KJF196626:KJF196632 KTB196626:KTB196632 LCX196626:LCX196632 LMT196626:LMT196632 LWP196626:LWP196632 MGL196626:MGL196632 MQH196626:MQH196632 NAD196626:NAD196632 NJZ196626:NJZ196632 NTV196626:NTV196632 ODR196626:ODR196632 ONN196626:ONN196632 OXJ196626:OXJ196632 PHF196626:PHF196632 PRB196626:PRB196632 QAX196626:QAX196632 QKT196626:QKT196632 QUP196626:QUP196632 REL196626:REL196632 ROH196626:ROH196632 RYD196626:RYD196632 SHZ196626:SHZ196632 SRV196626:SRV196632 TBR196626:TBR196632 TLN196626:TLN196632 TVJ196626:TVJ196632 UFF196626:UFF196632 UPB196626:UPB196632 UYX196626:UYX196632 VIT196626:VIT196632 VSP196626:VSP196632 WCL196626:WCL196632 WMH196626:WMH196632 WWD196626:WWD196632 W262162:W262168 JR262162:JR262168 TN262162:TN262168 ADJ262162:ADJ262168 ANF262162:ANF262168 AXB262162:AXB262168 BGX262162:BGX262168 BQT262162:BQT262168 CAP262162:CAP262168 CKL262162:CKL262168 CUH262162:CUH262168 DED262162:DED262168 DNZ262162:DNZ262168 DXV262162:DXV262168 EHR262162:EHR262168 ERN262162:ERN262168 FBJ262162:FBJ262168 FLF262162:FLF262168 FVB262162:FVB262168 GEX262162:GEX262168 GOT262162:GOT262168 GYP262162:GYP262168 HIL262162:HIL262168 HSH262162:HSH262168 ICD262162:ICD262168 ILZ262162:ILZ262168 IVV262162:IVV262168 JFR262162:JFR262168 JPN262162:JPN262168 JZJ262162:JZJ262168 KJF262162:KJF262168 KTB262162:KTB262168 LCX262162:LCX262168 LMT262162:LMT262168 LWP262162:LWP262168 MGL262162:MGL262168 MQH262162:MQH262168 NAD262162:NAD262168 NJZ262162:NJZ262168 NTV262162:NTV262168 ODR262162:ODR262168 ONN262162:ONN262168 OXJ262162:OXJ262168 PHF262162:PHF262168 PRB262162:PRB262168 QAX262162:QAX262168 QKT262162:QKT262168 QUP262162:QUP262168 REL262162:REL262168 ROH262162:ROH262168 RYD262162:RYD262168 SHZ262162:SHZ262168 SRV262162:SRV262168 TBR262162:TBR262168 TLN262162:TLN262168 TVJ262162:TVJ262168 UFF262162:UFF262168 UPB262162:UPB262168 UYX262162:UYX262168 VIT262162:VIT262168 VSP262162:VSP262168 WCL262162:WCL262168 WMH262162:WMH262168 WWD262162:WWD262168 W327698:W327704 JR327698:JR327704 TN327698:TN327704 ADJ327698:ADJ327704 ANF327698:ANF327704 AXB327698:AXB327704 BGX327698:BGX327704 BQT327698:BQT327704 CAP327698:CAP327704 CKL327698:CKL327704 CUH327698:CUH327704 DED327698:DED327704 DNZ327698:DNZ327704 DXV327698:DXV327704 EHR327698:EHR327704 ERN327698:ERN327704 FBJ327698:FBJ327704 FLF327698:FLF327704 FVB327698:FVB327704 GEX327698:GEX327704 GOT327698:GOT327704 GYP327698:GYP327704 HIL327698:HIL327704 HSH327698:HSH327704 ICD327698:ICD327704 ILZ327698:ILZ327704 IVV327698:IVV327704 JFR327698:JFR327704 JPN327698:JPN327704 JZJ327698:JZJ327704 KJF327698:KJF327704 KTB327698:KTB327704 LCX327698:LCX327704 LMT327698:LMT327704 LWP327698:LWP327704 MGL327698:MGL327704 MQH327698:MQH327704 NAD327698:NAD327704 NJZ327698:NJZ327704 NTV327698:NTV327704 ODR327698:ODR327704 ONN327698:ONN327704 OXJ327698:OXJ327704 PHF327698:PHF327704 PRB327698:PRB327704 QAX327698:QAX327704 QKT327698:QKT327704 QUP327698:QUP327704 REL327698:REL327704 ROH327698:ROH327704 RYD327698:RYD327704 SHZ327698:SHZ327704 SRV327698:SRV327704 TBR327698:TBR327704 TLN327698:TLN327704 TVJ327698:TVJ327704 UFF327698:UFF327704 UPB327698:UPB327704 UYX327698:UYX327704 VIT327698:VIT327704 VSP327698:VSP327704 WCL327698:WCL327704 WMH327698:WMH327704 WWD327698:WWD327704 W393234:W393240 JR393234:JR393240 TN393234:TN393240 ADJ393234:ADJ393240 ANF393234:ANF393240 AXB393234:AXB393240 BGX393234:BGX393240 BQT393234:BQT393240 CAP393234:CAP393240 CKL393234:CKL393240 CUH393234:CUH393240 DED393234:DED393240 DNZ393234:DNZ393240 DXV393234:DXV393240 EHR393234:EHR393240 ERN393234:ERN393240 FBJ393234:FBJ393240 FLF393234:FLF393240 FVB393234:FVB393240 GEX393234:GEX393240 GOT393234:GOT393240 GYP393234:GYP393240 HIL393234:HIL393240 HSH393234:HSH393240 ICD393234:ICD393240 ILZ393234:ILZ393240 IVV393234:IVV393240 JFR393234:JFR393240 JPN393234:JPN393240 JZJ393234:JZJ393240 KJF393234:KJF393240 KTB393234:KTB393240 LCX393234:LCX393240 LMT393234:LMT393240 LWP393234:LWP393240 MGL393234:MGL393240 MQH393234:MQH393240 NAD393234:NAD393240 NJZ393234:NJZ393240 NTV393234:NTV393240 ODR393234:ODR393240 ONN393234:ONN393240 OXJ393234:OXJ393240 PHF393234:PHF393240 PRB393234:PRB393240 QAX393234:QAX393240 QKT393234:QKT393240 QUP393234:QUP393240 REL393234:REL393240 ROH393234:ROH393240 RYD393234:RYD393240 SHZ393234:SHZ393240 SRV393234:SRV393240 TBR393234:TBR393240 TLN393234:TLN393240 TVJ393234:TVJ393240 UFF393234:UFF393240 UPB393234:UPB393240 UYX393234:UYX393240 VIT393234:VIT393240 VSP393234:VSP393240 WCL393234:WCL393240 WMH393234:WMH393240 WWD393234:WWD393240 W458770:W458776 JR458770:JR458776 TN458770:TN458776 ADJ458770:ADJ458776 ANF458770:ANF458776 AXB458770:AXB458776 BGX458770:BGX458776 BQT458770:BQT458776 CAP458770:CAP458776 CKL458770:CKL458776 CUH458770:CUH458776 DED458770:DED458776 DNZ458770:DNZ458776 DXV458770:DXV458776 EHR458770:EHR458776 ERN458770:ERN458776 FBJ458770:FBJ458776 FLF458770:FLF458776 FVB458770:FVB458776 GEX458770:GEX458776 GOT458770:GOT458776 GYP458770:GYP458776 HIL458770:HIL458776 HSH458770:HSH458776 ICD458770:ICD458776 ILZ458770:ILZ458776 IVV458770:IVV458776 JFR458770:JFR458776 JPN458770:JPN458776 JZJ458770:JZJ458776 KJF458770:KJF458776 KTB458770:KTB458776 LCX458770:LCX458776 LMT458770:LMT458776 LWP458770:LWP458776 MGL458770:MGL458776 MQH458770:MQH458776 NAD458770:NAD458776 NJZ458770:NJZ458776 NTV458770:NTV458776 ODR458770:ODR458776 ONN458770:ONN458776 OXJ458770:OXJ458776 PHF458770:PHF458776 PRB458770:PRB458776 QAX458770:QAX458776 QKT458770:QKT458776 QUP458770:QUP458776 REL458770:REL458776 ROH458770:ROH458776 RYD458770:RYD458776 SHZ458770:SHZ458776 SRV458770:SRV458776 TBR458770:TBR458776 TLN458770:TLN458776 TVJ458770:TVJ458776 UFF458770:UFF458776 UPB458770:UPB458776 UYX458770:UYX458776 VIT458770:VIT458776 VSP458770:VSP458776 WCL458770:WCL458776 WMH458770:WMH458776 WWD458770:WWD458776 W524306:W524312 JR524306:JR524312 TN524306:TN524312 ADJ524306:ADJ524312 ANF524306:ANF524312 AXB524306:AXB524312 BGX524306:BGX524312 BQT524306:BQT524312 CAP524306:CAP524312 CKL524306:CKL524312 CUH524306:CUH524312 DED524306:DED524312 DNZ524306:DNZ524312 DXV524306:DXV524312 EHR524306:EHR524312 ERN524306:ERN524312 FBJ524306:FBJ524312 FLF524306:FLF524312 FVB524306:FVB524312 GEX524306:GEX524312 GOT524306:GOT524312 GYP524306:GYP524312 HIL524306:HIL524312 HSH524306:HSH524312 ICD524306:ICD524312 ILZ524306:ILZ524312 IVV524306:IVV524312 JFR524306:JFR524312 JPN524306:JPN524312 JZJ524306:JZJ524312 KJF524306:KJF524312 KTB524306:KTB524312 LCX524306:LCX524312 LMT524306:LMT524312 LWP524306:LWP524312 MGL524306:MGL524312 MQH524306:MQH524312 NAD524306:NAD524312 NJZ524306:NJZ524312 NTV524306:NTV524312 ODR524306:ODR524312 ONN524306:ONN524312 OXJ524306:OXJ524312 PHF524306:PHF524312 PRB524306:PRB524312 QAX524306:QAX524312 QKT524306:QKT524312 QUP524306:QUP524312 REL524306:REL524312 ROH524306:ROH524312 RYD524306:RYD524312 SHZ524306:SHZ524312 SRV524306:SRV524312 TBR524306:TBR524312 TLN524306:TLN524312 TVJ524306:TVJ524312 UFF524306:UFF524312 UPB524306:UPB524312 UYX524306:UYX524312 VIT524306:VIT524312 VSP524306:VSP524312 WCL524306:WCL524312 WMH524306:WMH524312 WWD524306:WWD524312 W589842:W589848 JR589842:JR589848 TN589842:TN589848 ADJ589842:ADJ589848 ANF589842:ANF589848 AXB589842:AXB589848 BGX589842:BGX589848 BQT589842:BQT589848 CAP589842:CAP589848 CKL589842:CKL589848 CUH589842:CUH589848 DED589842:DED589848 DNZ589842:DNZ589848 DXV589842:DXV589848 EHR589842:EHR589848 ERN589842:ERN589848 FBJ589842:FBJ589848 FLF589842:FLF589848 FVB589842:FVB589848 GEX589842:GEX589848 GOT589842:GOT589848 GYP589842:GYP589848 HIL589842:HIL589848 HSH589842:HSH589848 ICD589842:ICD589848 ILZ589842:ILZ589848 IVV589842:IVV589848 JFR589842:JFR589848 JPN589842:JPN589848 JZJ589842:JZJ589848 KJF589842:KJF589848 KTB589842:KTB589848 LCX589842:LCX589848 LMT589842:LMT589848 LWP589842:LWP589848 MGL589842:MGL589848 MQH589842:MQH589848 NAD589842:NAD589848 NJZ589842:NJZ589848 NTV589842:NTV589848 ODR589842:ODR589848 ONN589842:ONN589848 OXJ589842:OXJ589848 PHF589842:PHF589848 PRB589842:PRB589848 QAX589842:QAX589848 QKT589842:QKT589848 QUP589842:QUP589848 REL589842:REL589848 ROH589842:ROH589848 RYD589842:RYD589848 SHZ589842:SHZ589848 SRV589842:SRV589848 TBR589842:TBR589848 TLN589842:TLN589848 TVJ589842:TVJ589848 UFF589842:UFF589848 UPB589842:UPB589848 UYX589842:UYX589848 VIT589842:VIT589848 VSP589842:VSP589848 WCL589842:WCL589848 WMH589842:WMH589848 WWD589842:WWD589848 W655378:W655384 JR655378:JR655384 TN655378:TN655384 ADJ655378:ADJ655384 ANF655378:ANF655384 AXB655378:AXB655384 BGX655378:BGX655384 BQT655378:BQT655384 CAP655378:CAP655384 CKL655378:CKL655384 CUH655378:CUH655384 DED655378:DED655384 DNZ655378:DNZ655384 DXV655378:DXV655384 EHR655378:EHR655384 ERN655378:ERN655384 FBJ655378:FBJ655384 FLF655378:FLF655384 FVB655378:FVB655384 GEX655378:GEX655384 GOT655378:GOT655384 GYP655378:GYP655384 HIL655378:HIL655384 HSH655378:HSH655384 ICD655378:ICD655384 ILZ655378:ILZ655384 IVV655378:IVV655384 JFR655378:JFR655384 JPN655378:JPN655384 JZJ655378:JZJ655384 KJF655378:KJF655384 KTB655378:KTB655384 LCX655378:LCX655384 LMT655378:LMT655384 LWP655378:LWP655384 MGL655378:MGL655384 MQH655378:MQH655384 NAD655378:NAD655384 NJZ655378:NJZ655384 NTV655378:NTV655384 ODR655378:ODR655384 ONN655378:ONN655384 OXJ655378:OXJ655384 PHF655378:PHF655384 PRB655378:PRB655384 QAX655378:QAX655384 QKT655378:QKT655384 QUP655378:QUP655384 REL655378:REL655384 ROH655378:ROH655384 RYD655378:RYD655384 SHZ655378:SHZ655384 SRV655378:SRV655384 TBR655378:TBR655384 TLN655378:TLN655384 TVJ655378:TVJ655384 UFF655378:UFF655384 UPB655378:UPB655384 UYX655378:UYX655384 VIT655378:VIT655384 VSP655378:VSP655384 WCL655378:WCL655384 WMH655378:WMH655384 WWD655378:WWD655384 W720914:W720920 JR720914:JR720920 TN720914:TN720920 ADJ720914:ADJ720920 ANF720914:ANF720920 AXB720914:AXB720920 BGX720914:BGX720920 BQT720914:BQT720920 CAP720914:CAP720920 CKL720914:CKL720920 CUH720914:CUH720920 DED720914:DED720920 DNZ720914:DNZ720920 DXV720914:DXV720920 EHR720914:EHR720920 ERN720914:ERN720920 FBJ720914:FBJ720920 FLF720914:FLF720920 FVB720914:FVB720920 GEX720914:GEX720920 GOT720914:GOT720920 GYP720914:GYP720920 HIL720914:HIL720920 HSH720914:HSH720920 ICD720914:ICD720920 ILZ720914:ILZ720920 IVV720914:IVV720920 JFR720914:JFR720920 JPN720914:JPN720920 JZJ720914:JZJ720920 KJF720914:KJF720920 KTB720914:KTB720920 LCX720914:LCX720920 LMT720914:LMT720920 LWP720914:LWP720920 MGL720914:MGL720920 MQH720914:MQH720920 NAD720914:NAD720920 NJZ720914:NJZ720920 NTV720914:NTV720920 ODR720914:ODR720920 ONN720914:ONN720920 OXJ720914:OXJ720920 PHF720914:PHF720920 PRB720914:PRB720920 QAX720914:QAX720920 QKT720914:QKT720920 QUP720914:QUP720920 REL720914:REL720920 ROH720914:ROH720920 RYD720914:RYD720920 SHZ720914:SHZ720920 SRV720914:SRV720920 TBR720914:TBR720920 TLN720914:TLN720920 TVJ720914:TVJ720920 UFF720914:UFF720920 UPB720914:UPB720920 UYX720914:UYX720920 VIT720914:VIT720920 VSP720914:VSP720920 WCL720914:WCL720920 WMH720914:WMH720920 WWD720914:WWD720920 W786450:W786456 JR786450:JR786456 TN786450:TN786456 ADJ786450:ADJ786456 ANF786450:ANF786456 AXB786450:AXB786456 BGX786450:BGX786456 BQT786450:BQT786456 CAP786450:CAP786456 CKL786450:CKL786456 CUH786450:CUH786456 DED786450:DED786456 DNZ786450:DNZ786456 DXV786450:DXV786456 EHR786450:EHR786456 ERN786450:ERN786456 FBJ786450:FBJ786456 FLF786450:FLF786456 FVB786450:FVB786456 GEX786450:GEX786456 GOT786450:GOT786456 GYP786450:GYP786456 HIL786450:HIL786456 HSH786450:HSH786456 ICD786450:ICD786456 ILZ786450:ILZ786456 IVV786450:IVV786456 JFR786450:JFR786456 JPN786450:JPN786456 JZJ786450:JZJ786456 KJF786450:KJF786456 KTB786450:KTB786456 LCX786450:LCX786456 LMT786450:LMT786456 LWP786450:LWP786456 MGL786450:MGL786456 MQH786450:MQH786456 NAD786450:NAD786456 NJZ786450:NJZ786456 NTV786450:NTV786456 ODR786450:ODR786456 ONN786450:ONN786456 OXJ786450:OXJ786456 PHF786450:PHF786456 PRB786450:PRB786456 QAX786450:QAX786456 QKT786450:QKT786456 QUP786450:QUP786456 REL786450:REL786456 ROH786450:ROH786456 RYD786450:RYD786456 SHZ786450:SHZ786456 SRV786450:SRV786456 TBR786450:TBR786456 TLN786450:TLN786456 TVJ786450:TVJ786456 UFF786450:UFF786456 UPB786450:UPB786456 UYX786450:UYX786456 VIT786450:VIT786456 VSP786450:VSP786456 WCL786450:WCL786456 WMH786450:WMH786456 WWD786450:WWD786456 W851986:W851992 JR851986:JR851992 TN851986:TN851992 ADJ851986:ADJ851992 ANF851986:ANF851992 AXB851986:AXB851992 BGX851986:BGX851992 BQT851986:BQT851992 CAP851986:CAP851992 CKL851986:CKL851992 CUH851986:CUH851992 DED851986:DED851992 DNZ851986:DNZ851992 DXV851986:DXV851992 EHR851986:EHR851992 ERN851986:ERN851992 FBJ851986:FBJ851992 FLF851986:FLF851992 FVB851986:FVB851992 GEX851986:GEX851992 GOT851986:GOT851992 GYP851986:GYP851992 HIL851986:HIL851992 HSH851986:HSH851992 ICD851986:ICD851992 ILZ851986:ILZ851992 IVV851986:IVV851992 JFR851986:JFR851992 JPN851986:JPN851992 JZJ851986:JZJ851992 KJF851986:KJF851992 KTB851986:KTB851992 LCX851986:LCX851992 LMT851986:LMT851992 LWP851986:LWP851992 MGL851986:MGL851992 MQH851986:MQH851992 NAD851986:NAD851992 NJZ851986:NJZ851992 NTV851986:NTV851992 ODR851986:ODR851992 ONN851986:ONN851992 OXJ851986:OXJ851992 PHF851986:PHF851992 PRB851986:PRB851992 QAX851986:QAX851992 QKT851986:QKT851992 QUP851986:QUP851992 REL851986:REL851992 ROH851986:ROH851992 RYD851986:RYD851992 SHZ851986:SHZ851992 SRV851986:SRV851992 TBR851986:TBR851992 TLN851986:TLN851992 TVJ851986:TVJ851992 UFF851986:UFF851992 UPB851986:UPB851992 UYX851986:UYX851992 VIT851986:VIT851992 VSP851986:VSP851992 WCL851986:WCL851992 WMH851986:WMH851992 WWD851986:WWD851992 W917522:W917528 JR917522:JR917528 TN917522:TN917528 ADJ917522:ADJ917528 ANF917522:ANF917528 AXB917522:AXB917528 BGX917522:BGX917528 BQT917522:BQT917528 CAP917522:CAP917528 CKL917522:CKL917528 CUH917522:CUH917528 DED917522:DED917528 DNZ917522:DNZ917528 DXV917522:DXV917528 EHR917522:EHR917528 ERN917522:ERN917528 FBJ917522:FBJ917528 FLF917522:FLF917528 FVB917522:FVB917528 GEX917522:GEX917528 GOT917522:GOT917528 GYP917522:GYP917528 HIL917522:HIL917528 HSH917522:HSH917528 ICD917522:ICD917528 ILZ917522:ILZ917528 IVV917522:IVV917528 JFR917522:JFR917528 JPN917522:JPN917528 JZJ917522:JZJ917528 KJF917522:KJF917528 KTB917522:KTB917528 LCX917522:LCX917528 LMT917522:LMT917528 LWP917522:LWP917528 MGL917522:MGL917528 MQH917522:MQH917528 NAD917522:NAD917528 NJZ917522:NJZ917528 NTV917522:NTV917528 ODR917522:ODR917528 ONN917522:ONN917528 OXJ917522:OXJ917528 PHF917522:PHF917528 PRB917522:PRB917528 QAX917522:QAX917528 QKT917522:QKT917528 QUP917522:QUP917528 REL917522:REL917528 ROH917522:ROH917528 RYD917522:RYD917528 SHZ917522:SHZ917528 SRV917522:SRV917528 TBR917522:TBR917528 TLN917522:TLN917528 TVJ917522:TVJ917528 UFF917522:UFF917528 UPB917522:UPB917528 UYX917522:UYX917528 VIT917522:VIT917528 VSP917522:VSP917528 WCL917522:WCL917528 WMH917522:WMH917528 WWD917522:WWD917528 W983058:W983064 JR983058:JR983064 TN983058:TN983064 ADJ983058:ADJ983064 ANF983058:ANF983064 AXB983058:AXB983064 BGX983058:BGX983064 BQT983058:BQT983064 CAP983058:CAP983064 CKL983058:CKL983064 CUH983058:CUH983064 DED983058:DED983064 DNZ983058:DNZ983064 DXV983058:DXV983064 EHR983058:EHR983064 ERN983058:ERN983064 FBJ983058:FBJ983064 FLF983058:FLF983064 FVB983058:FVB983064 GEX983058:GEX983064 GOT983058:GOT983064 GYP983058:GYP983064 HIL983058:HIL983064 HSH983058:HSH983064 ICD983058:ICD983064 ILZ983058:ILZ983064 IVV983058:IVV983064 JFR983058:JFR983064 JPN983058:JPN983064 JZJ983058:JZJ983064 KJF983058:KJF983064 KTB983058:KTB983064 LCX983058:LCX983064 LMT983058:LMT983064 LWP983058:LWP983064 MGL983058:MGL983064 MQH983058:MQH983064 NAD983058:NAD983064 NJZ983058:NJZ983064 NTV983058:NTV983064 ODR983058:ODR983064 ONN983058:ONN983064 OXJ983058:OXJ983064 PHF983058:PHF983064 PRB983058:PRB983064 QAX983058:QAX983064 QKT983058:QKT983064 QUP983058:QUP983064 REL983058:REL983064 ROH983058:ROH983064 RYD983058:RYD983064 SHZ983058:SHZ983064 SRV983058:SRV983064 TBR983058:TBR983064 TLN983058:TLN983064 TVJ983058:TVJ983064 UFF983058:UFF983064 UPB983058:UPB983064 UYX983058:UYX983064 VIT983058:VIT983064 VSP983058:VSP983064 WCL983058:WCL983064 WMH983058:WMH983064 WWD983058:WWD983064 WWH983054:WWK983088 JV5:JY49 TR5:TU49 ADN5:ADQ49 ANJ5:ANM49 AXF5:AXI49 BHB5:BHE49 BQX5:BRA49 CAT5:CAW49 CKP5:CKS49 CUL5:CUO49 DEH5:DEK49 DOD5:DOG49 DXZ5:DYC49 EHV5:EHY49 ERR5:ERU49 FBN5:FBQ49 FLJ5:FLM49 FVF5:FVI49 GFB5:GFE49 GOX5:GPA49 GYT5:GYW49 HIP5:HIS49 HSL5:HSO49 ICH5:ICK49 IMD5:IMG49 IVZ5:IWC49 JFV5:JFY49 JPR5:JPU49 JZN5:JZQ49 KJJ5:KJM49 KTF5:KTI49 LDB5:LDE49 LMX5:LNA49 LWT5:LWW49 MGP5:MGS49 MQL5:MQO49 NAH5:NAK49 NKD5:NKG49 NTZ5:NUC49 ODV5:ODY49 ONR5:ONU49 OXN5:OXQ49 PHJ5:PHM49 PRF5:PRI49 QBB5:QBE49 QKX5:QLA49 QUT5:QUW49 REP5:RES49 ROL5:ROO49 RYH5:RYK49 SID5:SIG49 SRZ5:SSC49 TBV5:TBY49 TLR5:TLU49 TVN5:TVQ49 UFJ5:UFM49 UPF5:UPI49 UZB5:UZE49 VIX5:VJA49 VST5:VSW49 WCP5:WCS49 WML5:WMO49 WWH5:WWK49 AA65550:AC65584 JV65550:JY65584 TR65550:TU65584 ADN65550:ADQ65584 ANJ65550:ANM65584 AXF65550:AXI65584 BHB65550:BHE65584 BQX65550:BRA65584 CAT65550:CAW65584 CKP65550:CKS65584 CUL65550:CUO65584 DEH65550:DEK65584 DOD65550:DOG65584 DXZ65550:DYC65584 EHV65550:EHY65584 ERR65550:ERU65584 FBN65550:FBQ65584 FLJ65550:FLM65584 FVF65550:FVI65584 GFB65550:GFE65584 GOX65550:GPA65584 GYT65550:GYW65584 HIP65550:HIS65584 HSL65550:HSO65584 ICH65550:ICK65584 IMD65550:IMG65584 IVZ65550:IWC65584 JFV65550:JFY65584 JPR65550:JPU65584 JZN65550:JZQ65584 KJJ65550:KJM65584 KTF65550:KTI65584 LDB65550:LDE65584 LMX65550:LNA65584 LWT65550:LWW65584 MGP65550:MGS65584 MQL65550:MQO65584 NAH65550:NAK65584 NKD65550:NKG65584 NTZ65550:NUC65584 ODV65550:ODY65584 ONR65550:ONU65584 OXN65550:OXQ65584 PHJ65550:PHM65584 PRF65550:PRI65584 QBB65550:QBE65584 QKX65550:QLA65584 QUT65550:QUW65584 REP65550:RES65584 ROL65550:ROO65584 RYH65550:RYK65584 SID65550:SIG65584 SRZ65550:SSC65584 TBV65550:TBY65584 TLR65550:TLU65584 TVN65550:TVQ65584 UFJ65550:UFM65584 UPF65550:UPI65584 UZB65550:UZE65584 VIX65550:VJA65584 VST65550:VSW65584 WCP65550:WCS65584 WML65550:WMO65584 WWH65550:WWK65584 AA131086:AC131120 JV131086:JY131120 TR131086:TU131120 ADN131086:ADQ131120 ANJ131086:ANM131120 AXF131086:AXI131120 BHB131086:BHE131120 BQX131086:BRA131120 CAT131086:CAW131120 CKP131086:CKS131120 CUL131086:CUO131120 DEH131086:DEK131120 DOD131086:DOG131120 DXZ131086:DYC131120 EHV131086:EHY131120 ERR131086:ERU131120 FBN131086:FBQ131120 FLJ131086:FLM131120 FVF131086:FVI131120 GFB131086:GFE131120 GOX131086:GPA131120 GYT131086:GYW131120 HIP131086:HIS131120 HSL131086:HSO131120 ICH131086:ICK131120 IMD131086:IMG131120 IVZ131086:IWC131120 JFV131086:JFY131120 JPR131086:JPU131120 JZN131086:JZQ131120 KJJ131086:KJM131120 KTF131086:KTI131120 LDB131086:LDE131120 LMX131086:LNA131120 LWT131086:LWW131120 MGP131086:MGS131120 MQL131086:MQO131120 NAH131086:NAK131120 NKD131086:NKG131120 NTZ131086:NUC131120 ODV131086:ODY131120 ONR131086:ONU131120 OXN131086:OXQ131120 PHJ131086:PHM131120 PRF131086:PRI131120 QBB131086:QBE131120 QKX131086:QLA131120 QUT131086:QUW131120 REP131086:RES131120 ROL131086:ROO131120 RYH131086:RYK131120 SID131086:SIG131120 SRZ131086:SSC131120 TBV131086:TBY131120 TLR131086:TLU131120 TVN131086:TVQ131120 UFJ131086:UFM131120 UPF131086:UPI131120 UZB131086:UZE131120 VIX131086:VJA131120 VST131086:VSW131120 WCP131086:WCS131120 WML131086:WMO131120 WWH131086:WWK131120 AA196622:AC196656 JV196622:JY196656 TR196622:TU196656 ADN196622:ADQ196656 ANJ196622:ANM196656 AXF196622:AXI196656 BHB196622:BHE196656 BQX196622:BRA196656 CAT196622:CAW196656 CKP196622:CKS196656 CUL196622:CUO196656 DEH196622:DEK196656 DOD196622:DOG196656 DXZ196622:DYC196656 EHV196622:EHY196656 ERR196622:ERU196656 FBN196622:FBQ196656 FLJ196622:FLM196656 FVF196622:FVI196656 GFB196622:GFE196656 GOX196622:GPA196656 GYT196622:GYW196656 HIP196622:HIS196656 HSL196622:HSO196656 ICH196622:ICK196656 IMD196622:IMG196656 IVZ196622:IWC196656 JFV196622:JFY196656 JPR196622:JPU196656 JZN196622:JZQ196656 KJJ196622:KJM196656 KTF196622:KTI196656 LDB196622:LDE196656 LMX196622:LNA196656 LWT196622:LWW196656 MGP196622:MGS196656 MQL196622:MQO196656 NAH196622:NAK196656 NKD196622:NKG196656 NTZ196622:NUC196656 ODV196622:ODY196656 ONR196622:ONU196656 OXN196622:OXQ196656 PHJ196622:PHM196656 PRF196622:PRI196656 QBB196622:QBE196656 QKX196622:QLA196656 QUT196622:QUW196656 REP196622:RES196656 ROL196622:ROO196656 RYH196622:RYK196656 SID196622:SIG196656 SRZ196622:SSC196656 TBV196622:TBY196656 TLR196622:TLU196656 TVN196622:TVQ196656 UFJ196622:UFM196656 UPF196622:UPI196656 UZB196622:UZE196656 VIX196622:VJA196656 VST196622:VSW196656 WCP196622:WCS196656 WML196622:WMO196656 WWH196622:WWK196656 AA262158:AC262192 JV262158:JY262192 TR262158:TU262192 ADN262158:ADQ262192 ANJ262158:ANM262192 AXF262158:AXI262192 BHB262158:BHE262192 BQX262158:BRA262192 CAT262158:CAW262192 CKP262158:CKS262192 CUL262158:CUO262192 DEH262158:DEK262192 DOD262158:DOG262192 DXZ262158:DYC262192 EHV262158:EHY262192 ERR262158:ERU262192 FBN262158:FBQ262192 FLJ262158:FLM262192 FVF262158:FVI262192 GFB262158:GFE262192 GOX262158:GPA262192 GYT262158:GYW262192 HIP262158:HIS262192 HSL262158:HSO262192 ICH262158:ICK262192 IMD262158:IMG262192 IVZ262158:IWC262192 JFV262158:JFY262192 JPR262158:JPU262192 JZN262158:JZQ262192 KJJ262158:KJM262192 KTF262158:KTI262192 LDB262158:LDE262192 LMX262158:LNA262192 LWT262158:LWW262192 MGP262158:MGS262192 MQL262158:MQO262192 NAH262158:NAK262192 NKD262158:NKG262192 NTZ262158:NUC262192 ODV262158:ODY262192 ONR262158:ONU262192 OXN262158:OXQ262192 PHJ262158:PHM262192 PRF262158:PRI262192 QBB262158:QBE262192 QKX262158:QLA262192 QUT262158:QUW262192 REP262158:RES262192 ROL262158:ROO262192 RYH262158:RYK262192 SID262158:SIG262192 SRZ262158:SSC262192 TBV262158:TBY262192 TLR262158:TLU262192 TVN262158:TVQ262192 UFJ262158:UFM262192 UPF262158:UPI262192 UZB262158:UZE262192 VIX262158:VJA262192 VST262158:VSW262192 WCP262158:WCS262192 WML262158:WMO262192 WWH262158:WWK262192 AA327694:AC327728 JV327694:JY327728 TR327694:TU327728 ADN327694:ADQ327728 ANJ327694:ANM327728 AXF327694:AXI327728 BHB327694:BHE327728 BQX327694:BRA327728 CAT327694:CAW327728 CKP327694:CKS327728 CUL327694:CUO327728 DEH327694:DEK327728 DOD327694:DOG327728 DXZ327694:DYC327728 EHV327694:EHY327728 ERR327694:ERU327728 FBN327694:FBQ327728 FLJ327694:FLM327728 FVF327694:FVI327728 GFB327694:GFE327728 GOX327694:GPA327728 GYT327694:GYW327728 HIP327694:HIS327728 HSL327694:HSO327728 ICH327694:ICK327728 IMD327694:IMG327728 IVZ327694:IWC327728 JFV327694:JFY327728 JPR327694:JPU327728 JZN327694:JZQ327728 KJJ327694:KJM327728 KTF327694:KTI327728 LDB327694:LDE327728 LMX327694:LNA327728 LWT327694:LWW327728 MGP327694:MGS327728 MQL327694:MQO327728 NAH327694:NAK327728 NKD327694:NKG327728 NTZ327694:NUC327728 ODV327694:ODY327728 ONR327694:ONU327728 OXN327694:OXQ327728 PHJ327694:PHM327728 PRF327694:PRI327728 QBB327694:QBE327728 QKX327694:QLA327728 QUT327694:QUW327728 REP327694:RES327728 ROL327694:ROO327728 RYH327694:RYK327728 SID327694:SIG327728 SRZ327694:SSC327728 TBV327694:TBY327728 TLR327694:TLU327728 TVN327694:TVQ327728 UFJ327694:UFM327728 UPF327694:UPI327728 UZB327694:UZE327728 VIX327694:VJA327728 VST327694:VSW327728 WCP327694:WCS327728 WML327694:WMO327728 WWH327694:WWK327728 AA393230:AC393264 JV393230:JY393264 TR393230:TU393264 ADN393230:ADQ393264 ANJ393230:ANM393264 AXF393230:AXI393264 BHB393230:BHE393264 BQX393230:BRA393264 CAT393230:CAW393264 CKP393230:CKS393264 CUL393230:CUO393264 DEH393230:DEK393264 DOD393230:DOG393264 DXZ393230:DYC393264 EHV393230:EHY393264 ERR393230:ERU393264 FBN393230:FBQ393264 FLJ393230:FLM393264 FVF393230:FVI393264 GFB393230:GFE393264 GOX393230:GPA393264 GYT393230:GYW393264 HIP393230:HIS393264 HSL393230:HSO393264 ICH393230:ICK393264 IMD393230:IMG393264 IVZ393230:IWC393264 JFV393230:JFY393264 JPR393230:JPU393264 JZN393230:JZQ393264 KJJ393230:KJM393264 KTF393230:KTI393264 LDB393230:LDE393264 LMX393230:LNA393264 LWT393230:LWW393264 MGP393230:MGS393264 MQL393230:MQO393264 NAH393230:NAK393264 NKD393230:NKG393264 NTZ393230:NUC393264 ODV393230:ODY393264 ONR393230:ONU393264 OXN393230:OXQ393264 PHJ393230:PHM393264 PRF393230:PRI393264 QBB393230:QBE393264 QKX393230:QLA393264 QUT393230:QUW393264 REP393230:RES393264 ROL393230:ROO393264 RYH393230:RYK393264 SID393230:SIG393264 SRZ393230:SSC393264 TBV393230:TBY393264 TLR393230:TLU393264 TVN393230:TVQ393264 UFJ393230:UFM393264 UPF393230:UPI393264 UZB393230:UZE393264 VIX393230:VJA393264 VST393230:VSW393264 WCP393230:WCS393264 WML393230:WMO393264 WWH393230:WWK393264 AA458766:AC458800 JV458766:JY458800 TR458766:TU458800 ADN458766:ADQ458800 ANJ458766:ANM458800 AXF458766:AXI458800 BHB458766:BHE458800 BQX458766:BRA458800 CAT458766:CAW458800 CKP458766:CKS458800 CUL458766:CUO458800 DEH458766:DEK458800 DOD458766:DOG458800 DXZ458766:DYC458800 EHV458766:EHY458800 ERR458766:ERU458800 FBN458766:FBQ458800 FLJ458766:FLM458800 FVF458766:FVI458800 GFB458766:GFE458800 GOX458766:GPA458800 GYT458766:GYW458800 HIP458766:HIS458800 HSL458766:HSO458800 ICH458766:ICK458800 IMD458766:IMG458800 IVZ458766:IWC458800 JFV458766:JFY458800 JPR458766:JPU458800 JZN458766:JZQ458800 KJJ458766:KJM458800 KTF458766:KTI458800 LDB458766:LDE458800 LMX458766:LNA458800 LWT458766:LWW458800 MGP458766:MGS458800 MQL458766:MQO458800 NAH458766:NAK458800 NKD458766:NKG458800 NTZ458766:NUC458800 ODV458766:ODY458800 ONR458766:ONU458800 OXN458766:OXQ458800 PHJ458766:PHM458800 PRF458766:PRI458800 QBB458766:QBE458800 QKX458766:QLA458800 QUT458766:QUW458800 REP458766:RES458800 ROL458766:ROO458800 RYH458766:RYK458800 SID458766:SIG458800 SRZ458766:SSC458800 TBV458766:TBY458800 TLR458766:TLU458800 TVN458766:TVQ458800 UFJ458766:UFM458800 UPF458766:UPI458800 UZB458766:UZE458800 VIX458766:VJA458800 VST458766:VSW458800 WCP458766:WCS458800 WML458766:WMO458800 WWH458766:WWK458800 AA524302:AC524336 JV524302:JY524336 TR524302:TU524336 ADN524302:ADQ524336 ANJ524302:ANM524336 AXF524302:AXI524336 BHB524302:BHE524336 BQX524302:BRA524336 CAT524302:CAW524336 CKP524302:CKS524336 CUL524302:CUO524336 DEH524302:DEK524336 DOD524302:DOG524336 DXZ524302:DYC524336 EHV524302:EHY524336 ERR524302:ERU524336 FBN524302:FBQ524336 FLJ524302:FLM524336 FVF524302:FVI524336 GFB524302:GFE524336 GOX524302:GPA524336 GYT524302:GYW524336 HIP524302:HIS524336 HSL524302:HSO524336 ICH524302:ICK524336 IMD524302:IMG524336 IVZ524302:IWC524336 JFV524302:JFY524336 JPR524302:JPU524336 JZN524302:JZQ524336 KJJ524302:KJM524336 KTF524302:KTI524336 LDB524302:LDE524336 LMX524302:LNA524336 LWT524302:LWW524336 MGP524302:MGS524336 MQL524302:MQO524336 NAH524302:NAK524336 NKD524302:NKG524336 NTZ524302:NUC524336 ODV524302:ODY524336 ONR524302:ONU524336 OXN524302:OXQ524336 PHJ524302:PHM524336 PRF524302:PRI524336 QBB524302:QBE524336 QKX524302:QLA524336 QUT524302:QUW524336 REP524302:RES524336 ROL524302:ROO524336 RYH524302:RYK524336 SID524302:SIG524336 SRZ524302:SSC524336 TBV524302:TBY524336 TLR524302:TLU524336 TVN524302:TVQ524336 UFJ524302:UFM524336 UPF524302:UPI524336 UZB524302:UZE524336 VIX524302:VJA524336 VST524302:VSW524336 WCP524302:WCS524336 WML524302:WMO524336 WWH524302:WWK524336 AA589838:AC589872 JV589838:JY589872 TR589838:TU589872 ADN589838:ADQ589872 ANJ589838:ANM589872 AXF589838:AXI589872 BHB589838:BHE589872 BQX589838:BRA589872 CAT589838:CAW589872 CKP589838:CKS589872 CUL589838:CUO589872 DEH589838:DEK589872 DOD589838:DOG589872 DXZ589838:DYC589872 EHV589838:EHY589872 ERR589838:ERU589872 FBN589838:FBQ589872 FLJ589838:FLM589872 FVF589838:FVI589872 GFB589838:GFE589872 GOX589838:GPA589872 GYT589838:GYW589872 HIP589838:HIS589872 HSL589838:HSO589872 ICH589838:ICK589872 IMD589838:IMG589872 IVZ589838:IWC589872 JFV589838:JFY589872 JPR589838:JPU589872 JZN589838:JZQ589872 KJJ589838:KJM589872 KTF589838:KTI589872 LDB589838:LDE589872 LMX589838:LNA589872 LWT589838:LWW589872 MGP589838:MGS589872 MQL589838:MQO589872 NAH589838:NAK589872 NKD589838:NKG589872 NTZ589838:NUC589872 ODV589838:ODY589872 ONR589838:ONU589872 OXN589838:OXQ589872 PHJ589838:PHM589872 PRF589838:PRI589872 QBB589838:QBE589872 QKX589838:QLA589872 QUT589838:QUW589872 REP589838:RES589872 ROL589838:ROO589872 RYH589838:RYK589872 SID589838:SIG589872 SRZ589838:SSC589872 TBV589838:TBY589872 TLR589838:TLU589872 TVN589838:TVQ589872 UFJ589838:UFM589872 UPF589838:UPI589872 UZB589838:UZE589872 VIX589838:VJA589872 VST589838:VSW589872 WCP589838:WCS589872 WML589838:WMO589872 WWH589838:WWK589872 AA655374:AC655408 JV655374:JY655408 TR655374:TU655408 ADN655374:ADQ655408 ANJ655374:ANM655408 AXF655374:AXI655408 BHB655374:BHE655408 BQX655374:BRA655408 CAT655374:CAW655408 CKP655374:CKS655408 CUL655374:CUO655408 DEH655374:DEK655408 DOD655374:DOG655408 DXZ655374:DYC655408 EHV655374:EHY655408 ERR655374:ERU655408 FBN655374:FBQ655408 FLJ655374:FLM655408 FVF655374:FVI655408 GFB655374:GFE655408 GOX655374:GPA655408 GYT655374:GYW655408 HIP655374:HIS655408 HSL655374:HSO655408 ICH655374:ICK655408 IMD655374:IMG655408 IVZ655374:IWC655408 JFV655374:JFY655408 JPR655374:JPU655408 JZN655374:JZQ655408 KJJ655374:KJM655408 KTF655374:KTI655408 LDB655374:LDE655408 LMX655374:LNA655408 LWT655374:LWW655408 MGP655374:MGS655408 MQL655374:MQO655408 NAH655374:NAK655408 NKD655374:NKG655408 NTZ655374:NUC655408 ODV655374:ODY655408 ONR655374:ONU655408 OXN655374:OXQ655408 PHJ655374:PHM655408 PRF655374:PRI655408 QBB655374:QBE655408 QKX655374:QLA655408 QUT655374:QUW655408 REP655374:RES655408 ROL655374:ROO655408 RYH655374:RYK655408 SID655374:SIG655408 SRZ655374:SSC655408 TBV655374:TBY655408 TLR655374:TLU655408 TVN655374:TVQ655408 UFJ655374:UFM655408 UPF655374:UPI655408 UZB655374:UZE655408 VIX655374:VJA655408 VST655374:VSW655408 WCP655374:WCS655408 WML655374:WMO655408 WWH655374:WWK655408 AA720910:AC720944 JV720910:JY720944 TR720910:TU720944 ADN720910:ADQ720944 ANJ720910:ANM720944 AXF720910:AXI720944 BHB720910:BHE720944 BQX720910:BRA720944 CAT720910:CAW720944 CKP720910:CKS720944 CUL720910:CUO720944 DEH720910:DEK720944 DOD720910:DOG720944 DXZ720910:DYC720944 EHV720910:EHY720944 ERR720910:ERU720944 FBN720910:FBQ720944 FLJ720910:FLM720944 FVF720910:FVI720944 GFB720910:GFE720944 GOX720910:GPA720944 GYT720910:GYW720944 HIP720910:HIS720944 HSL720910:HSO720944 ICH720910:ICK720944 IMD720910:IMG720944 IVZ720910:IWC720944 JFV720910:JFY720944 JPR720910:JPU720944 JZN720910:JZQ720944 KJJ720910:KJM720944 KTF720910:KTI720944 LDB720910:LDE720944 LMX720910:LNA720944 LWT720910:LWW720944 MGP720910:MGS720944 MQL720910:MQO720944 NAH720910:NAK720944 NKD720910:NKG720944 NTZ720910:NUC720944 ODV720910:ODY720944 ONR720910:ONU720944 OXN720910:OXQ720944 PHJ720910:PHM720944 PRF720910:PRI720944 QBB720910:QBE720944 QKX720910:QLA720944 QUT720910:QUW720944 REP720910:RES720944 ROL720910:ROO720944 RYH720910:RYK720944 SID720910:SIG720944 SRZ720910:SSC720944 TBV720910:TBY720944 TLR720910:TLU720944 TVN720910:TVQ720944 UFJ720910:UFM720944 UPF720910:UPI720944 UZB720910:UZE720944 VIX720910:VJA720944 VST720910:VSW720944 WCP720910:WCS720944 WML720910:WMO720944 WWH720910:WWK720944 AA786446:AC786480 JV786446:JY786480 TR786446:TU786480 ADN786446:ADQ786480 ANJ786446:ANM786480 AXF786446:AXI786480 BHB786446:BHE786480 BQX786446:BRA786480 CAT786446:CAW786480 CKP786446:CKS786480 CUL786446:CUO786480 DEH786446:DEK786480 DOD786446:DOG786480 DXZ786446:DYC786480 EHV786446:EHY786480 ERR786446:ERU786480 FBN786446:FBQ786480 FLJ786446:FLM786480 FVF786446:FVI786480 GFB786446:GFE786480 GOX786446:GPA786480 GYT786446:GYW786480 HIP786446:HIS786480 HSL786446:HSO786480 ICH786446:ICK786480 IMD786446:IMG786480 IVZ786446:IWC786480 JFV786446:JFY786480 JPR786446:JPU786480 JZN786446:JZQ786480 KJJ786446:KJM786480 KTF786446:KTI786480 LDB786446:LDE786480 LMX786446:LNA786480 LWT786446:LWW786480 MGP786446:MGS786480 MQL786446:MQO786480 NAH786446:NAK786480 NKD786446:NKG786480 NTZ786446:NUC786480 ODV786446:ODY786480 ONR786446:ONU786480 OXN786446:OXQ786480 PHJ786446:PHM786480 PRF786446:PRI786480 QBB786446:QBE786480 QKX786446:QLA786480 QUT786446:QUW786480 REP786446:RES786480 ROL786446:ROO786480 RYH786446:RYK786480 SID786446:SIG786480 SRZ786446:SSC786480 TBV786446:TBY786480 TLR786446:TLU786480 TVN786446:TVQ786480 UFJ786446:UFM786480 UPF786446:UPI786480 UZB786446:UZE786480 VIX786446:VJA786480 VST786446:VSW786480 WCP786446:WCS786480 WML786446:WMO786480 WWH786446:WWK786480 AA851982:AC852016 JV851982:JY852016 TR851982:TU852016 ADN851982:ADQ852016 ANJ851982:ANM852016 AXF851982:AXI852016 BHB851982:BHE852016 BQX851982:BRA852016 CAT851982:CAW852016 CKP851982:CKS852016 CUL851982:CUO852016 DEH851982:DEK852016 DOD851982:DOG852016 DXZ851982:DYC852016 EHV851982:EHY852016 ERR851982:ERU852016 FBN851982:FBQ852016 FLJ851982:FLM852016 FVF851982:FVI852016 GFB851982:GFE852016 GOX851982:GPA852016 GYT851982:GYW852016 HIP851982:HIS852016 HSL851982:HSO852016 ICH851982:ICK852016 IMD851982:IMG852016 IVZ851982:IWC852016 JFV851982:JFY852016 JPR851982:JPU852016 JZN851982:JZQ852016 KJJ851982:KJM852016 KTF851982:KTI852016 LDB851982:LDE852016 LMX851982:LNA852016 LWT851982:LWW852016 MGP851982:MGS852016 MQL851982:MQO852016 NAH851982:NAK852016 NKD851982:NKG852016 NTZ851982:NUC852016 ODV851982:ODY852016 ONR851982:ONU852016 OXN851982:OXQ852016 PHJ851982:PHM852016 PRF851982:PRI852016 QBB851982:QBE852016 QKX851982:QLA852016 QUT851982:QUW852016 REP851982:RES852016 ROL851982:ROO852016 RYH851982:RYK852016 SID851982:SIG852016 SRZ851982:SSC852016 TBV851982:TBY852016 TLR851982:TLU852016 TVN851982:TVQ852016 UFJ851982:UFM852016 UPF851982:UPI852016 UZB851982:UZE852016 VIX851982:VJA852016 VST851982:VSW852016 WCP851982:WCS852016 WML851982:WMO852016 WWH851982:WWK852016 AA917518:AC917552 JV917518:JY917552 TR917518:TU917552 ADN917518:ADQ917552 ANJ917518:ANM917552 AXF917518:AXI917552 BHB917518:BHE917552 BQX917518:BRA917552 CAT917518:CAW917552 CKP917518:CKS917552 CUL917518:CUO917552 DEH917518:DEK917552 DOD917518:DOG917552 DXZ917518:DYC917552 EHV917518:EHY917552 ERR917518:ERU917552 FBN917518:FBQ917552 FLJ917518:FLM917552 FVF917518:FVI917552 GFB917518:GFE917552 GOX917518:GPA917552 GYT917518:GYW917552 HIP917518:HIS917552 HSL917518:HSO917552 ICH917518:ICK917552 IMD917518:IMG917552 IVZ917518:IWC917552 JFV917518:JFY917552 JPR917518:JPU917552 JZN917518:JZQ917552 KJJ917518:KJM917552 KTF917518:KTI917552 LDB917518:LDE917552 LMX917518:LNA917552 LWT917518:LWW917552 MGP917518:MGS917552 MQL917518:MQO917552 NAH917518:NAK917552 NKD917518:NKG917552 NTZ917518:NUC917552 ODV917518:ODY917552 ONR917518:ONU917552 OXN917518:OXQ917552 PHJ917518:PHM917552 PRF917518:PRI917552 QBB917518:QBE917552 QKX917518:QLA917552 QUT917518:QUW917552 REP917518:RES917552 ROL917518:ROO917552 RYH917518:RYK917552 SID917518:SIG917552 SRZ917518:SSC917552 TBV917518:TBY917552 TLR917518:TLU917552 TVN917518:TVQ917552 UFJ917518:UFM917552 UPF917518:UPI917552 UZB917518:UZE917552 VIX917518:VJA917552 VST917518:VSW917552 WCP917518:WCS917552 WML917518:WMO917552 WWH917518:WWK917552 AA983054:AC983088 JV983054:JY983088 TR983054:TU983088 ADN983054:ADQ983088 ANJ983054:ANM983088 AXF983054:AXI983088 BHB983054:BHE983088 BQX983054:BRA983088 CAT983054:CAW983088 CKP983054:CKS983088 CUL983054:CUO983088 DEH983054:DEK983088 DOD983054:DOG983088 DXZ983054:DYC983088 EHV983054:EHY983088 ERR983054:ERU983088 FBN983054:FBQ983088 FLJ983054:FLM983088 FVF983054:FVI983088 GFB983054:GFE983088 GOX983054:GPA983088 GYT983054:GYW983088 HIP983054:HIS983088 HSL983054:HSO983088 ICH983054:ICK983088 IMD983054:IMG983088 IVZ983054:IWC983088 JFV983054:JFY983088 JPR983054:JPU983088 JZN983054:JZQ983088 KJJ983054:KJM983088 KTF983054:KTI983088 LDB983054:LDE983088 LMX983054:LNA983088 LWT983054:LWW983088 MGP983054:MGS983088 MQL983054:MQO983088 NAH983054:NAK983088 NKD983054:NKG983088 NTZ983054:NUC983088 ODV983054:ODY983088 ONR983054:ONU983088 OXN983054:OXQ983088 PHJ983054:PHM983088 PRF983054:PRI983088 QBB983054:QBE983088 QKX983054:QLA983088 QUT983054:QUW983088 REP983054:RES983088 ROL983054:ROO983088 RYH983054:RYK983088 SID983054:SIG983088 SRZ983054:SSC983088 TBV983054:TBY983088 TLR983054:TLU983088 TVN983054:TVQ983088 UFJ983054:UFM983088 UPF983054:UPI983088 UZB983054:UZE983088 VIX983054:VJA983088 VST983054:VSW983088 WCP983054:WCS983088 WML983054:WMO983088 D5:G49">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1" manualBreakCount="1">
    <brk id="89" max="16383"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66"/>
  <sheetViews>
    <sheetView showGridLines="0" rightToLeft="1" zoomScale="70" zoomScaleNormal="70" workbookViewId="0">
      <selection activeCell="H7" sqref="H7"/>
    </sheetView>
  </sheetViews>
  <sheetFormatPr baseColWidth="10" defaultColWidth="12.7109375" defaultRowHeight="15" x14ac:dyDescent="0.25"/>
  <cols>
    <col min="1" max="1" width="12.7109375" style="132"/>
    <col min="2" max="2" width="21.28515625" style="132" customWidth="1"/>
    <col min="3" max="3" width="15" style="132" bestFit="1" customWidth="1"/>
    <col min="4" max="4" width="4.28515625" style="132" customWidth="1"/>
    <col min="5" max="5" width="10" style="132" customWidth="1"/>
    <col min="6" max="6" width="8.5703125" style="132" customWidth="1"/>
    <col min="7" max="7" width="8.5703125" style="132" bestFit="1" customWidth="1"/>
    <col min="8" max="9" width="7.140625" style="132" bestFit="1" customWidth="1"/>
    <col min="10" max="10" width="5.85546875" style="132" bestFit="1" customWidth="1"/>
    <col min="11" max="11" width="12.7109375" style="132" customWidth="1"/>
    <col min="12" max="12" width="10.85546875" style="132" bestFit="1" customWidth="1"/>
    <col min="13" max="257" width="12.7109375" style="132"/>
    <col min="258" max="258" width="21.28515625" style="132" customWidth="1"/>
    <col min="259" max="259" width="15" style="132" bestFit="1" customWidth="1"/>
    <col min="260" max="260" width="4.28515625" style="132" customWidth="1"/>
    <col min="261" max="261" width="10" style="132" customWidth="1"/>
    <col min="262" max="262" width="8.5703125" style="132" customWidth="1"/>
    <col min="263" max="263" width="8.5703125" style="132" bestFit="1" customWidth="1"/>
    <col min="264" max="265" width="7.140625" style="132" bestFit="1" customWidth="1"/>
    <col min="266" max="266" width="5.85546875" style="132" bestFit="1" customWidth="1"/>
    <col min="267" max="267" width="12.7109375" style="132" customWidth="1"/>
    <col min="268" max="268" width="10.85546875" style="132" bestFit="1" customWidth="1"/>
    <col min="269" max="513" width="12.7109375" style="132"/>
    <col min="514" max="514" width="21.28515625" style="132" customWidth="1"/>
    <col min="515" max="515" width="15" style="132" bestFit="1" customWidth="1"/>
    <col min="516" max="516" width="4.28515625" style="132" customWidth="1"/>
    <col min="517" max="517" width="10" style="132" customWidth="1"/>
    <col min="518" max="518" width="8.5703125" style="132" customWidth="1"/>
    <col min="519" max="519" width="8.5703125" style="132" bestFit="1" customWidth="1"/>
    <col min="520" max="521" width="7.140625" style="132" bestFit="1" customWidth="1"/>
    <col min="522" max="522" width="5.85546875" style="132" bestFit="1" customWidth="1"/>
    <col min="523" max="523" width="12.7109375" style="132" customWidth="1"/>
    <col min="524" max="524" width="10.85546875" style="132" bestFit="1" customWidth="1"/>
    <col min="525" max="769" width="12.7109375" style="132"/>
    <col min="770" max="770" width="21.28515625" style="132" customWidth="1"/>
    <col min="771" max="771" width="15" style="132" bestFit="1" customWidth="1"/>
    <col min="772" max="772" width="4.28515625" style="132" customWidth="1"/>
    <col min="773" max="773" width="10" style="132" customWidth="1"/>
    <col min="774" max="774" width="8.5703125" style="132" customWidth="1"/>
    <col min="775" max="775" width="8.5703125" style="132" bestFit="1" customWidth="1"/>
    <col min="776" max="777" width="7.140625" style="132" bestFit="1" customWidth="1"/>
    <col min="778" max="778" width="5.85546875" style="132" bestFit="1" customWidth="1"/>
    <col min="779" max="779" width="12.7109375" style="132" customWidth="1"/>
    <col min="780" max="780" width="10.85546875" style="132" bestFit="1" customWidth="1"/>
    <col min="781" max="1025" width="12.7109375" style="132"/>
    <col min="1026" max="1026" width="21.28515625" style="132" customWidth="1"/>
    <col min="1027" max="1027" width="15" style="132" bestFit="1" customWidth="1"/>
    <col min="1028" max="1028" width="4.28515625" style="132" customWidth="1"/>
    <col min="1029" max="1029" width="10" style="132" customWidth="1"/>
    <col min="1030" max="1030" width="8.5703125" style="132" customWidth="1"/>
    <col min="1031" max="1031" width="8.5703125" style="132" bestFit="1" customWidth="1"/>
    <col min="1032" max="1033" width="7.140625" style="132" bestFit="1" customWidth="1"/>
    <col min="1034" max="1034" width="5.85546875" style="132" bestFit="1" customWidth="1"/>
    <col min="1035" max="1035" width="12.7109375" style="132" customWidth="1"/>
    <col min="1036" max="1036" width="10.85546875" style="132" bestFit="1" customWidth="1"/>
    <col min="1037" max="1281" width="12.7109375" style="132"/>
    <col min="1282" max="1282" width="21.28515625" style="132" customWidth="1"/>
    <col min="1283" max="1283" width="15" style="132" bestFit="1" customWidth="1"/>
    <col min="1284" max="1284" width="4.28515625" style="132" customWidth="1"/>
    <col min="1285" max="1285" width="10" style="132" customWidth="1"/>
    <col min="1286" max="1286" width="8.5703125" style="132" customWidth="1"/>
    <col min="1287" max="1287" width="8.5703125" style="132" bestFit="1" customWidth="1"/>
    <col min="1288" max="1289" width="7.140625" style="132" bestFit="1" customWidth="1"/>
    <col min="1290" max="1290" width="5.85546875" style="132" bestFit="1" customWidth="1"/>
    <col min="1291" max="1291" width="12.7109375" style="132" customWidth="1"/>
    <col min="1292" max="1292" width="10.85546875" style="132" bestFit="1" customWidth="1"/>
    <col min="1293" max="1537" width="12.7109375" style="132"/>
    <col min="1538" max="1538" width="21.28515625" style="132" customWidth="1"/>
    <col min="1539" max="1539" width="15" style="132" bestFit="1" customWidth="1"/>
    <col min="1540" max="1540" width="4.28515625" style="132" customWidth="1"/>
    <col min="1541" max="1541" width="10" style="132" customWidth="1"/>
    <col min="1542" max="1542" width="8.5703125" style="132" customWidth="1"/>
    <col min="1543" max="1543" width="8.5703125" style="132" bestFit="1" customWidth="1"/>
    <col min="1544" max="1545" width="7.140625" style="132" bestFit="1" customWidth="1"/>
    <col min="1546" max="1546" width="5.85546875" style="132" bestFit="1" customWidth="1"/>
    <col min="1547" max="1547" width="12.7109375" style="132" customWidth="1"/>
    <col min="1548" max="1548" width="10.85546875" style="132" bestFit="1" customWidth="1"/>
    <col min="1549" max="1793" width="12.7109375" style="132"/>
    <col min="1794" max="1794" width="21.28515625" style="132" customWidth="1"/>
    <col min="1795" max="1795" width="15" style="132" bestFit="1" customWidth="1"/>
    <col min="1796" max="1796" width="4.28515625" style="132" customWidth="1"/>
    <col min="1797" max="1797" width="10" style="132" customWidth="1"/>
    <col min="1798" max="1798" width="8.5703125" style="132" customWidth="1"/>
    <col min="1799" max="1799" width="8.5703125" style="132" bestFit="1" customWidth="1"/>
    <col min="1800" max="1801" width="7.140625" style="132" bestFit="1" customWidth="1"/>
    <col min="1802" max="1802" width="5.85546875" style="132" bestFit="1" customWidth="1"/>
    <col min="1803" max="1803" width="12.7109375" style="132" customWidth="1"/>
    <col min="1804" max="1804" width="10.85546875" style="132" bestFit="1" customWidth="1"/>
    <col min="1805" max="2049" width="12.7109375" style="132"/>
    <col min="2050" max="2050" width="21.28515625" style="132" customWidth="1"/>
    <col min="2051" max="2051" width="15" style="132" bestFit="1" customWidth="1"/>
    <col min="2052" max="2052" width="4.28515625" style="132" customWidth="1"/>
    <col min="2053" max="2053" width="10" style="132" customWidth="1"/>
    <col min="2054" max="2054" width="8.5703125" style="132" customWidth="1"/>
    <col min="2055" max="2055" width="8.5703125" style="132" bestFit="1" customWidth="1"/>
    <col min="2056" max="2057" width="7.140625" style="132" bestFit="1" customWidth="1"/>
    <col min="2058" max="2058" width="5.85546875" style="132" bestFit="1" customWidth="1"/>
    <col min="2059" max="2059" width="12.7109375" style="132" customWidth="1"/>
    <col min="2060" max="2060" width="10.85546875" style="132" bestFit="1" customWidth="1"/>
    <col min="2061" max="2305" width="12.7109375" style="132"/>
    <col min="2306" max="2306" width="21.28515625" style="132" customWidth="1"/>
    <col min="2307" max="2307" width="15" style="132" bestFit="1" customWidth="1"/>
    <col min="2308" max="2308" width="4.28515625" style="132" customWidth="1"/>
    <col min="2309" max="2309" width="10" style="132" customWidth="1"/>
    <col min="2310" max="2310" width="8.5703125" style="132" customWidth="1"/>
    <col min="2311" max="2311" width="8.5703125" style="132" bestFit="1" customWidth="1"/>
    <col min="2312" max="2313" width="7.140625" style="132" bestFit="1" customWidth="1"/>
    <col min="2314" max="2314" width="5.85546875" style="132" bestFit="1" customWidth="1"/>
    <col min="2315" max="2315" width="12.7109375" style="132" customWidth="1"/>
    <col min="2316" max="2316" width="10.85546875" style="132" bestFit="1" customWidth="1"/>
    <col min="2317" max="2561" width="12.7109375" style="132"/>
    <col min="2562" max="2562" width="21.28515625" style="132" customWidth="1"/>
    <col min="2563" max="2563" width="15" style="132" bestFit="1" customWidth="1"/>
    <col min="2564" max="2564" width="4.28515625" style="132" customWidth="1"/>
    <col min="2565" max="2565" width="10" style="132" customWidth="1"/>
    <col min="2566" max="2566" width="8.5703125" style="132" customWidth="1"/>
    <col min="2567" max="2567" width="8.5703125" style="132" bestFit="1" customWidth="1"/>
    <col min="2568" max="2569" width="7.140625" style="132" bestFit="1" customWidth="1"/>
    <col min="2570" max="2570" width="5.85546875" style="132" bestFit="1" customWidth="1"/>
    <col min="2571" max="2571" width="12.7109375" style="132" customWidth="1"/>
    <col min="2572" max="2572" width="10.85546875" style="132" bestFit="1" customWidth="1"/>
    <col min="2573" max="2817" width="12.7109375" style="132"/>
    <col min="2818" max="2818" width="21.28515625" style="132" customWidth="1"/>
    <col min="2819" max="2819" width="15" style="132" bestFit="1" customWidth="1"/>
    <col min="2820" max="2820" width="4.28515625" style="132" customWidth="1"/>
    <col min="2821" max="2821" width="10" style="132" customWidth="1"/>
    <col min="2822" max="2822" width="8.5703125" style="132" customWidth="1"/>
    <col min="2823" max="2823" width="8.5703125" style="132" bestFit="1" customWidth="1"/>
    <col min="2824" max="2825" width="7.140625" style="132" bestFit="1" customWidth="1"/>
    <col min="2826" max="2826" width="5.85546875" style="132" bestFit="1" customWidth="1"/>
    <col min="2827" max="2827" width="12.7109375" style="132" customWidth="1"/>
    <col min="2828" max="2828" width="10.85546875" style="132" bestFit="1" customWidth="1"/>
    <col min="2829" max="3073" width="12.7109375" style="132"/>
    <col min="3074" max="3074" width="21.28515625" style="132" customWidth="1"/>
    <col min="3075" max="3075" width="15" style="132" bestFit="1" customWidth="1"/>
    <col min="3076" max="3076" width="4.28515625" style="132" customWidth="1"/>
    <col min="3077" max="3077" width="10" style="132" customWidth="1"/>
    <col min="3078" max="3078" width="8.5703125" style="132" customWidth="1"/>
    <col min="3079" max="3079" width="8.5703125" style="132" bestFit="1" customWidth="1"/>
    <col min="3080" max="3081" width="7.140625" style="132" bestFit="1" customWidth="1"/>
    <col min="3082" max="3082" width="5.85546875" style="132" bestFit="1" customWidth="1"/>
    <col min="3083" max="3083" width="12.7109375" style="132" customWidth="1"/>
    <col min="3084" max="3084" width="10.85546875" style="132" bestFit="1" customWidth="1"/>
    <col min="3085" max="3329" width="12.7109375" style="132"/>
    <col min="3330" max="3330" width="21.28515625" style="132" customWidth="1"/>
    <col min="3331" max="3331" width="15" style="132" bestFit="1" customWidth="1"/>
    <col min="3332" max="3332" width="4.28515625" style="132" customWidth="1"/>
    <col min="3333" max="3333" width="10" style="132" customWidth="1"/>
    <col min="3334" max="3334" width="8.5703125" style="132" customWidth="1"/>
    <col min="3335" max="3335" width="8.5703125" style="132" bestFit="1" customWidth="1"/>
    <col min="3336" max="3337" width="7.140625" style="132" bestFit="1" customWidth="1"/>
    <col min="3338" max="3338" width="5.85546875" style="132" bestFit="1" customWidth="1"/>
    <col min="3339" max="3339" width="12.7109375" style="132" customWidth="1"/>
    <col min="3340" max="3340" width="10.85546875" style="132" bestFit="1" customWidth="1"/>
    <col min="3341" max="3585" width="12.7109375" style="132"/>
    <col min="3586" max="3586" width="21.28515625" style="132" customWidth="1"/>
    <col min="3587" max="3587" width="15" style="132" bestFit="1" customWidth="1"/>
    <col min="3588" max="3588" width="4.28515625" style="132" customWidth="1"/>
    <col min="3589" max="3589" width="10" style="132" customWidth="1"/>
    <col min="3590" max="3590" width="8.5703125" style="132" customWidth="1"/>
    <col min="3591" max="3591" width="8.5703125" style="132" bestFit="1" customWidth="1"/>
    <col min="3592" max="3593" width="7.140625" style="132" bestFit="1" customWidth="1"/>
    <col min="3594" max="3594" width="5.85546875" style="132" bestFit="1" customWidth="1"/>
    <col min="3595" max="3595" width="12.7109375" style="132" customWidth="1"/>
    <col min="3596" max="3596" width="10.85546875" style="132" bestFit="1" customWidth="1"/>
    <col min="3597" max="3841" width="12.7109375" style="132"/>
    <col min="3842" max="3842" width="21.28515625" style="132" customWidth="1"/>
    <col min="3843" max="3843" width="15" style="132" bestFit="1" customWidth="1"/>
    <col min="3844" max="3844" width="4.28515625" style="132" customWidth="1"/>
    <col min="3845" max="3845" width="10" style="132" customWidth="1"/>
    <col min="3846" max="3846" width="8.5703125" style="132" customWidth="1"/>
    <col min="3847" max="3847" width="8.5703125" style="132" bestFit="1" customWidth="1"/>
    <col min="3848" max="3849" width="7.140625" style="132" bestFit="1" customWidth="1"/>
    <col min="3850" max="3850" width="5.85546875" style="132" bestFit="1" customWidth="1"/>
    <col min="3851" max="3851" width="12.7109375" style="132" customWidth="1"/>
    <col min="3852" max="3852" width="10.85546875" style="132" bestFit="1" customWidth="1"/>
    <col min="3853" max="4097" width="12.7109375" style="132"/>
    <col min="4098" max="4098" width="21.28515625" style="132" customWidth="1"/>
    <col min="4099" max="4099" width="15" style="132" bestFit="1" customWidth="1"/>
    <col min="4100" max="4100" width="4.28515625" style="132" customWidth="1"/>
    <col min="4101" max="4101" width="10" style="132" customWidth="1"/>
    <col min="4102" max="4102" width="8.5703125" style="132" customWidth="1"/>
    <col min="4103" max="4103" width="8.5703125" style="132" bestFit="1" customWidth="1"/>
    <col min="4104" max="4105" width="7.140625" style="132" bestFit="1" customWidth="1"/>
    <col min="4106" max="4106" width="5.85546875" style="132" bestFit="1" customWidth="1"/>
    <col min="4107" max="4107" width="12.7109375" style="132" customWidth="1"/>
    <col min="4108" max="4108" width="10.85546875" style="132" bestFit="1" customWidth="1"/>
    <col min="4109" max="4353" width="12.7109375" style="132"/>
    <col min="4354" max="4354" width="21.28515625" style="132" customWidth="1"/>
    <col min="4355" max="4355" width="15" style="132" bestFit="1" customWidth="1"/>
    <col min="4356" max="4356" width="4.28515625" style="132" customWidth="1"/>
    <col min="4357" max="4357" width="10" style="132" customWidth="1"/>
    <col min="4358" max="4358" width="8.5703125" style="132" customWidth="1"/>
    <col min="4359" max="4359" width="8.5703125" style="132" bestFit="1" customWidth="1"/>
    <col min="4360" max="4361" width="7.140625" style="132" bestFit="1" customWidth="1"/>
    <col min="4362" max="4362" width="5.85546875" style="132" bestFit="1" customWidth="1"/>
    <col min="4363" max="4363" width="12.7109375" style="132" customWidth="1"/>
    <col min="4364" max="4364" width="10.85546875" style="132" bestFit="1" customWidth="1"/>
    <col min="4365" max="4609" width="12.7109375" style="132"/>
    <col min="4610" max="4610" width="21.28515625" style="132" customWidth="1"/>
    <col min="4611" max="4611" width="15" style="132" bestFit="1" customWidth="1"/>
    <col min="4612" max="4612" width="4.28515625" style="132" customWidth="1"/>
    <col min="4613" max="4613" width="10" style="132" customWidth="1"/>
    <col min="4614" max="4614" width="8.5703125" style="132" customWidth="1"/>
    <col min="4615" max="4615" width="8.5703125" style="132" bestFit="1" customWidth="1"/>
    <col min="4616" max="4617" width="7.140625" style="132" bestFit="1" customWidth="1"/>
    <col min="4618" max="4618" width="5.85546875" style="132" bestFit="1" customWidth="1"/>
    <col min="4619" max="4619" width="12.7109375" style="132" customWidth="1"/>
    <col min="4620" max="4620" width="10.85546875" style="132" bestFit="1" customWidth="1"/>
    <col min="4621" max="4865" width="12.7109375" style="132"/>
    <col min="4866" max="4866" width="21.28515625" style="132" customWidth="1"/>
    <col min="4867" max="4867" width="15" style="132" bestFit="1" customWidth="1"/>
    <col min="4868" max="4868" width="4.28515625" style="132" customWidth="1"/>
    <col min="4869" max="4869" width="10" style="132" customWidth="1"/>
    <col min="4870" max="4870" width="8.5703125" style="132" customWidth="1"/>
    <col min="4871" max="4871" width="8.5703125" style="132" bestFit="1" customWidth="1"/>
    <col min="4872" max="4873" width="7.140625" style="132" bestFit="1" customWidth="1"/>
    <col min="4874" max="4874" width="5.85546875" style="132" bestFit="1" customWidth="1"/>
    <col min="4875" max="4875" width="12.7109375" style="132" customWidth="1"/>
    <col min="4876" max="4876" width="10.85546875" style="132" bestFit="1" customWidth="1"/>
    <col min="4877" max="5121" width="12.7109375" style="132"/>
    <col min="5122" max="5122" width="21.28515625" style="132" customWidth="1"/>
    <col min="5123" max="5123" width="15" style="132" bestFit="1" customWidth="1"/>
    <col min="5124" max="5124" width="4.28515625" style="132" customWidth="1"/>
    <col min="5125" max="5125" width="10" style="132" customWidth="1"/>
    <col min="5126" max="5126" width="8.5703125" style="132" customWidth="1"/>
    <col min="5127" max="5127" width="8.5703125" style="132" bestFit="1" customWidth="1"/>
    <col min="5128" max="5129" width="7.140625" style="132" bestFit="1" customWidth="1"/>
    <col min="5130" max="5130" width="5.85546875" style="132" bestFit="1" customWidth="1"/>
    <col min="5131" max="5131" width="12.7109375" style="132" customWidth="1"/>
    <col min="5132" max="5132" width="10.85546875" style="132" bestFit="1" customWidth="1"/>
    <col min="5133" max="5377" width="12.7109375" style="132"/>
    <col min="5378" max="5378" width="21.28515625" style="132" customWidth="1"/>
    <col min="5379" max="5379" width="15" style="132" bestFit="1" customWidth="1"/>
    <col min="5380" max="5380" width="4.28515625" style="132" customWidth="1"/>
    <col min="5381" max="5381" width="10" style="132" customWidth="1"/>
    <col min="5382" max="5382" width="8.5703125" style="132" customWidth="1"/>
    <col min="5383" max="5383" width="8.5703125" style="132" bestFit="1" customWidth="1"/>
    <col min="5384" max="5385" width="7.140625" style="132" bestFit="1" customWidth="1"/>
    <col min="5386" max="5386" width="5.85546875" style="132" bestFit="1" customWidth="1"/>
    <col min="5387" max="5387" width="12.7109375" style="132" customWidth="1"/>
    <col min="5388" max="5388" width="10.85546875" style="132" bestFit="1" customWidth="1"/>
    <col min="5389" max="5633" width="12.7109375" style="132"/>
    <col min="5634" max="5634" width="21.28515625" style="132" customWidth="1"/>
    <col min="5635" max="5635" width="15" style="132" bestFit="1" customWidth="1"/>
    <col min="5636" max="5636" width="4.28515625" style="132" customWidth="1"/>
    <col min="5637" max="5637" width="10" style="132" customWidth="1"/>
    <col min="5638" max="5638" width="8.5703125" style="132" customWidth="1"/>
    <col min="5639" max="5639" width="8.5703125" style="132" bestFit="1" customWidth="1"/>
    <col min="5640" max="5641" width="7.140625" style="132" bestFit="1" customWidth="1"/>
    <col min="5642" max="5642" width="5.85546875" style="132" bestFit="1" customWidth="1"/>
    <col min="5643" max="5643" width="12.7109375" style="132" customWidth="1"/>
    <col min="5644" max="5644" width="10.85546875" style="132" bestFit="1" customWidth="1"/>
    <col min="5645" max="5889" width="12.7109375" style="132"/>
    <col min="5890" max="5890" width="21.28515625" style="132" customWidth="1"/>
    <col min="5891" max="5891" width="15" style="132" bestFit="1" customWidth="1"/>
    <col min="5892" max="5892" width="4.28515625" style="132" customWidth="1"/>
    <col min="5893" max="5893" width="10" style="132" customWidth="1"/>
    <col min="5894" max="5894" width="8.5703125" style="132" customWidth="1"/>
    <col min="5895" max="5895" width="8.5703125" style="132" bestFit="1" customWidth="1"/>
    <col min="5896" max="5897" width="7.140625" style="132" bestFit="1" customWidth="1"/>
    <col min="5898" max="5898" width="5.85546875" style="132" bestFit="1" customWidth="1"/>
    <col min="5899" max="5899" width="12.7109375" style="132" customWidth="1"/>
    <col min="5900" max="5900" width="10.85546875" style="132" bestFit="1" customWidth="1"/>
    <col min="5901" max="6145" width="12.7109375" style="132"/>
    <col min="6146" max="6146" width="21.28515625" style="132" customWidth="1"/>
    <col min="6147" max="6147" width="15" style="132" bestFit="1" customWidth="1"/>
    <col min="6148" max="6148" width="4.28515625" style="132" customWidth="1"/>
    <col min="6149" max="6149" width="10" style="132" customWidth="1"/>
    <col min="6150" max="6150" width="8.5703125" style="132" customWidth="1"/>
    <col min="6151" max="6151" width="8.5703125" style="132" bestFit="1" customWidth="1"/>
    <col min="6152" max="6153" width="7.140625" style="132" bestFit="1" customWidth="1"/>
    <col min="6154" max="6154" width="5.85546875" style="132" bestFit="1" customWidth="1"/>
    <col min="6155" max="6155" width="12.7109375" style="132" customWidth="1"/>
    <col min="6156" max="6156" width="10.85546875" style="132" bestFit="1" customWidth="1"/>
    <col min="6157" max="6401" width="12.7109375" style="132"/>
    <col min="6402" max="6402" width="21.28515625" style="132" customWidth="1"/>
    <col min="6403" max="6403" width="15" style="132" bestFit="1" customWidth="1"/>
    <col min="6404" max="6404" width="4.28515625" style="132" customWidth="1"/>
    <col min="6405" max="6405" width="10" style="132" customWidth="1"/>
    <col min="6406" max="6406" width="8.5703125" style="132" customWidth="1"/>
    <col min="6407" max="6407" width="8.5703125" style="132" bestFit="1" customWidth="1"/>
    <col min="6408" max="6409" width="7.140625" style="132" bestFit="1" customWidth="1"/>
    <col min="6410" max="6410" width="5.85546875" style="132" bestFit="1" customWidth="1"/>
    <col min="6411" max="6411" width="12.7109375" style="132" customWidth="1"/>
    <col min="6412" max="6412" width="10.85546875" style="132" bestFit="1" customWidth="1"/>
    <col min="6413" max="6657" width="12.7109375" style="132"/>
    <col min="6658" max="6658" width="21.28515625" style="132" customWidth="1"/>
    <col min="6659" max="6659" width="15" style="132" bestFit="1" customWidth="1"/>
    <col min="6660" max="6660" width="4.28515625" style="132" customWidth="1"/>
    <col min="6661" max="6661" width="10" style="132" customWidth="1"/>
    <col min="6662" max="6662" width="8.5703125" style="132" customWidth="1"/>
    <col min="6663" max="6663" width="8.5703125" style="132" bestFit="1" customWidth="1"/>
    <col min="6664" max="6665" width="7.140625" style="132" bestFit="1" customWidth="1"/>
    <col min="6666" max="6666" width="5.85546875" style="132" bestFit="1" customWidth="1"/>
    <col min="6667" max="6667" width="12.7109375" style="132" customWidth="1"/>
    <col min="6668" max="6668" width="10.85546875" style="132" bestFit="1" customWidth="1"/>
    <col min="6669" max="6913" width="12.7109375" style="132"/>
    <col min="6914" max="6914" width="21.28515625" style="132" customWidth="1"/>
    <col min="6915" max="6915" width="15" style="132" bestFit="1" customWidth="1"/>
    <col min="6916" max="6916" width="4.28515625" style="132" customWidth="1"/>
    <col min="6917" max="6917" width="10" style="132" customWidth="1"/>
    <col min="6918" max="6918" width="8.5703125" style="132" customWidth="1"/>
    <col min="6919" max="6919" width="8.5703125" style="132" bestFit="1" customWidth="1"/>
    <col min="6920" max="6921" width="7.140625" style="132" bestFit="1" customWidth="1"/>
    <col min="6922" max="6922" width="5.85546875" style="132" bestFit="1" customWidth="1"/>
    <col min="6923" max="6923" width="12.7109375" style="132" customWidth="1"/>
    <col min="6924" max="6924" width="10.85546875" style="132" bestFit="1" customWidth="1"/>
    <col min="6925" max="7169" width="12.7109375" style="132"/>
    <col min="7170" max="7170" width="21.28515625" style="132" customWidth="1"/>
    <col min="7171" max="7171" width="15" style="132" bestFit="1" customWidth="1"/>
    <col min="7172" max="7172" width="4.28515625" style="132" customWidth="1"/>
    <col min="7173" max="7173" width="10" style="132" customWidth="1"/>
    <col min="7174" max="7174" width="8.5703125" style="132" customWidth="1"/>
    <col min="7175" max="7175" width="8.5703125" style="132" bestFit="1" customWidth="1"/>
    <col min="7176" max="7177" width="7.140625" style="132" bestFit="1" customWidth="1"/>
    <col min="7178" max="7178" width="5.85546875" style="132" bestFit="1" customWidth="1"/>
    <col min="7179" max="7179" width="12.7109375" style="132" customWidth="1"/>
    <col min="7180" max="7180" width="10.85546875" style="132" bestFit="1" customWidth="1"/>
    <col min="7181" max="7425" width="12.7109375" style="132"/>
    <col min="7426" max="7426" width="21.28515625" style="132" customWidth="1"/>
    <col min="7427" max="7427" width="15" style="132" bestFit="1" customWidth="1"/>
    <col min="7428" max="7428" width="4.28515625" style="132" customWidth="1"/>
    <col min="7429" max="7429" width="10" style="132" customWidth="1"/>
    <col min="7430" max="7430" width="8.5703125" style="132" customWidth="1"/>
    <col min="7431" max="7431" width="8.5703125" style="132" bestFit="1" customWidth="1"/>
    <col min="7432" max="7433" width="7.140625" style="132" bestFit="1" customWidth="1"/>
    <col min="7434" max="7434" width="5.85546875" style="132" bestFit="1" customWidth="1"/>
    <col min="7435" max="7435" width="12.7109375" style="132" customWidth="1"/>
    <col min="7436" max="7436" width="10.85546875" style="132" bestFit="1" customWidth="1"/>
    <col min="7437" max="7681" width="12.7109375" style="132"/>
    <col min="7682" max="7682" width="21.28515625" style="132" customWidth="1"/>
    <col min="7683" max="7683" width="15" style="132" bestFit="1" customWidth="1"/>
    <col min="7684" max="7684" width="4.28515625" style="132" customWidth="1"/>
    <col min="7685" max="7685" width="10" style="132" customWidth="1"/>
    <col min="7686" max="7686" width="8.5703125" style="132" customWidth="1"/>
    <col min="7687" max="7687" width="8.5703125" style="132" bestFit="1" customWidth="1"/>
    <col min="7688" max="7689" width="7.140625" style="132" bestFit="1" customWidth="1"/>
    <col min="7690" max="7690" width="5.85546875" style="132" bestFit="1" customWidth="1"/>
    <col min="7691" max="7691" width="12.7109375" style="132" customWidth="1"/>
    <col min="7692" max="7692" width="10.85546875" style="132" bestFit="1" customWidth="1"/>
    <col min="7693" max="7937" width="12.7109375" style="132"/>
    <col min="7938" max="7938" width="21.28515625" style="132" customWidth="1"/>
    <col min="7939" max="7939" width="15" style="132" bestFit="1" customWidth="1"/>
    <col min="7940" max="7940" width="4.28515625" style="132" customWidth="1"/>
    <col min="7941" max="7941" width="10" style="132" customWidth="1"/>
    <col min="7942" max="7942" width="8.5703125" style="132" customWidth="1"/>
    <col min="7943" max="7943" width="8.5703125" style="132" bestFit="1" customWidth="1"/>
    <col min="7944" max="7945" width="7.140625" style="132" bestFit="1" customWidth="1"/>
    <col min="7946" max="7946" width="5.85546875" style="132" bestFit="1" customWidth="1"/>
    <col min="7947" max="7947" width="12.7109375" style="132" customWidth="1"/>
    <col min="7948" max="7948" width="10.85546875" style="132" bestFit="1" customWidth="1"/>
    <col min="7949" max="8193" width="12.7109375" style="132"/>
    <col min="8194" max="8194" width="21.28515625" style="132" customWidth="1"/>
    <col min="8195" max="8195" width="15" style="132" bestFit="1" customWidth="1"/>
    <col min="8196" max="8196" width="4.28515625" style="132" customWidth="1"/>
    <col min="8197" max="8197" width="10" style="132" customWidth="1"/>
    <col min="8198" max="8198" width="8.5703125" style="132" customWidth="1"/>
    <col min="8199" max="8199" width="8.5703125" style="132" bestFit="1" customWidth="1"/>
    <col min="8200" max="8201" width="7.140625" style="132" bestFit="1" customWidth="1"/>
    <col min="8202" max="8202" width="5.85546875" style="132" bestFit="1" customWidth="1"/>
    <col min="8203" max="8203" width="12.7109375" style="132" customWidth="1"/>
    <col min="8204" max="8204" width="10.85546875" style="132" bestFit="1" customWidth="1"/>
    <col min="8205" max="8449" width="12.7109375" style="132"/>
    <col min="8450" max="8450" width="21.28515625" style="132" customWidth="1"/>
    <col min="8451" max="8451" width="15" style="132" bestFit="1" customWidth="1"/>
    <col min="8452" max="8452" width="4.28515625" style="132" customWidth="1"/>
    <col min="8453" max="8453" width="10" style="132" customWidth="1"/>
    <col min="8454" max="8454" width="8.5703125" style="132" customWidth="1"/>
    <col min="8455" max="8455" width="8.5703125" style="132" bestFit="1" customWidth="1"/>
    <col min="8456" max="8457" width="7.140625" style="132" bestFit="1" customWidth="1"/>
    <col min="8458" max="8458" width="5.85546875" style="132" bestFit="1" customWidth="1"/>
    <col min="8459" max="8459" width="12.7109375" style="132" customWidth="1"/>
    <col min="8460" max="8460" width="10.85546875" style="132" bestFit="1" customWidth="1"/>
    <col min="8461" max="8705" width="12.7109375" style="132"/>
    <col min="8706" max="8706" width="21.28515625" style="132" customWidth="1"/>
    <col min="8707" max="8707" width="15" style="132" bestFit="1" customWidth="1"/>
    <col min="8708" max="8708" width="4.28515625" style="132" customWidth="1"/>
    <col min="8709" max="8709" width="10" style="132" customWidth="1"/>
    <col min="8710" max="8710" width="8.5703125" style="132" customWidth="1"/>
    <col min="8711" max="8711" width="8.5703125" style="132" bestFit="1" customWidth="1"/>
    <col min="8712" max="8713" width="7.140625" style="132" bestFit="1" customWidth="1"/>
    <col min="8714" max="8714" width="5.85546875" style="132" bestFit="1" customWidth="1"/>
    <col min="8715" max="8715" width="12.7109375" style="132" customWidth="1"/>
    <col min="8716" max="8716" width="10.85546875" style="132" bestFit="1" customWidth="1"/>
    <col min="8717" max="8961" width="12.7109375" style="132"/>
    <col min="8962" max="8962" width="21.28515625" style="132" customWidth="1"/>
    <col min="8963" max="8963" width="15" style="132" bestFit="1" customWidth="1"/>
    <col min="8964" max="8964" width="4.28515625" style="132" customWidth="1"/>
    <col min="8965" max="8965" width="10" style="132" customWidth="1"/>
    <col min="8966" max="8966" width="8.5703125" style="132" customWidth="1"/>
    <col min="8967" max="8967" width="8.5703125" style="132" bestFit="1" customWidth="1"/>
    <col min="8968" max="8969" width="7.140625" style="132" bestFit="1" customWidth="1"/>
    <col min="8970" max="8970" width="5.85546875" style="132" bestFit="1" customWidth="1"/>
    <col min="8971" max="8971" width="12.7109375" style="132" customWidth="1"/>
    <col min="8972" max="8972" width="10.85546875" style="132" bestFit="1" customWidth="1"/>
    <col min="8973" max="9217" width="12.7109375" style="132"/>
    <col min="9218" max="9218" width="21.28515625" style="132" customWidth="1"/>
    <col min="9219" max="9219" width="15" style="132" bestFit="1" customWidth="1"/>
    <col min="9220" max="9220" width="4.28515625" style="132" customWidth="1"/>
    <col min="9221" max="9221" width="10" style="132" customWidth="1"/>
    <col min="9222" max="9222" width="8.5703125" style="132" customWidth="1"/>
    <col min="9223" max="9223" width="8.5703125" style="132" bestFit="1" customWidth="1"/>
    <col min="9224" max="9225" width="7.140625" style="132" bestFit="1" customWidth="1"/>
    <col min="9226" max="9226" width="5.85546875" style="132" bestFit="1" customWidth="1"/>
    <col min="9227" max="9227" width="12.7109375" style="132" customWidth="1"/>
    <col min="9228" max="9228" width="10.85546875" style="132" bestFit="1" customWidth="1"/>
    <col min="9229" max="9473" width="12.7109375" style="132"/>
    <col min="9474" max="9474" width="21.28515625" style="132" customWidth="1"/>
    <col min="9475" max="9475" width="15" style="132" bestFit="1" customWidth="1"/>
    <col min="9476" max="9476" width="4.28515625" style="132" customWidth="1"/>
    <col min="9477" max="9477" width="10" style="132" customWidth="1"/>
    <col min="9478" max="9478" width="8.5703125" style="132" customWidth="1"/>
    <col min="9479" max="9479" width="8.5703125" style="132" bestFit="1" customWidth="1"/>
    <col min="9480" max="9481" width="7.140625" style="132" bestFit="1" customWidth="1"/>
    <col min="9482" max="9482" width="5.85546875" style="132" bestFit="1" customWidth="1"/>
    <col min="9483" max="9483" width="12.7109375" style="132" customWidth="1"/>
    <col min="9484" max="9484" width="10.85546875" style="132" bestFit="1" customWidth="1"/>
    <col min="9485" max="9729" width="12.7109375" style="132"/>
    <col min="9730" max="9730" width="21.28515625" style="132" customWidth="1"/>
    <col min="9731" max="9731" width="15" style="132" bestFit="1" customWidth="1"/>
    <col min="9732" max="9732" width="4.28515625" style="132" customWidth="1"/>
    <col min="9733" max="9733" width="10" style="132" customWidth="1"/>
    <col min="9734" max="9734" width="8.5703125" style="132" customWidth="1"/>
    <col min="9735" max="9735" width="8.5703125" style="132" bestFit="1" customWidth="1"/>
    <col min="9736" max="9737" width="7.140625" style="132" bestFit="1" customWidth="1"/>
    <col min="9738" max="9738" width="5.85546875" style="132" bestFit="1" customWidth="1"/>
    <col min="9739" max="9739" width="12.7109375" style="132" customWidth="1"/>
    <col min="9740" max="9740" width="10.85546875" style="132" bestFit="1" customWidth="1"/>
    <col min="9741" max="9985" width="12.7109375" style="132"/>
    <col min="9986" max="9986" width="21.28515625" style="132" customWidth="1"/>
    <col min="9987" max="9987" width="15" style="132" bestFit="1" customWidth="1"/>
    <col min="9988" max="9988" width="4.28515625" style="132" customWidth="1"/>
    <col min="9989" max="9989" width="10" style="132" customWidth="1"/>
    <col min="9990" max="9990" width="8.5703125" style="132" customWidth="1"/>
    <col min="9991" max="9991" width="8.5703125" style="132" bestFit="1" customWidth="1"/>
    <col min="9992" max="9993" width="7.140625" style="132" bestFit="1" customWidth="1"/>
    <col min="9994" max="9994" width="5.85546875" style="132" bestFit="1" customWidth="1"/>
    <col min="9995" max="9995" width="12.7109375" style="132" customWidth="1"/>
    <col min="9996" max="9996" width="10.85546875" style="132" bestFit="1" customWidth="1"/>
    <col min="9997" max="10241" width="12.7109375" style="132"/>
    <col min="10242" max="10242" width="21.28515625" style="132" customWidth="1"/>
    <col min="10243" max="10243" width="15" style="132" bestFit="1" customWidth="1"/>
    <col min="10244" max="10244" width="4.28515625" style="132" customWidth="1"/>
    <col min="10245" max="10245" width="10" style="132" customWidth="1"/>
    <col min="10246" max="10246" width="8.5703125" style="132" customWidth="1"/>
    <col min="10247" max="10247" width="8.5703125" style="132" bestFit="1" customWidth="1"/>
    <col min="10248" max="10249" width="7.140625" style="132" bestFit="1" customWidth="1"/>
    <col min="10250" max="10250" width="5.85546875" style="132" bestFit="1" customWidth="1"/>
    <col min="10251" max="10251" width="12.7109375" style="132" customWidth="1"/>
    <col min="10252" max="10252" width="10.85546875" style="132" bestFit="1" customWidth="1"/>
    <col min="10253" max="10497" width="12.7109375" style="132"/>
    <col min="10498" max="10498" width="21.28515625" style="132" customWidth="1"/>
    <col min="10499" max="10499" width="15" style="132" bestFit="1" customWidth="1"/>
    <col min="10500" max="10500" width="4.28515625" style="132" customWidth="1"/>
    <col min="10501" max="10501" width="10" style="132" customWidth="1"/>
    <col min="10502" max="10502" width="8.5703125" style="132" customWidth="1"/>
    <col min="10503" max="10503" width="8.5703125" style="132" bestFit="1" customWidth="1"/>
    <col min="10504" max="10505" width="7.140625" style="132" bestFit="1" customWidth="1"/>
    <col min="10506" max="10506" width="5.85546875" style="132" bestFit="1" customWidth="1"/>
    <col min="10507" max="10507" width="12.7109375" style="132" customWidth="1"/>
    <col min="10508" max="10508" width="10.85546875" style="132" bestFit="1" customWidth="1"/>
    <col min="10509" max="10753" width="12.7109375" style="132"/>
    <col min="10754" max="10754" width="21.28515625" style="132" customWidth="1"/>
    <col min="10755" max="10755" width="15" style="132" bestFit="1" customWidth="1"/>
    <col min="10756" max="10756" width="4.28515625" style="132" customWidth="1"/>
    <col min="10757" max="10757" width="10" style="132" customWidth="1"/>
    <col min="10758" max="10758" width="8.5703125" style="132" customWidth="1"/>
    <col min="10759" max="10759" width="8.5703125" style="132" bestFit="1" customWidth="1"/>
    <col min="10760" max="10761" width="7.140625" style="132" bestFit="1" customWidth="1"/>
    <col min="10762" max="10762" width="5.85546875" style="132" bestFit="1" customWidth="1"/>
    <col min="10763" max="10763" width="12.7109375" style="132" customWidth="1"/>
    <col min="10764" max="10764" width="10.85546875" style="132" bestFit="1" customWidth="1"/>
    <col min="10765" max="11009" width="12.7109375" style="132"/>
    <col min="11010" max="11010" width="21.28515625" style="132" customWidth="1"/>
    <col min="11011" max="11011" width="15" style="132" bestFit="1" customWidth="1"/>
    <col min="11012" max="11012" width="4.28515625" style="132" customWidth="1"/>
    <col min="11013" max="11013" width="10" style="132" customWidth="1"/>
    <col min="11014" max="11014" width="8.5703125" style="132" customWidth="1"/>
    <col min="11015" max="11015" width="8.5703125" style="132" bestFit="1" customWidth="1"/>
    <col min="11016" max="11017" width="7.140625" style="132" bestFit="1" customWidth="1"/>
    <col min="11018" max="11018" width="5.85546875" style="132" bestFit="1" customWidth="1"/>
    <col min="11019" max="11019" width="12.7109375" style="132" customWidth="1"/>
    <col min="11020" max="11020" width="10.85546875" style="132" bestFit="1" customWidth="1"/>
    <col min="11021" max="11265" width="12.7109375" style="132"/>
    <col min="11266" max="11266" width="21.28515625" style="132" customWidth="1"/>
    <col min="11267" max="11267" width="15" style="132" bestFit="1" customWidth="1"/>
    <col min="11268" max="11268" width="4.28515625" style="132" customWidth="1"/>
    <col min="11269" max="11269" width="10" style="132" customWidth="1"/>
    <col min="11270" max="11270" width="8.5703125" style="132" customWidth="1"/>
    <col min="11271" max="11271" width="8.5703125" style="132" bestFit="1" customWidth="1"/>
    <col min="11272" max="11273" width="7.140625" style="132" bestFit="1" customWidth="1"/>
    <col min="11274" max="11274" width="5.85546875" style="132" bestFit="1" customWidth="1"/>
    <col min="11275" max="11275" width="12.7109375" style="132" customWidth="1"/>
    <col min="11276" max="11276" width="10.85546875" style="132" bestFit="1" customWidth="1"/>
    <col min="11277" max="11521" width="12.7109375" style="132"/>
    <col min="11522" max="11522" width="21.28515625" style="132" customWidth="1"/>
    <col min="11523" max="11523" width="15" style="132" bestFit="1" customWidth="1"/>
    <col min="11524" max="11524" width="4.28515625" style="132" customWidth="1"/>
    <col min="11525" max="11525" width="10" style="132" customWidth="1"/>
    <col min="11526" max="11526" width="8.5703125" style="132" customWidth="1"/>
    <col min="11527" max="11527" width="8.5703125" style="132" bestFit="1" customWidth="1"/>
    <col min="11528" max="11529" width="7.140625" style="132" bestFit="1" customWidth="1"/>
    <col min="11530" max="11530" width="5.85546875" style="132" bestFit="1" customWidth="1"/>
    <col min="11531" max="11531" width="12.7109375" style="132" customWidth="1"/>
    <col min="11532" max="11532" width="10.85546875" style="132" bestFit="1" customWidth="1"/>
    <col min="11533" max="11777" width="12.7109375" style="132"/>
    <col min="11778" max="11778" width="21.28515625" style="132" customWidth="1"/>
    <col min="11779" max="11779" width="15" style="132" bestFit="1" customWidth="1"/>
    <col min="11780" max="11780" width="4.28515625" style="132" customWidth="1"/>
    <col min="11781" max="11781" width="10" style="132" customWidth="1"/>
    <col min="11782" max="11782" width="8.5703125" style="132" customWidth="1"/>
    <col min="11783" max="11783" width="8.5703125" style="132" bestFit="1" customWidth="1"/>
    <col min="11784" max="11785" width="7.140625" style="132" bestFit="1" customWidth="1"/>
    <col min="11786" max="11786" width="5.85546875" style="132" bestFit="1" customWidth="1"/>
    <col min="11787" max="11787" width="12.7109375" style="132" customWidth="1"/>
    <col min="11788" max="11788" width="10.85546875" style="132" bestFit="1" customWidth="1"/>
    <col min="11789" max="12033" width="12.7109375" style="132"/>
    <col min="12034" max="12034" width="21.28515625" style="132" customWidth="1"/>
    <col min="12035" max="12035" width="15" style="132" bestFit="1" customWidth="1"/>
    <col min="12036" max="12036" width="4.28515625" style="132" customWidth="1"/>
    <col min="12037" max="12037" width="10" style="132" customWidth="1"/>
    <col min="12038" max="12038" width="8.5703125" style="132" customWidth="1"/>
    <col min="12039" max="12039" width="8.5703125" style="132" bestFit="1" customWidth="1"/>
    <col min="12040" max="12041" width="7.140625" style="132" bestFit="1" customWidth="1"/>
    <col min="12042" max="12042" width="5.85546875" style="132" bestFit="1" customWidth="1"/>
    <col min="12043" max="12043" width="12.7109375" style="132" customWidth="1"/>
    <col min="12044" max="12044" width="10.85546875" style="132" bestFit="1" customWidth="1"/>
    <col min="12045" max="12289" width="12.7109375" style="132"/>
    <col min="12290" max="12290" width="21.28515625" style="132" customWidth="1"/>
    <col min="12291" max="12291" width="15" style="132" bestFit="1" customWidth="1"/>
    <col min="12292" max="12292" width="4.28515625" style="132" customWidth="1"/>
    <col min="12293" max="12293" width="10" style="132" customWidth="1"/>
    <col min="12294" max="12294" width="8.5703125" style="132" customWidth="1"/>
    <col min="12295" max="12295" width="8.5703125" style="132" bestFit="1" customWidth="1"/>
    <col min="12296" max="12297" width="7.140625" style="132" bestFit="1" customWidth="1"/>
    <col min="12298" max="12298" width="5.85546875" style="132" bestFit="1" customWidth="1"/>
    <col min="12299" max="12299" width="12.7109375" style="132" customWidth="1"/>
    <col min="12300" max="12300" width="10.85546875" style="132" bestFit="1" customWidth="1"/>
    <col min="12301" max="12545" width="12.7109375" style="132"/>
    <col min="12546" max="12546" width="21.28515625" style="132" customWidth="1"/>
    <col min="12547" max="12547" width="15" style="132" bestFit="1" customWidth="1"/>
    <col min="12548" max="12548" width="4.28515625" style="132" customWidth="1"/>
    <col min="12549" max="12549" width="10" style="132" customWidth="1"/>
    <col min="12550" max="12550" width="8.5703125" style="132" customWidth="1"/>
    <col min="12551" max="12551" width="8.5703125" style="132" bestFit="1" customWidth="1"/>
    <col min="12552" max="12553" width="7.140625" style="132" bestFit="1" customWidth="1"/>
    <col min="12554" max="12554" width="5.85546875" style="132" bestFit="1" customWidth="1"/>
    <col min="12555" max="12555" width="12.7109375" style="132" customWidth="1"/>
    <col min="12556" max="12556" width="10.85546875" style="132" bestFit="1" customWidth="1"/>
    <col min="12557" max="12801" width="12.7109375" style="132"/>
    <col min="12802" max="12802" width="21.28515625" style="132" customWidth="1"/>
    <col min="12803" max="12803" width="15" style="132" bestFit="1" customWidth="1"/>
    <col min="12804" max="12804" width="4.28515625" style="132" customWidth="1"/>
    <col min="12805" max="12805" width="10" style="132" customWidth="1"/>
    <col min="12806" max="12806" width="8.5703125" style="132" customWidth="1"/>
    <col min="12807" max="12807" width="8.5703125" style="132" bestFit="1" customWidth="1"/>
    <col min="12808" max="12809" width="7.140625" style="132" bestFit="1" customWidth="1"/>
    <col min="12810" max="12810" width="5.85546875" style="132" bestFit="1" customWidth="1"/>
    <col min="12811" max="12811" width="12.7109375" style="132" customWidth="1"/>
    <col min="12812" max="12812" width="10.85546875" style="132" bestFit="1" customWidth="1"/>
    <col min="12813" max="13057" width="12.7109375" style="132"/>
    <col min="13058" max="13058" width="21.28515625" style="132" customWidth="1"/>
    <col min="13059" max="13059" width="15" style="132" bestFit="1" customWidth="1"/>
    <col min="13060" max="13060" width="4.28515625" style="132" customWidth="1"/>
    <col min="13061" max="13061" width="10" style="132" customWidth="1"/>
    <col min="13062" max="13062" width="8.5703125" style="132" customWidth="1"/>
    <col min="13063" max="13063" width="8.5703125" style="132" bestFit="1" customWidth="1"/>
    <col min="13064" max="13065" width="7.140625" style="132" bestFit="1" customWidth="1"/>
    <col min="13066" max="13066" width="5.85546875" style="132" bestFit="1" customWidth="1"/>
    <col min="13067" max="13067" width="12.7109375" style="132" customWidth="1"/>
    <col min="13068" max="13068" width="10.85546875" style="132" bestFit="1" customWidth="1"/>
    <col min="13069" max="13313" width="12.7109375" style="132"/>
    <col min="13314" max="13314" width="21.28515625" style="132" customWidth="1"/>
    <col min="13315" max="13315" width="15" style="132" bestFit="1" customWidth="1"/>
    <col min="13316" max="13316" width="4.28515625" style="132" customWidth="1"/>
    <col min="13317" max="13317" width="10" style="132" customWidth="1"/>
    <col min="13318" max="13318" width="8.5703125" style="132" customWidth="1"/>
    <col min="13319" max="13319" width="8.5703125" style="132" bestFit="1" customWidth="1"/>
    <col min="13320" max="13321" width="7.140625" style="132" bestFit="1" customWidth="1"/>
    <col min="13322" max="13322" width="5.85546875" style="132" bestFit="1" customWidth="1"/>
    <col min="13323" max="13323" width="12.7109375" style="132" customWidth="1"/>
    <col min="13324" max="13324" width="10.85546875" style="132" bestFit="1" customWidth="1"/>
    <col min="13325" max="13569" width="12.7109375" style="132"/>
    <col min="13570" max="13570" width="21.28515625" style="132" customWidth="1"/>
    <col min="13571" max="13571" width="15" style="132" bestFit="1" customWidth="1"/>
    <col min="13572" max="13572" width="4.28515625" style="132" customWidth="1"/>
    <col min="13573" max="13573" width="10" style="132" customWidth="1"/>
    <col min="13574" max="13574" width="8.5703125" style="132" customWidth="1"/>
    <col min="13575" max="13575" width="8.5703125" style="132" bestFit="1" customWidth="1"/>
    <col min="13576" max="13577" width="7.140625" style="132" bestFit="1" customWidth="1"/>
    <col min="13578" max="13578" width="5.85546875" style="132" bestFit="1" customWidth="1"/>
    <col min="13579" max="13579" width="12.7109375" style="132" customWidth="1"/>
    <col min="13580" max="13580" width="10.85546875" style="132" bestFit="1" customWidth="1"/>
    <col min="13581" max="13825" width="12.7109375" style="132"/>
    <col min="13826" max="13826" width="21.28515625" style="132" customWidth="1"/>
    <col min="13827" max="13827" width="15" style="132" bestFit="1" customWidth="1"/>
    <col min="13828" max="13828" width="4.28515625" style="132" customWidth="1"/>
    <col min="13829" max="13829" width="10" style="132" customWidth="1"/>
    <col min="13830" max="13830" width="8.5703125" style="132" customWidth="1"/>
    <col min="13831" max="13831" width="8.5703125" style="132" bestFit="1" customWidth="1"/>
    <col min="13832" max="13833" width="7.140625" style="132" bestFit="1" customWidth="1"/>
    <col min="13834" max="13834" width="5.85546875" style="132" bestFit="1" customWidth="1"/>
    <col min="13835" max="13835" width="12.7109375" style="132" customWidth="1"/>
    <col min="13836" max="13836" width="10.85546875" style="132" bestFit="1" customWidth="1"/>
    <col min="13837" max="14081" width="12.7109375" style="132"/>
    <col min="14082" max="14082" width="21.28515625" style="132" customWidth="1"/>
    <col min="14083" max="14083" width="15" style="132" bestFit="1" customWidth="1"/>
    <col min="14084" max="14084" width="4.28515625" style="132" customWidth="1"/>
    <col min="14085" max="14085" width="10" style="132" customWidth="1"/>
    <col min="14086" max="14086" width="8.5703125" style="132" customWidth="1"/>
    <col min="14087" max="14087" width="8.5703125" style="132" bestFit="1" customWidth="1"/>
    <col min="14088" max="14089" width="7.140625" style="132" bestFit="1" customWidth="1"/>
    <col min="14090" max="14090" width="5.85546875" style="132" bestFit="1" customWidth="1"/>
    <col min="14091" max="14091" width="12.7109375" style="132" customWidth="1"/>
    <col min="14092" max="14092" width="10.85546875" style="132" bestFit="1" customWidth="1"/>
    <col min="14093" max="14337" width="12.7109375" style="132"/>
    <col min="14338" max="14338" width="21.28515625" style="132" customWidth="1"/>
    <col min="14339" max="14339" width="15" style="132" bestFit="1" customWidth="1"/>
    <col min="14340" max="14340" width="4.28515625" style="132" customWidth="1"/>
    <col min="14341" max="14341" width="10" style="132" customWidth="1"/>
    <col min="14342" max="14342" width="8.5703125" style="132" customWidth="1"/>
    <col min="14343" max="14343" width="8.5703125" style="132" bestFit="1" customWidth="1"/>
    <col min="14344" max="14345" width="7.140625" style="132" bestFit="1" customWidth="1"/>
    <col min="14346" max="14346" width="5.85546875" style="132" bestFit="1" customWidth="1"/>
    <col min="14347" max="14347" width="12.7109375" style="132" customWidth="1"/>
    <col min="14348" max="14348" width="10.85546875" style="132" bestFit="1" customWidth="1"/>
    <col min="14349" max="14593" width="12.7109375" style="132"/>
    <col min="14594" max="14594" width="21.28515625" style="132" customWidth="1"/>
    <col min="14595" max="14595" width="15" style="132" bestFit="1" customWidth="1"/>
    <col min="14596" max="14596" width="4.28515625" style="132" customWidth="1"/>
    <col min="14597" max="14597" width="10" style="132" customWidth="1"/>
    <col min="14598" max="14598" width="8.5703125" style="132" customWidth="1"/>
    <col min="14599" max="14599" width="8.5703125" style="132" bestFit="1" customWidth="1"/>
    <col min="14600" max="14601" width="7.140625" style="132" bestFit="1" customWidth="1"/>
    <col min="14602" max="14602" width="5.85546875" style="132" bestFit="1" customWidth="1"/>
    <col min="14603" max="14603" width="12.7109375" style="132" customWidth="1"/>
    <col min="14604" max="14604" width="10.85546875" style="132" bestFit="1" customWidth="1"/>
    <col min="14605" max="14849" width="12.7109375" style="132"/>
    <col min="14850" max="14850" width="21.28515625" style="132" customWidth="1"/>
    <col min="14851" max="14851" width="15" style="132" bestFit="1" customWidth="1"/>
    <col min="14852" max="14852" width="4.28515625" style="132" customWidth="1"/>
    <col min="14853" max="14853" width="10" style="132" customWidth="1"/>
    <col min="14854" max="14854" width="8.5703125" style="132" customWidth="1"/>
    <col min="14855" max="14855" width="8.5703125" style="132" bestFit="1" customWidth="1"/>
    <col min="14856" max="14857" width="7.140625" style="132" bestFit="1" customWidth="1"/>
    <col min="14858" max="14858" width="5.85546875" style="132" bestFit="1" customWidth="1"/>
    <col min="14859" max="14859" width="12.7109375" style="132" customWidth="1"/>
    <col min="14860" max="14860" width="10.85546875" style="132" bestFit="1" customWidth="1"/>
    <col min="14861" max="15105" width="12.7109375" style="132"/>
    <col min="15106" max="15106" width="21.28515625" style="132" customWidth="1"/>
    <col min="15107" max="15107" width="15" style="132" bestFit="1" customWidth="1"/>
    <col min="15108" max="15108" width="4.28515625" style="132" customWidth="1"/>
    <col min="15109" max="15109" width="10" style="132" customWidth="1"/>
    <col min="15110" max="15110" width="8.5703125" style="132" customWidth="1"/>
    <col min="15111" max="15111" width="8.5703125" style="132" bestFit="1" customWidth="1"/>
    <col min="15112" max="15113" width="7.140625" style="132" bestFit="1" customWidth="1"/>
    <col min="15114" max="15114" width="5.85546875" style="132" bestFit="1" customWidth="1"/>
    <col min="15115" max="15115" width="12.7109375" style="132" customWidth="1"/>
    <col min="15116" max="15116" width="10.85546875" style="132" bestFit="1" customWidth="1"/>
    <col min="15117" max="15361" width="12.7109375" style="132"/>
    <col min="15362" max="15362" width="21.28515625" style="132" customWidth="1"/>
    <col min="15363" max="15363" width="15" style="132" bestFit="1" customWidth="1"/>
    <col min="15364" max="15364" width="4.28515625" style="132" customWidth="1"/>
    <col min="15365" max="15365" width="10" style="132" customWidth="1"/>
    <col min="15366" max="15366" width="8.5703125" style="132" customWidth="1"/>
    <col min="15367" max="15367" width="8.5703125" style="132" bestFit="1" customWidth="1"/>
    <col min="15368" max="15369" width="7.140625" style="132" bestFit="1" customWidth="1"/>
    <col min="15370" max="15370" width="5.85546875" style="132" bestFit="1" customWidth="1"/>
    <col min="15371" max="15371" width="12.7109375" style="132" customWidth="1"/>
    <col min="15372" max="15372" width="10.85546875" style="132" bestFit="1" customWidth="1"/>
    <col min="15373" max="15617" width="12.7109375" style="132"/>
    <col min="15618" max="15618" width="21.28515625" style="132" customWidth="1"/>
    <col min="15619" max="15619" width="15" style="132" bestFit="1" customWidth="1"/>
    <col min="15620" max="15620" width="4.28515625" style="132" customWidth="1"/>
    <col min="15621" max="15621" width="10" style="132" customWidth="1"/>
    <col min="15622" max="15622" width="8.5703125" style="132" customWidth="1"/>
    <col min="15623" max="15623" width="8.5703125" style="132" bestFit="1" customWidth="1"/>
    <col min="15624" max="15625" width="7.140625" style="132" bestFit="1" customWidth="1"/>
    <col min="15626" max="15626" width="5.85546875" style="132" bestFit="1" customWidth="1"/>
    <col min="15627" max="15627" width="12.7109375" style="132" customWidth="1"/>
    <col min="15628" max="15628" width="10.85546875" style="132" bestFit="1" customWidth="1"/>
    <col min="15629" max="15873" width="12.7109375" style="132"/>
    <col min="15874" max="15874" width="21.28515625" style="132" customWidth="1"/>
    <col min="15875" max="15875" width="15" style="132" bestFit="1" customWidth="1"/>
    <col min="15876" max="15876" width="4.28515625" style="132" customWidth="1"/>
    <col min="15877" max="15877" width="10" style="132" customWidth="1"/>
    <col min="15878" max="15878" width="8.5703125" style="132" customWidth="1"/>
    <col min="15879" max="15879" width="8.5703125" style="132" bestFit="1" customWidth="1"/>
    <col min="15880" max="15881" width="7.140625" style="132" bestFit="1" customWidth="1"/>
    <col min="15882" max="15882" width="5.85546875" style="132" bestFit="1" customWidth="1"/>
    <col min="15883" max="15883" width="12.7109375" style="132" customWidth="1"/>
    <col min="15884" max="15884" width="10.85546875" style="132" bestFit="1" customWidth="1"/>
    <col min="15885" max="16129" width="12.7109375" style="132"/>
    <col min="16130" max="16130" width="21.28515625" style="132" customWidth="1"/>
    <col min="16131" max="16131" width="15" style="132" bestFit="1" customWidth="1"/>
    <col min="16132" max="16132" width="4.28515625" style="132" customWidth="1"/>
    <col min="16133" max="16133" width="10" style="132" customWidth="1"/>
    <col min="16134" max="16134" width="8.5703125" style="132" customWidth="1"/>
    <col min="16135" max="16135" width="8.5703125" style="132" bestFit="1" customWidth="1"/>
    <col min="16136" max="16137" width="7.140625" style="132" bestFit="1" customWidth="1"/>
    <col min="16138" max="16138" width="5.85546875" style="132" bestFit="1" customWidth="1"/>
    <col min="16139" max="16139" width="12.7109375" style="132" customWidth="1"/>
    <col min="16140" max="16140" width="10.85546875" style="132" bestFit="1" customWidth="1"/>
    <col min="16141" max="16384" width="12.7109375" style="132"/>
  </cols>
  <sheetData>
    <row r="1" spans="2:12" x14ac:dyDescent="0.25">
      <c r="B1" s="127" t="str">
        <f>المدخلات!G1</f>
        <v>المندوبية الجهوية للتربية</v>
      </c>
      <c r="C1" s="128">
        <f>المدخلات!I1</f>
        <v>0</v>
      </c>
      <c r="D1" s="129"/>
      <c r="E1" s="129"/>
      <c r="F1" s="130" t="str">
        <f>المدخلات!G4</f>
        <v>القسم</v>
      </c>
      <c r="G1" s="131"/>
      <c r="H1" s="403">
        <f>المدخلات!I4</f>
        <v>0</v>
      </c>
      <c r="I1" s="404"/>
    </row>
    <row r="2" spans="2:12" x14ac:dyDescent="0.25">
      <c r="B2" s="127" t="str">
        <f>المدخلات!G2</f>
        <v>المدرسة الإبتدائية</v>
      </c>
      <c r="C2" s="128">
        <f>المدخلات!I2</f>
        <v>0</v>
      </c>
      <c r="D2" s="134"/>
      <c r="E2" s="134"/>
      <c r="F2" s="130" t="str">
        <f>المدخلات!G5</f>
        <v>السنة الدراسية</v>
      </c>
      <c r="G2" s="136"/>
      <c r="H2" s="405" t="str">
        <f>المدخلات!I5</f>
        <v>2019-2018</v>
      </c>
      <c r="I2" s="406"/>
    </row>
    <row r="3" spans="2:12" x14ac:dyDescent="0.25">
      <c r="B3" s="133" t="str">
        <f>المدخلات!G3</f>
        <v>المعلم (ة)</v>
      </c>
      <c r="C3" s="162">
        <f>المدخلات!I3</f>
        <v>0</v>
      </c>
      <c r="D3" s="137"/>
      <c r="E3" s="137"/>
      <c r="F3" s="135" t="str">
        <f>المدخلات!G6</f>
        <v>عدد التلاميذ</v>
      </c>
      <c r="G3" s="138"/>
      <c r="H3" s="407">
        <f>المدخلات!I6</f>
        <v>45</v>
      </c>
      <c r="I3" s="408"/>
    </row>
    <row r="5" spans="2:12" ht="27.75" x14ac:dyDescent="0.4">
      <c r="B5" s="409" t="s">
        <v>91</v>
      </c>
      <c r="C5" s="409"/>
      <c r="D5" s="409"/>
      <c r="E5" s="409"/>
      <c r="F5" s="409"/>
      <c r="G5" s="409"/>
      <c r="H5" s="409"/>
      <c r="I5" s="409"/>
      <c r="K5" s="139"/>
      <c r="L5" s="139"/>
    </row>
    <row r="6" spans="2:12" x14ac:dyDescent="0.25">
      <c r="L6" s="139"/>
    </row>
    <row r="7" spans="2:12" x14ac:dyDescent="0.25">
      <c r="B7" s="140" t="s">
        <v>92</v>
      </c>
      <c r="C7" s="401" t="str">
        <f>VLOOKUP(H7,ثلاثي1!A5:AJ49,2,FALSE)</f>
        <v/>
      </c>
      <c r="D7" s="402"/>
      <c r="E7" s="402"/>
      <c r="G7" s="144" t="s">
        <v>95</v>
      </c>
      <c r="H7" s="163">
        <v>1</v>
      </c>
    </row>
    <row r="8" spans="2:12" s="141" customFormat="1" x14ac:dyDescent="0.25">
      <c r="L8" s="139"/>
    </row>
    <row r="9" spans="2:12" s="141" customFormat="1" ht="18" x14ac:dyDescent="0.25">
      <c r="B9" s="410" t="str">
        <f>ثلاثي1!D3</f>
        <v>مجال اللغة العربية</v>
      </c>
      <c r="C9" s="411"/>
      <c r="D9" s="132"/>
      <c r="E9" s="140" t="str">
        <f>ثلاثي1!B57</f>
        <v>معدل القسم</v>
      </c>
      <c r="F9" s="142" t="str">
        <f>ثلاثي1!B56</f>
        <v>أدنى عدد</v>
      </c>
      <c r="G9" s="142" t="str">
        <f>ثلاثي1!B55</f>
        <v>أعلى عدد</v>
      </c>
      <c r="L9" s="143"/>
    </row>
    <row r="10" spans="2:12" s="141" customFormat="1" x14ac:dyDescent="0.25">
      <c r="B10" s="144" t="str">
        <f>ثلاثي1!D4</f>
        <v>تواصل شفوي</v>
      </c>
      <c r="C10" s="145">
        <f>VLOOKUP(H7,ثلاثي1!A5:AJ49,4,FALSE)</f>
        <v>0</v>
      </c>
      <c r="D10" s="132"/>
      <c r="E10" s="146" t="e">
        <f>ثلاثي1!D57</f>
        <v>#DIV/0!</v>
      </c>
      <c r="F10" s="147">
        <f>ثلاثي1!D56</f>
        <v>0</v>
      </c>
      <c r="G10" s="147">
        <f>ثلاثي1!D55</f>
        <v>0</v>
      </c>
      <c r="H10" s="153" t="str">
        <f>IF(AND(C10=F10,C$38=G$38),"للتثبت","")</f>
        <v>للتثبت</v>
      </c>
    </row>
    <row r="11" spans="2:12" s="141" customFormat="1" x14ac:dyDescent="0.25">
      <c r="B11" s="148" t="str">
        <f>ثلاثي1!E4</f>
        <v>قراءة</v>
      </c>
      <c r="C11" s="145">
        <f>VLOOKUP(H7,ثلاثي1!A5:AJ49,5,FALSE)</f>
        <v>0</v>
      </c>
      <c r="D11" s="149"/>
      <c r="E11" s="146" t="e">
        <f>ثلاثي1!E57</f>
        <v>#DIV/0!</v>
      </c>
      <c r="F11" s="147">
        <f>ثلاثي1!E56</f>
        <v>0</v>
      </c>
      <c r="G11" s="147">
        <f>ثلاثي1!E55</f>
        <v>0</v>
      </c>
      <c r="H11" s="153" t="str">
        <f>IF(AND(C11=F11,C$38=G$38),"للتثبت","")</f>
        <v>للتثبت</v>
      </c>
      <c r="I11" s="149"/>
      <c r="J11" s="150"/>
      <c r="K11" s="150"/>
      <c r="L11" s="150"/>
    </row>
    <row r="12" spans="2:12" s="141" customFormat="1" x14ac:dyDescent="0.25">
      <c r="B12" s="148" t="str">
        <f>ثلاثي1!F4</f>
        <v>قواعد اللغة</v>
      </c>
      <c r="C12" s="145">
        <f>VLOOKUP(H7,ثلاثي1!A5:AJ49,6,FALSE)</f>
        <v>0</v>
      </c>
      <c r="D12" s="149"/>
      <c r="E12" s="146" t="e">
        <f>ثلاثي1!F57</f>
        <v>#DIV/0!</v>
      </c>
      <c r="F12" s="147">
        <f>ثلاثي1!F56</f>
        <v>0</v>
      </c>
      <c r="G12" s="147">
        <f>+ثلاثي1!F55</f>
        <v>0</v>
      </c>
      <c r="H12" s="153" t="str">
        <f>IF(AND(C12=F12,C$38=G$38),"للتثبت","")</f>
        <v>للتثبت</v>
      </c>
      <c r="I12" s="149"/>
      <c r="J12" s="150"/>
      <c r="K12" s="150"/>
      <c r="L12" s="150"/>
    </row>
    <row r="13" spans="2:12" s="141" customFormat="1" x14ac:dyDescent="0.25">
      <c r="B13" s="148" t="str">
        <f>ثلاثي1!G4</f>
        <v>إنتاج كتابي</v>
      </c>
      <c r="C13" s="145">
        <f>VLOOKUP(H7,ثلاثي1!A5:AJ49,7,FALSE)</f>
        <v>0</v>
      </c>
      <c r="D13" s="149"/>
      <c r="E13" s="146" t="e">
        <f>ثلاثي1!G57</f>
        <v>#DIV/0!</v>
      </c>
      <c r="F13" s="147">
        <f>ثلاثي1!G56</f>
        <v>0</v>
      </c>
      <c r="G13" s="147">
        <f>ثلاثي1!G55</f>
        <v>0</v>
      </c>
      <c r="H13" s="153" t="str">
        <f>IF(AND(C13=F13,C$38=G$38),"للتثبت","")</f>
        <v>للتثبت</v>
      </c>
      <c r="I13" s="149"/>
      <c r="J13" s="150"/>
      <c r="K13" s="150"/>
      <c r="L13" s="150"/>
    </row>
    <row r="14" spans="2:12" x14ac:dyDescent="0.25">
      <c r="B14" s="148" t="str">
        <f>ثلاثي1!I4</f>
        <v>معدل المجال</v>
      </c>
      <c r="C14" s="164">
        <f>VLOOKUP(H7,ثلاثي1!A5:AJ49,9,FALSE)</f>
        <v>0</v>
      </c>
      <c r="D14" s="149"/>
      <c r="E14" s="146">
        <f>ثلاثي1!I57</f>
        <v>0</v>
      </c>
      <c r="F14" s="147">
        <f>ثلاثي1!I56</f>
        <v>0</v>
      </c>
      <c r="G14" s="147">
        <f>ثلاثي1!I55</f>
        <v>0</v>
      </c>
      <c r="H14" s="153" t="str">
        <f>IF(AND(C14=F14,C$38=G$38),"للتثبت","")</f>
        <v>للتثبت</v>
      </c>
      <c r="I14" s="149"/>
      <c r="J14" s="149"/>
      <c r="K14" s="150"/>
      <c r="L14" s="150"/>
    </row>
    <row r="15" spans="2:12" x14ac:dyDescent="0.25">
      <c r="B15" s="149"/>
      <c r="C15" s="151"/>
      <c r="D15" s="149"/>
      <c r="E15" s="152"/>
      <c r="F15" s="151"/>
      <c r="G15" s="151"/>
      <c r="H15" s="152"/>
      <c r="J15" s="149"/>
      <c r="K15" s="149"/>
      <c r="L15" s="149"/>
    </row>
    <row r="16" spans="2:12" ht="18" x14ac:dyDescent="0.25">
      <c r="B16" s="399" t="str">
        <f>ثلاثي1!K3</f>
        <v>مجال العلوم والتكنولوجيا</v>
      </c>
      <c r="C16" s="400"/>
      <c r="D16" s="149"/>
      <c r="E16" s="152"/>
      <c r="F16" s="153"/>
      <c r="G16" s="153"/>
      <c r="H16" s="153"/>
      <c r="K16" s="149"/>
      <c r="L16" s="149"/>
    </row>
    <row r="17" spans="2:12" x14ac:dyDescent="0.25">
      <c r="B17" s="148" t="str">
        <f>ثلاثي1!K4</f>
        <v>رياضيات</v>
      </c>
      <c r="C17" s="154">
        <f>VLOOKUP(H7,ثلاثي1!A5:AJ49,11,FALSE)</f>
        <v>0</v>
      </c>
      <c r="E17" s="146" t="e">
        <f>ثلاثي1!K57</f>
        <v>#DIV/0!</v>
      </c>
      <c r="F17" s="147">
        <f>ثلاثي1!K56</f>
        <v>0</v>
      </c>
      <c r="G17" s="147">
        <f>ثلاثي1!K55</f>
        <v>0</v>
      </c>
      <c r="H17" s="153" t="str">
        <f>IF(AND(C17=F17,C$38=G$38),"للتثبت","")</f>
        <v>للتثبت</v>
      </c>
      <c r="I17" s="155"/>
      <c r="K17" s="149"/>
      <c r="L17" s="149"/>
    </row>
    <row r="18" spans="2:12" x14ac:dyDescent="0.25">
      <c r="B18" s="148" t="str">
        <f>ثلاثي1!L4</f>
        <v>الإيقاظ العلمي</v>
      </c>
      <c r="C18" s="145">
        <f>VLOOKUP(H7,ثلاثي1!A5:AJ49,12,FALSE)</f>
        <v>0</v>
      </c>
      <c r="D18" s="156"/>
      <c r="E18" s="146" t="e">
        <f>ثلاثي1!L57</f>
        <v>#DIV/0!</v>
      </c>
      <c r="F18" s="147">
        <f>ثلاثي1!L56</f>
        <v>0</v>
      </c>
      <c r="G18" s="147">
        <f>ثلاثي1!L55</f>
        <v>0</v>
      </c>
      <c r="H18" s="153" t="str">
        <f>IF(AND(C18=F18,C$38=G$38),"للتثبت","")</f>
        <v>للتثبت</v>
      </c>
      <c r="I18" s="155"/>
      <c r="J18" s="155"/>
      <c r="K18" s="149"/>
      <c r="L18" s="149"/>
    </row>
    <row r="19" spans="2:12" x14ac:dyDescent="0.25">
      <c r="B19" s="148" t="str">
        <f>ثلاثي1!M4</f>
        <v>تربية تكنولوجية</v>
      </c>
      <c r="C19" s="145">
        <f>VLOOKUP(H7,ثلاثي1!A5:AJ49,13,FALSE)</f>
        <v>0</v>
      </c>
      <c r="D19" s="149"/>
      <c r="E19" s="146" t="e">
        <f>ثلاثي1!M57</f>
        <v>#DIV/0!</v>
      </c>
      <c r="F19" s="147">
        <f>ثلاثي1!M56</f>
        <v>0</v>
      </c>
      <c r="G19" s="147">
        <f>ثلاثي1!M55</f>
        <v>0</v>
      </c>
      <c r="H19" s="153" t="str">
        <f>IF(AND(C19=F19,C$38=G$38),"للتثبت","")</f>
        <v>للتثبت</v>
      </c>
      <c r="I19" s="149"/>
      <c r="J19" s="155"/>
      <c r="K19" s="149"/>
      <c r="L19" s="149"/>
    </row>
    <row r="20" spans="2:12" x14ac:dyDescent="0.25">
      <c r="B20" s="148" t="str">
        <f>ثلاثي1!O4</f>
        <v>معدل المجال</v>
      </c>
      <c r="C20" s="165">
        <f>VLOOKUP(H7,ثلاثي1!A5:AJ49,15,FALSE)</f>
        <v>0</v>
      </c>
      <c r="D20" s="149"/>
      <c r="E20" s="146">
        <f>ثلاثي1!O57</f>
        <v>0</v>
      </c>
      <c r="F20" s="147">
        <f>ثلاثي1!O56</f>
        <v>0</v>
      </c>
      <c r="G20" s="147">
        <f>ثلاثي1!O55</f>
        <v>0</v>
      </c>
      <c r="H20" s="153" t="str">
        <f>IF(AND(C20=F20,C$38=G$38),"للتثبت","")</f>
        <v>للتثبت</v>
      </c>
      <c r="I20" s="149"/>
      <c r="J20" s="149"/>
      <c r="K20" s="149"/>
      <c r="L20" s="149"/>
    </row>
    <row r="21" spans="2:12" x14ac:dyDescent="0.25">
      <c r="B21" s="149"/>
      <c r="C21" s="153"/>
      <c r="D21" s="149"/>
      <c r="E21" s="152"/>
      <c r="F21" s="153"/>
      <c r="G21" s="153"/>
      <c r="H21" s="153"/>
      <c r="I21" s="152"/>
      <c r="J21" s="149"/>
      <c r="K21" s="149"/>
      <c r="L21" s="149"/>
    </row>
    <row r="22" spans="2:12" ht="18" x14ac:dyDescent="0.25">
      <c r="B22" s="399" t="str">
        <f>ثلاثي1!Q3</f>
        <v>مجال التنشئة</v>
      </c>
      <c r="C22" s="400"/>
      <c r="D22" s="149"/>
      <c r="H22" s="153"/>
      <c r="K22" s="149"/>
      <c r="L22" s="149"/>
    </row>
    <row r="23" spans="2:12" x14ac:dyDescent="0.25">
      <c r="B23" s="148" t="str">
        <f>ثلاثي1!Q4</f>
        <v>تربية إسلامية</v>
      </c>
      <c r="C23" s="154">
        <f>VLOOKUP(H7,ثلاثي1!A5:AJ49,17,FALSE)</f>
        <v>0</v>
      </c>
      <c r="E23" s="146" t="e">
        <f>ثلاثي1!Q57</f>
        <v>#DIV/0!</v>
      </c>
      <c r="F23" s="147">
        <f>ثلاثي1!Q56</f>
        <v>0</v>
      </c>
      <c r="G23" s="147">
        <f>ثلاثي1!Q55</f>
        <v>0</v>
      </c>
      <c r="H23" s="153" t="str">
        <f t="shared" ref="H23:H30" si="0">IF(AND(C23=F23,C$38=G$38),"للتثبت","")</f>
        <v>للتثبت</v>
      </c>
      <c r="J23" s="149"/>
      <c r="K23" s="149"/>
      <c r="L23" s="149"/>
    </row>
    <row r="24" spans="2:12" x14ac:dyDescent="0.25">
      <c r="B24" s="148" t="str">
        <f>ثلاثي1!R4</f>
        <v>تاريخ</v>
      </c>
      <c r="C24" s="154">
        <f>VLOOKUP(H7,ثلاثي1!A5:AJ49,18,FALSE)</f>
        <v>0</v>
      </c>
      <c r="E24" s="146" t="e">
        <f>ثلاثي1!R57</f>
        <v>#DIV/0!</v>
      </c>
      <c r="F24" s="147">
        <f>ثلاثي1!R56</f>
        <v>0</v>
      </c>
      <c r="G24" s="147">
        <f>ثلاثي1!R55</f>
        <v>0</v>
      </c>
      <c r="H24" s="153" t="str">
        <f t="shared" si="0"/>
        <v>للتثبت</v>
      </c>
      <c r="J24" s="149"/>
      <c r="K24" s="149"/>
      <c r="L24" s="149"/>
    </row>
    <row r="25" spans="2:12" x14ac:dyDescent="0.25">
      <c r="B25" s="148" t="str">
        <f>ثلاثي1!S4</f>
        <v>جغرافيا</v>
      </c>
      <c r="C25" s="154">
        <f>VLOOKUP(H7,ثلاثي1!A5:AJ49,19,FALSE)</f>
        <v>0</v>
      </c>
      <c r="E25" s="146" t="e">
        <f>ثلاثي1!S57</f>
        <v>#DIV/0!</v>
      </c>
      <c r="F25" s="147">
        <f>ثلاثي1!S56</f>
        <v>0</v>
      </c>
      <c r="G25" s="147">
        <f>ثلاثي1!S55</f>
        <v>0</v>
      </c>
      <c r="H25" s="153" t="str">
        <f t="shared" si="0"/>
        <v>للتثبت</v>
      </c>
      <c r="J25" s="149"/>
      <c r="K25" s="149"/>
      <c r="L25" s="149"/>
    </row>
    <row r="26" spans="2:12" x14ac:dyDescent="0.25">
      <c r="B26" s="148" t="str">
        <f>ثلاثي1!T4</f>
        <v>تربية مدنية</v>
      </c>
      <c r="C26" s="154">
        <f>VLOOKUP(H7,ثلاثي1!A5:AJ49,20,FALSE)</f>
        <v>0</v>
      </c>
      <c r="E26" s="146" t="e">
        <f>ثلاثي1!T57</f>
        <v>#DIV/0!</v>
      </c>
      <c r="F26" s="147">
        <f>ثلاثي1!T56</f>
        <v>0</v>
      </c>
      <c r="G26" s="147">
        <f>ثلاثي1!T55</f>
        <v>0</v>
      </c>
      <c r="H26" s="153" t="str">
        <f t="shared" si="0"/>
        <v>للتثبت</v>
      </c>
      <c r="J26" s="149"/>
      <c r="K26" s="149"/>
      <c r="L26" s="149"/>
    </row>
    <row r="27" spans="2:12" x14ac:dyDescent="0.25">
      <c r="B27" s="148" t="str">
        <f>ثلاثي1!U4</f>
        <v>تربية تشكيلية</v>
      </c>
      <c r="C27" s="154">
        <f>VLOOKUP(H7,ثلاثي1!A5:AJ49,21,FALSE)</f>
        <v>0</v>
      </c>
      <c r="D27" s="149"/>
      <c r="E27" s="146" t="e">
        <f>ثلاثي1!U57</f>
        <v>#DIV/0!</v>
      </c>
      <c r="F27" s="147">
        <f>ثلاثي1!U56</f>
        <v>0</v>
      </c>
      <c r="G27" s="147">
        <f>ثلاثي1!U55</f>
        <v>0</v>
      </c>
      <c r="H27" s="153" t="str">
        <f t="shared" si="0"/>
        <v>للتثبت</v>
      </c>
      <c r="I27" s="149"/>
      <c r="J27" s="149"/>
      <c r="K27" s="149"/>
      <c r="L27" s="149"/>
    </row>
    <row r="28" spans="2:12" x14ac:dyDescent="0.25">
      <c r="B28" s="148" t="str">
        <f>ثلاثي1!V4</f>
        <v>تربية موسيقية</v>
      </c>
      <c r="C28" s="154">
        <f>VLOOKUP(H7,ثلاثي1!A5:AJ49,22,FALSE)</f>
        <v>0</v>
      </c>
      <c r="D28" s="149"/>
      <c r="E28" s="146" t="e">
        <f>ثلاثي1!V57</f>
        <v>#DIV/0!</v>
      </c>
      <c r="F28" s="147">
        <f>ثلاثي1!V56</f>
        <v>0</v>
      </c>
      <c r="G28" s="147">
        <f>ثلاثي1!V55</f>
        <v>0</v>
      </c>
      <c r="H28" s="153" t="str">
        <f t="shared" si="0"/>
        <v>للتثبت</v>
      </c>
      <c r="J28" s="149"/>
      <c r="K28" s="149"/>
      <c r="L28" s="149"/>
    </row>
    <row r="29" spans="2:12" x14ac:dyDescent="0.25">
      <c r="B29" s="148" t="str">
        <f>ثلاثي1!W4</f>
        <v>تربية بدنية</v>
      </c>
      <c r="C29" s="154">
        <f>IF(VLOOKUP(H7,ثلاثي1!A5:AJ49,23,FALSE)=7.77,"معفى",VLOOKUP(H7,ثلاثي1!A5:AJ49,23,FALSE))</f>
        <v>0</v>
      </c>
      <c r="E29" s="146">
        <f>ثلاثي1!W57</f>
        <v>0</v>
      </c>
      <c r="F29" s="147">
        <f>ثلاثي1!W56</f>
        <v>0</v>
      </c>
      <c r="G29" s="147">
        <f>ثلاثي1!W55</f>
        <v>0</v>
      </c>
      <c r="H29" s="153" t="str">
        <f t="shared" si="0"/>
        <v>للتثبت</v>
      </c>
      <c r="J29" s="149"/>
      <c r="K29" s="149"/>
      <c r="L29" s="149"/>
    </row>
    <row r="30" spans="2:12" x14ac:dyDescent="0.25">
      <c r="B30" s="148" t="str">
        <f>ثلاثي1!Y4</f>
        <v>معدل المجال</v>
      </c>
      <c r="C30" s="165">
        <f>VLOOKUP(H7,ثلاثي1!A5:AJ49,25,FALSE)</f>
        <v>0</v>
      </c>
      <c r="E30" s="146">
        <f>ثلاثي1!Y57</f>
        <v>0</v>
      </c>
      <c r="F30" s="147">
        <f>ثلاثي1!Y56</f>
        <v>0</v>
      </c>
      <c r="G30" s="147">
        <f>ثلاثي1!Y55</f>
        <v>0</v>
      </c>
      <c r="H30" s="153" t="str">
        <f t="shared" si="0"/>
        <v>للتثبت</v>
      </c>
      <c r="J30" s="149"/>
      <c r="K30" s="149"/>
      <c r="L30" s="149"/>
    </row>
    <row r="31" spans="2:12" x14ac:dyDescent="0.25">
      <c r="B31" s="149"/>
      <c r="C31" s="153"/>
      <c r="D31" s="149"/>
      <c r="E31" s="152"/>
      <c r="H31" s="153"/>
      <c r="J31" s="149"/>
      <c r="K31" s="151"/>
      <c r="L31" s="149"/>
    </row>
    <row r="32" spans="2:12" ht="18" x14ac:dyDescent="0.25">
      <c r="B32" s="399" t="str">
        <f>ثلاثي1!AA3</f>
        <v>مجال اللغة الفرنسية</v>
      </c>
      <c r="C32" s="400"/>
      <c r="E32" s="152"/>
      <c r="H32" s="152"/>
      <c r="I32" s="151"/>
      <c r="J32" s="149"/>
      <c r="K32" s="151"/>
      <c r="L32" s="149"/>
    </row>
    <row r="33" spans="2:12" x14ac:dyDescent="0.25">
      <c r="B33" s="148" t="str">
        <f>ثلاثي1!AA4</f>
        <v>Expr orale</v>
      </c>
      <c r="C33" s="145">
        <f>VLOOKUP(H7,ثلاثي1!A5:AJ49,27,FALSE)</f>
        <v>0</v>
      </c>
      <c r="D33" s="149"/>
      <c r="E33" s="146" t="e">
        <f>ثلاثي1!AA57</f>
        <v>#DIV/0!</v>
      </c>
      <c r="F33" s="147">
        <f>ثلاثي1!AA56</f>
        <v>0</v>
      </c>
      <c r="G33" s="147">
        <f>ثلاثي1!AA55</f>
        <v>0</v>
      </c>
      <c r="H33" s="153" t="str">
        <f>IF(AND(C33=F33,C$38=G$38),"للتثبت","")</f>
        <v>للتثبت</v>
      </c>
      <c r="J33" s="149"/>
      <c r="K33" s="151"/>
      <c r="L33" s="149"/>
    </row>
    <row r="34" spans="2:12" x14ac:dyDescent="0.25">
      <c r="B34" s="148" t="str">
        <f>ثلاثي1!AB4</f>
        <v>Lecture</v>
      </c>
      <c r="C34" s="157">
        <f>VLOOKUP(H7,ثلاثي1!A5:AJ49,28,FALSE)</f>
        <v>0</v>
      </c>
      <c r="D34" s="149"/>
      <c r="E34" s="146" t="e">
        <f>ثلاثي1!AB57</f>
        <v>#DIV/0!</v>
      </c>
      <c r="F34" s="147">
        <f>ثلاثي1!AB56</f>
        <v>0</v>
      </c>
      <c r="G34" s="147">
        <f>ثلاثي1!AB55</f>
        <v>0</v>
      </c>
      <c r="H34" s="153" t="str">
        <f>IF(AND(C34=F34,C$38=G$38),"للتثبت","")</f>
        <v>للتثبت</v>
      </c>
      <c r="J34" s="149"/>
      <c r="K34" s="151"/>
      <c r="L34" s="149"/>
    </row>
    <row r="35" spans="2:12" x14ac:dyDescent="0.25">
      <c r="B35" s="148" t="str">
        <f>ثلاثي1!AC4</f>
        <v>Prod écrite</v>
      </c>
      <c r="C35" s="157">
        <f>VLOOKUP(H7,ثلاثي1!A5:AJ49,29,FALSE)</f>
        <v>0</v>
      </c>
      <c r="D35" s="149"/>
      <c r="E35" s="146" t="e">
        <f>ثلاثي1!AC57</f>
        <v>#DIV/0!</v>
      </c>
      <c r="F35" s="147">
        <f>ثلاثي1!AC56</f>
        <v>0</v>
      </c>
      <c r="G35" s="147">
        <f>ثلاثي1!AC55</f>
        <v>0</v>
      </c>
      <c r="H35" s="153" t="str">
        <f>IF(AND(C35=F35,C$38=G$38),"للتثبت","")</f>
        <v>للتثبت</v>
      </c>
      <c r="J35" s="149"/>
      <c r="K35" s="149"/>
      <c r="L35" s="149"/>
    </row>
    <row r="36" spans="2:12" x14ac:dyDescent="0.25">
      <c r="B36" s="148" t="str">
        <f>ثلاثي1!AE4</f>
        <v>معدل المجال</v>
      </c>
      <c r="C36" s="165">
        <f>VLOOKUP(H7,ثلاثي1!A5:AJ49,31,FALSE)</f>
        <v>0</v>
      </c>
      <c r="D36" s="149"/>
      <c r="E36" s="146">
        <f>ثلاثي1!AE57</f>
        <v>0</v>
      </c>
      <c r="F36" s="147">
        <f>ثلاثي1!AE56</f>
        <v>0</v>
      </c>
      <c r="G36" s="147">
        <f>ثلاثي1!AE55</f>
        <v>0</v>
      </c>
      <c r="H36" s="153" t="str">
        <f>IF(AND(C36=F36,C$38=G$38),"للتثبت","")</f>
        <v>للتثبت</v>
      </c>
      <c r="I36" s="149"/>
      <c r="J36" s="149"/>
      <c r="K36" s="149"/>
      <c r="L36" s="149"/>
    </row>
    <row r="37" spans="2:12" x14ac:dyDescent="0.25">
      <c r="B37" s="149"/>
      <c r="D37" s="149"/>
      <c r="E37" s="152"/>
      <c r="F37" s="152"/>
      <c r="G37" s="152"/>
      <c r="H37" s="152"/>
      <c r="J37" s="149"/>
      <c r="K37" s="149"/>
      <c r="L37" s="149"/>
    </row>
    <row r="38" spans="2:12" ht="18" x14ac:dyDescent="0.25">
      <c r="B38" s="158" t="s">
        <v>93</v>
      </c>
      <c r="C38" s="145">
        <f>VLOOKUP(H7,ثلاثي1!A5:AJ49,34,FALSE)</f>
        <v>0</v>
      </c>
      <c r="E38" s="146">
        <f>ثلاثي1!AH57</f>
        <v>0</v>
      </c>
      <c r="F38" s="147">
        <f>ثلاثي1!AH56</f>
        <v>0</v>
      </c>
      <c r="G38" s="147">
        <f>ثلاثي1!AH55</f>
        <v>0</v>
      </c>
      <c r="H38" s="152"/>
      <c r="I38" s="149"/>
      <c r="J38" s="152"/>
      <c r="K38" s="152"/>
      <c r="L38" s="149"/>
    </row>
    <row r="39" spans="2:12" ht="18" x14ac:dyDescent="0.25">
      <c r="B39" s="158" t="s">
        <v>94</v>
      </c>
      <c r="C39" s="159">
        <f>VLOOKUP(H7,ثلاثي1!A5:AJ49,35,FALSE)</f>
        <v>1</v>
      </c>
      <c r="D39" s="156"/>
      <c r="E39" s="156"/>
      <c r="F39" s="152"/>
      <c r="H39" s="149"/>
      <c r="I39" s="149"/>
      <c r="J39" s="149"/>
      <c r="K39" s="149"/>
      <c r="L39" s="149"/>
    </row>
    <row r="40" spans="2:12" ht="18" x14ac:dyDescent="0.25">
      <c r="B40" s="158" t="s">
        <v>44</v>
      </c>
      <c r="C40" s="145" t="str">
        <f>VLOOKUP(H7,ثلاثي1!A5:AJ49,36,FALSE)</f>
        <v/>
      </c>
      <c r="D40" s="149"/>
      <c r="E40" s="152"/>
      <c r="F40" s="152"/>
      <c r="H40" s="149"/>
      <c r="I40" s="149"/>
      <c r="J40" s="149"/>
      <c r="K40" s="149"/>
      <c r="L40" s="149"/>
    </row>
    <row r="41" spans="2:12" x14ac:dyDescent="0.25">
      <c r="H41" s="149"/>
      <c r="I41" s="149"/>
      <c r="J41" s="149"/>
      <c r="K41" s="149"/>
      <c r="L41" s="149"/>
    </row>
    <row r="42" spans="2:12" x14ac:dyDescent="0.25">
      <c r="B42" s="184" t="s">
        <v>104</v>
      </c>
      <c r="H42" s="149"/>
      <c r="I42" s="149"/>
      <c r="J42" s="149"/>
      <c r="K42" s="149"/>
      <c r="L42" s="149"/>
    </row>
    <row r="43" spans="2:12" ht="15.75" x14ac:dyDescent="0.25">
      <c r="B43" s="176" t="str">
        <f>IF(C43="","","فارق أعداد")</f>
        <v/>
      </c>
      <c r="C43" s="177" t="str">
        <f>IF(MAX(C10:C13,C17:C19,C23:C29,C33:C35)-MIN(C10:C13,C17:C19,C23:C29,C33:C35)&gt;=15,"فارق بين أعلى أعداده وأدنى أعداده يساوي أو يفوق 15 من 20","")</f>
        <v/>
      </c>
      <c r="D43" s="178"/>
      <c r="E43" s="179"/>
      <c r="F43" s="129"/>
      <c r="G43" s="129"/>
      <c r="H43" s="180"/>
      <c r="I43" s="149"/>
      <c r="J43" s="149"/>
      <c r="K43" s="149"/>
      <c r="L43" s="149"/>
    </row>
    <row r="44" spans="2:12" ht="15.75" x14ac:dyDescent="0.25">
      <c r="B44" s="189" t="str">
        <f>IF(C49="","","تثبت في معدل المجالات")</f>
        <v/>
      </c>
      <c r="C44" s="185" t="str">
        <f>IF(AND(OR(C14=F14,C20=F20,C30=F30,C36=F36),OR(C14=G14,C20=G20,C30=G30,C36=G36)),"تلميذ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4" s="186"/>
      <c r="E44" s="187"/>
      <c r="F44" s="188"/>
      <c r="G44" s="188"/>
      <c r="H44" s="190"/>
      <c r="I44" s="149"/>
      <c r="J44" s="149"/>
      <c r="K44" s="149"/>
      <c r="L44" s="149"/>
    </row>
    <row r="45" spans="2:12" x14ac:dyDescent="0.25">
      <c r="B45" s="191"/>
      <c r="C45" s="137"/>
      <c r="D45" s="137"/>
      <c r="E45" s="137"/>
      <c r="F45" s="137"/>
      <c r="G45" s="137"/>
      <c r="H45" s="183"/>
      <c r="I45" s="149"/>
      <c r="J45" s="149"/>
      <c r="K45" s="149"/>
      <c r="L45" s="149"/>
    </row>
    <row r="46" spans="2:12" x14ac:dyDescent="0.25">
      <c r="H46" s="149"/>
      <c r="I46" s="149"/>
      <c r="J46" s="149"/>
      <c r="K46" s="149"/>
      <c r="L46" s="149"/>
    </row>
    <row r="47" spans="2:12" x14ac:dyDescent="0.25">
      <c r="H47" s="149"/>
      <c r="I47" s="149"/>
      <c r="J47" s="149"/>
      <c r="K47" s="149"/>
      <c r="L47" s="149"/>
    </row>
    <row r="48" spans="2:12" x14ac:dyDescent="0.25">
      <c r="B48" s="149"/>
      <c r="E48" s="149"/>
      <c r="F48" s="149"/>
      <c r="G48" s="149"/>
      <c r="H48" s="149"/>
      <c r="I48" s="149"/>
      <c r="J48" s="149"/>
      <c r="K48" s="149"/>
      <c r="L48" s="149"/>
    </row>
    <row r="49" spans="2:12" x14ac:dyDescent="0.25">
      <c r="B49" s="149"/>
      <c r="D49" s="149"/>
      <c r="E49" s="149"/>
      <c r="H49" s="149"/>
      <c r="I49" s="149"/>
      <c r="J49" s="149"/>
      <c r="K49" s="149"/>
      <c r="L49" s="149"/>
    </row>
    <row r="50" spans="2:12" x14ac:dyDescent="0.25">
      <c r="B50" s="149"/>
      <c r="C50" s="152"/>
      <c r="D50" s="149"/>
      <c r="E50" s="149"/>
      <c r="F50" s="156"/>
      <c r="G50" s="156"/>
      <c r="H50" s="149"/>
      <c r="I50" s="149"/>
      <c r="J50" s="149"/>
      <c r="K50" s="149"/>
      <c r="L50" s="149"/>
    </row>
    <row r="51" spans="2:12" x14ac:dyDescent="0.25">
      <c r="B51" s="149"/>
      <c r="D51" s="149"/>
      <c r="E51" s="149"/>
      <c r="H51" s="149"/>
      <c r="I51" s="149"/>
      <c r="J51" s="149"/>
      <c r="K51" s="149"/>
      <c r="L51" s="149"/>
    </row>
    <row r="52" spans="2:12" x14ac:dyDescent="0.25">
      <c r="B52" s="149"/>
      <c r="C52" s="160"/>
      <c r="D52" s="149"/>
      <c r="E52" s="149"/>
      <c r="F52" s="156"/>
      <c r="G52" s="156"/>
      <c r="H52" s="149"/>
      <c r="I52" s="149"/>
      <c r="J52" s="149"/>
      <c r="K52" s="149"/>
      <c r="L52" s="149"/>
    </row>
    <row r="53" spans="2:12" x14ac:dyDescent="0.25">
      <c r="B53" s="149"/>
      <c r="C53" s="149"/>
      <c r="D53" s="149"/>
      <c r="E53" s="149"/>
      <c r="F53" s="149"/>
      <c r="G53" s="149"/>
      <c r="H53" s="149"/>
      <c r="I53" s="149"/>
      <c r="J53" s="149"/>
      <c r="K53" s="149"/>
      <c r="L53" s="149"/>
    </row>
    <row r="54" spans="2:12" x14ac:dyDescent="0.25">
      <c r="B54" s="149"/>
      <c r="C54" s="149"/>
      <c r="D54" s="149"/>
      <c r="E54" s="149"/>
      <c r="F54" s="149"/>
      <c r="G54" s="149"/>
      <c r="H54" s="149"/>
      <c r="I54" s="149"/>
      <c r="J54" s="149"/>
      <c r="K54" s="149"/>
      <c r="L54" s="149"/>
    </row>
    <row r="55" spans="2:12" x14ac:dyDescent="0.25">
      <c r="B55" s="149"/>
      <c r="C55" s="149"/>
      <c r="D55" s="149"/>
      <c r="E55" s="149"/>
      <c r="F55" s="149"/>
      <c r="G55" s="149"/>
      <c r="H55" s="149"/>
      <c r="I55" s="149"/>
      <c r="J55" s="149"/>
      <c r="K55" s="149"/>
      <c r="L55" s="149"/>
    </row>
    <row r="56" spans="2:12" x14ac:dyDescent="0.25">
      <c r="B56" s="149"/>
      <c r="C56" s="149"/>
      <c r="D56" s="149"/>
      <c r="E56" s="149"/>
      <c r="F56" s="149"/>
      <c r="G56" s="149"/>
      <c r="H56" s="149"/>
      <c r="I56" s="149"/>
      <c r="J56" s="149"/>
      <c r="K56" s="149"/>
      <c r="L56" s="149"/>
    </row>
    <row r="57" spans="2:12" x14ac:dyDescent="0.25">
      <c r="B57" s="149"/>
      <c r="C57" s="149"/>
      <c r="D57" s="149"/>
      <c r="E57" s="149"/>
      <c r="F57" s="149"/>
      <c r="G57" s="149"/>
      <c r="H57" s="149"/>
      <c r="I57" s="149"/>
      <c r="J57" s="149"/>
      <c r="K57" s="149"/>
      <c r="L57" s="149"/>
    </row>
    <row r="58" spans="2:12" x14ac:dyDescent="0.25">
      <c r="B58" s="149"/>
      <c r="D58" s="149"/>
      <c r="E58" s="149"/>
      <c r="I58" s="149"/>
      <c r="J58" s="149"/>
      <c r="K58" s="149"/>
      <c r="L58" s="149"/>
    </row>
    <row r="59" spans="2:12" x14ac:dyDescent="0.25">
      <c r="B59" s="149"/>
      <c r="D59" s="149"/>
      <c r="E59" s="149"/>
      <c r="I59" s="149"/>
      <c r="J59" s="149"/>
      <c r="K59" s="149"/>
      <c r="L59" s="149"/>
    </row>
    <row r="60" spans="2:12" x14ac:dyDescent="0.25">
      <c r="B60" s="149"/>
      <c r="E60" s="149"/>
      <c r="I60" s="149"/>
      <c r="J60" s="149"/>
      <c r="K60" s="149"/>
      <c r="L60" s="149"/>
    </row>
    <row r="61" spans="2:12" x14ac:dyDescent="0.25">
      <c r="B61" s="149"/>
      <c r="D61" s="149"/>
      <c r="E61" s="149"/>
      <c r="I61" s="149"/>
      <c r="J61" s="149"/>
      <c r="K61" s="149"/>
      <c r="L61" s="149"/>
    </row>
    <row r="62" spans="2:12" x14ac:dyDescent="0.25">
      <c r="B62" s="149"/>
      <c r="D62" s="149"/>
      <c r="E62" s="149"/>
      <c r="I62" s="149"/>
      <c r="J62" s="149"/>
      <c r="K62" s="149"/>
      <c r="L62" s="149"/>
    </row>
    <row r="63" spans="2:12" x14ac:dyDescent="0.25">
      <c r="B63" s="149"/>
      <c r="C63" s="161"/>
      <c r="D63" s="149"/>
      <c r="E63" s="149"/>
      <c r="I63" s="149"/>
      <c r="J63" s="149"/>
      <c r="K63" s="149"/>
      <c r="L63" s="149"/>
    </row>
    <row r="64" spans="2:12" x14ac:dyDescent="0.25">
      <c r="B64" s="149"/>
      <c r="C64" s="152"/>
      <c r="D64" s="149"/>
      <c r="E64" s="149"/>
      <c r="F64" s="149"/>
      <c r="G64" s="149"/>
      <c r="H64" s="149"/>
      <c r="I64" s="149"/>
      <c r="J64" s="149"/>
      <c r="K64" s="149"/>
      <c r="L64" s="149"/>
    </row>
    <row r="65" spans="2:12" x14ac:dyDescent="0.25">
      <c r="B65" s="149"/>
      <c r="C65" s="152"/>
      <c r="D65" s="149"/>
      <c r="E65" s="149"/>
      <c r="F65" s="149"/>
      <c r="G65" s="149"/>
      <c r="H65" s="149"/>
      <c r="J65" s="149"/>
      <c r="K65" s="149"/>
      <c r="L65" s="149"/>
    </row>
    <row r="66" spans="2:12" x14ac:dyDescent="0.25">
      <c r="C66" s="153"/>
    </row>
  </sheetData>
  <sheetProtection formatCells="0" deleteRows="0" selectLockedCells="1" autoFilter="0"/>
  <mergeCells count="9">
    <mergeCell ref="B16:C16"/>
    <mergeCell ref="B22:C22"/>
    <mergeCell ref="B32:C32"/>
    <mergeCell ref="C7:E7"/>
    <mergeCell ref="H1:I1"/>
    <mergeCell ref="H2:I2"/>
    <mergeCell ref="H3:I3"/>
    <mergeCell ref="B5:I5"/>
    <mergeCell ref="B9:C9"/>
  </mergeCells>
  <conditionalFormatting sqref="F10">
    <cfRule type="cellIs" dxfId="205" priority="45" stopIfTrue="1" operator="equal">
      <formula>$C$10</formula>
    </cfRule>
  </conditionalFormatting>
  <conditionalFormatting sqref="G10">
    <cfRule type="cellIs" dxfId="204" priority="44" stopIfTrue="1" operator="equal">
      <formula>$C$10</formula>
    </cfRule>
  </conditionalFormatting>
  <conditionalFormatting sqref="F11">
    <cfRule type="cellIs" dxfId="203" priority="43" stopIfTrue="1" operator="equal">
      <formula>$C$11</formula>
    </cfRule>
  </conditionalFormatting>
  <conditionalFormatting sqref="G11">
    <cfRule type="cellIs" dxfId="202" priority="42" stopIfTrue="1" operator="equal">
      <formula>$C$11</formula>
    </cfRule>
  </conditionalFormatting>
  <conditionalFormatting sqref="F12">
    <cfRule type="cellIs" dxfId="201" priority="41" stopIfTrue="1" operator="equal">
      <formula>$C$12</formula>
    </cfRule>
  </conditionalFormatting>
  <conditionalFormatting sqref="G12">
    <cfRule type="cellIs" dxfId="200" priority="40" stopIfTrue="1" operator="equal">
      <formula>$C$12</formula>
    </cfRule>
  </conditionalFormatting>
  <conditionalFormatting sqref="F13">
    <cfRule type="cellIs" dxfId="199" priority="39" stopIfTrue="1" operator="equal">
      <formula>$C$13</formula>
    </cfRule>
  </conditionalFormatting>
  <conditionalFormatting sqref="G13">
    <cfRule type="cellIs" dxfId="198" priority="38" stopIfTrue="1" operator="equal">
      <formula>$C$13</formula>
    </cfRule>
  </conditionalFormatting>
  <conditionalFormatting sqref="F14">
    <cfRule type="cellIs" dxfId="197" priority="37" stopIfTrue="1" operator="equal">
      <formula>$C$14</formula>
    </cfRule>
  </conditionalFormatting>
  <conditionalFormatting sqref="G14">
    <cfRule type="cellIs" dxfId="196" priority="36" stopIfTrue="1" operator="equal">
      <formula>$C$14</formula>
    </cfRule>
  </conditionalFormatting>
  <conditionalFormatting sqref="F17">
    <cfRule type="cellIs" dxfId="195" priority="35" stopIfTrue="1" operator="equal">
      <formula>$C$17</formula>
    </cfRule>
  </conditionalFormatting>
  <conditionalFormatting sqref="G17">
    <cfRule type="cellIs" dxfId="194" priority="34" stopIfTrue="1" operator="equal">
      <formula>$C$17</formula>
    </cfRule>
  </conditionalFormatting>
  <conditionalFormatting sqref="F18">
    <cfRule type="cellIs" dxfId="193" priority="33" stopIfTrue="1" operator="equal">
      <formula>$C$18</formula>
    </cfRule>
  </conditionalFormatting>
  <conditionalFormatting sqref="G18">
    <cfRule type="cellIs" dxfId="192" priority="32" stopIfTrue="1" operator="equal">
      <formula>$C$18</formula>
    </cfRule>
  </conditionalFormatting>
  <conditionalFormatting sqref="F19">
    <cfRule type="cellIs" dxfId="191" priority="31" stopIfTrue="1" operator="equal">
      <formula>$C$19</formula>
    </cfRule>
  </conditionalFormatting>
  <conditionalFormatting sqref="G19">
    <cfRule type="cellIs" dxfId="190" priority="30" stopIfTrue="1" operator="equal">
      <formula>$C$19</formula>
    </cfRule>
  </conditionalFormatting>
  <conditionalFormatting sqref="F20">
    <cfRule type="cellIs" dxfId="189" priority="29" stopIfTrue="1" operator="equal">
      <formula>$C$20</formula>
    </cfRule>
  </conditionalFormatting>
  <conditionalFormatting sqref="G20">
    <cfRule type="cellIs" dxfId="188" priority="28" stopIfTrue="1" operator="equal">
      <formula>$C$20</formula>
    </cfRule>
  </conditionalFormatting>
  <conditionalFormatting sqref="F23">
    <cfRule type="cellIs" dxfId="187" priority="27" stopIfTrue="1" operator="equal">
      <formula>$C$23</formula>
    </cfRule>
  </conditionalFormatting>
  <conditionalFormatting sqref="G23">
    <cfRule type="cellIs" dxfId="186" priority="26" stopIfTrue="1" operator="equal">
      <formula>$C$23</formula>
    </cfRule>
  </conditionalFormatting>
  <conditionalFormatting sqref="F24">
    <cfRule type="cellIs" dxfId="185" priority="25" stopIfTrue="1" operator="equal">
      <formula>$C$24</formula>
    </cfRule>
  </conditionalFormatting>
  <conditionalFormatting sqref="G24">
    <cfRule type="cellIs" dxfId="184" priority="24" stopIfTrue="1" operator="equal">
      <formula>$C$24</formula>
    </cfRule>
  </conditionalFormatting>
  <conditionalFormatting sqref="F25:F26 G26">
    <cfRule type="cellIs" dxfId="183" priority="23" stopIfTrue="1" operator="equal">
      <formula>$C$25</formula>
    </cfRule>
  </conditionalFormatting>
  <conditionalFormatting sqref="G25:G26">
    <cfRule type="cellIs" dxfId="182" priority="22" stopIfTrue="1" operator="equal">
      <formula>$C$25</formula>
    </cfRule>
  </conditionalFormatting>
  <conditionalFormatting sqref="G27">
    <cfRule type="cellIs" dxfId="181" priority="21" stopIfTrue="1" operator="equal">
      <formula>$C$27</formula>
    </cfRule>
  </conditionalFormatting>
  <conditionalFormatting sqref="F27">
    <cfRule type="cellIs" dxfId="180" priority="20" stopIfTrue="1" operator="equal">
      <formula>$C$27</formula>
    </cfRule>
  </conditionalFormatting>
  <conditionalFormatting sqref="G28">
    <cfRule type="cellIs" dxfId="179" priority="19" stopIfTrue="1" operator="equal">
      <formula>$C$28</formula>
    </cfRule>
  </conditionalFormatting>
  <conditionalFormatting sqref="F28">
    <cfRule type="cellIs" dxfId="178" priority="18" stopIfTrue="1" operator="equal">
      <formula>$C$28</formula>
    </cfRule>
  </conditionalFormatting>
  <conditionalFormatting sqref="G29">
    <cfRule type="cellIs" dxfId="177" priority="17" stopIfTrue="1" operator="equal">
      <formula>$C$29</formula>
    </cfRule>
  </conditionalFormatting>
  <conditionalFormatting sqref="F29">
    <cfRule type="cellIs" dxfId="176" priority="16" stopIfTrue="1" operator="equal">
      <formula>$C$29</formula>
    </cfRule>
  </conditionalFormatting>
  <conditionalFormatting sqref="G30">
    <cfRule type="cellIs" dxfId="175" priority="15" stopIfTrue="1" operator="equal">
      <formula>$C$30</formula>
    </cfRule>
  </conditionalFormatting>
  <conditionalFormatting sqref="F30">
    <cfRule type="cellIs" dxfId="174" priority="14" stopIfTrue="1" operator="equal">
      <formula>$C$30</formula>
    </cfRule>
  </conditionalFormatting>
  <conditionalFormatting sqref="F33">
    <cfRule type="cellIs" dxfId="173" priority="13" stopIfTrue="1" operator="equal">
      <formula>$C$33</formula>
    </cfRule>
  </conditionalFormatting>
  <conditionalFormatting sqref="G33">
    <cfRule type="cellIs" dxfId="172" priority="12" stopIfTrue="1" operator="equal">
      <formula>$C$33</formula>
    </cfRule>
  </conditionalFormatting>
  <conditionalFormatting sqref="F34">
    <cfRule type="cellIs" dxfId="171" priority="11" stopIfTrue="1" operator="equal">
      <formula>$C$34</formula>
    </cfRule>
  </conditionalFormatting>
  <conditionalFormatting sqref="G34">
    <cfRule type="cellIs" dxfId="170" priority="10" stopIfTrue="1" operator="equal">
      <formula>$C$34</formula>
    </cfRule>
  </conditionalFormatting>
  <conditionalFormatting sqref="F36">
    <cfRule type="cellIs" dxfId="169" priority="8" stopIfTrue="1" operator="equal">
      <formula>$C$36</formula>
    </cfRule>
  </conditionalFormatting>
  <conditionalFormatting sqref="G36">
    <cfRule type="cellIs" dxfId="168" priority="6" stopIfTrue="1" operator="equal">
      <formula>$C$36</formula>
    </cfRule>
  </conditionalFormatting>
  <conditionalFormatting sqref="F38">
    <cfRule type="cellIs" dxfId="167" priority="5" stopIfTrue="1" operator="equal">
      <formula>$C$38</formula>
    </cfRule>
  </conditionalFormatting>
  <conditionalFormatting sqref="G38">
    <cfRule type="cellIs" dxfId="166" priority="4" stopIfTrue="1" operator="equal">
      <formula>$C$38</formula>
    </cfRule>
  </conditionalFormatting>
  <conditionalFormatting sqref="F35">
    <cfRule type="cellIs" dxfId="165" priority="3" stopIfTrue="1" operator="equal">
      <formula>$C$35</formula>
    </cfRule>
  </conditionalFormatting>
  <conditionalFormatting sqref="G35">
    <cfRule type="cellIs" dxfId="164" priority="2" stopIfTrue="1" operator="equal">
      <formula>$C$35</formula>
    </cfRule>
  </conditionalFormatting>
  <conditionalFormatting sqref="H10:H38">
    <cfRule type="containsText" dxfId="163" priority="1" operator="containsText" text="للتثبت">
      <formula>NOT(ISERROR(SEARCH("للتثبت",H10)))</formula>
    </cfRule>
  </conditionalFormatting>
  <dataValidations count="2">
    <dataValidation type="whole" allowBlank="1" showInputMessage="1" showErrorMessage="1" sqref="WVT983048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42 JE65542 TA65542 ACW65542 AMS65542 AWO65542 BGK65542 BQG65542 CAC65542 CJY65542 CTU65542 DDQ65542 DNM65542 DXI65542 EHE65542 ERA65542 FAW65542 FKS65542 FUO65542 GEK65542 GOG65542 GYC65542 HHY65542 HRU65542 IBQ65542 ILM65542 IVI65542 JFE65542 JPA65542 JYW65542 KIS65542 KSO65542 LCK65542 LMG65542 LWC65542 MFY65542 MPU65542 MZQ65542 NJM65542 NTI65542 ODE65542 ONA65542 OWW65542 PGS65542 PQO65542 QAK65542 QKG65542 QUC65542 RDY65542 RNU65542 RXQ65542 SHM65542 SRI65542 TBE65542 TLA65542 TUW65542 UES65542 UOO65542 UYK65542 VIG65542 VSC65542 WBY65542 WLU65542 WVQ65542 I131078 JE131078 TA131078 ACW131078 AMS131078 AWO131078 BGK131078 BQG131078 CAC131078 CJY131078 CTU131078 DDQ131078 DNM131078 DXI131078 EHE131078 ERA131078 FAW131078 FKS131078 FUO131078 GEK131078 GOG131078 GYC131078 HHY131078 HRU131078 IBQ131078 ILM131078 IVI131078 JFE131078 JPA131078 JYW131078 KIS131078 KSO131078 LCK131078 LMG131078 LWC131078 MFY131078 MPU131078 MZQ131078 NJM131078 NTI131078 ODE131078 ONA131078 OWW131078 PGS131078 PQO131078 QAK131078 QKG131078 QUC131078 RDY131078 RNU131078 RXQ131078 SHM131078 SRI131078 TBE131078 TLA131078 TUW131078 UES131078 UOO131078 UYK131078 VIG131078 VSC131078 WBY131078 WLU131078 WVQ131078 I196614 JE196614 TA196614 ACW196614 AMS196614 AWO196614 BGK196614 BQG196614 CAC196614 CJY196614 CTU196614 DDQ196614 DNM196614 DXI196614 EHE196614 ERA196614 FAW196614 FKS196614 FUO196614 GEK196614 GOG196614 GYC196614 HHY196614 HRU196614 IBQ196614 ILM196614 IVI196614 JFE196614 JPA196614 JYW196614 KIS196614 KSO196614 LCK196614 LMG196614 LWC196614 MFY196614 MPU196614 MZQ196614 NJM196614 NTI196614 ODE196614 ONA196614 OWW196614 PGS196614 PQO196614 QAK196614 QKG196614 QUC196614 RDY196614 RNU196614 RXQ196614 SHM196614 SRI196614 TBE196614 TLA196614 TUW196614 UES196614 UOO196614 UYK196614 VIG196614 VSC196614 WBY196614 WLU196614 WVQ196614 I262150 JE262150 TA262150 ACW262150 AMS262150 AWO262150 BGK262150 BQG262150 CAC262150 CJY262150 CTU262150 DDQ262150 DNM262150 DXI262150 EHE262150 ERA262150 FAW262150 FKS262150 FUO262150 GEK262150 GOG262150 GYC262150 HHY262150 HRU262150 IBQ262150 ILM262150 IVI262150 JFE262150 JPA262150 JYW262150 KIS262150 KSO262150 LCK262150 LMG262150 LWC262150 MFY262150 MPU262150 MZQ262150 NJM262150 NTI262150 ODE262150 ONA262150 OWW262150 PGS262150 PQO262150 QAK262150 QKG262150 QUC262150 RDY262150 RNU262150 RXQ262150 SHM262150 SRI262150 TBE262150 TLA262150 TUW262150 UES262150 UOO262150 UYK262150 VIG262150 VSC262150 WBY262150 WLU262150 WVQ262150 I327686 JE327686 TA327686 ACW327686 AMS327686 AWO327686 BGK327686 BQG327686 CAC327686 CJY327686 CTU327686 DDQ327686 DNM327686 DXI327686 EHE327686 ERA327686 FAW327686 FKS327686 FUO327686 GEK327686 GOG327686 GYC327686 HHY327686 HRU327686 IBQ327686 ILM327686 IVI327686 JFE327686 JPA327686 JYW327686 KIS327686 KSO327686 LCK327686 LMG327686 LWC327686 MFY327686 MPU327686 MZQ327686 NJM327686 NTI327686 ODE327686 ONA327686 OWW327686 PGS327686 PQO327686 QAK327686 QKG327686 QUC327686 RDY327686 RNU327686 RXQ327686 SHM327686 SRI327686 TBE327686 TLA327686 TUW327686 UES327686 UOO327686 UYK327686 VIG327686 VSC327686 WBY327686 WLU327686 WVQ327686 I393222 JE393222 TA393222 ACW393222 AMS393222 AWO393222 BGK393222 BQG393222 CAC393222 CJY393222 CTU393222 DDQ393222 DNM393222 DXI393222 EHE393222 ERA393222 FAW393222 FKS393222 FUO393222 GEK393222 GOG393222 GYC393222 HHY393222 HRU393222 IBQ393222 ILM393222 IVI393222 JFE393222 JPA393222 JYW393222 KIS393222 KSO393222 LCK393222 LMG393222 LWC393222 MFY393222 MPU393222 MZQ393222 NJM393222 NTI393222 ODE393222 ONA393222 OWW393222 PGS393222 PQO393222 QAK393222 QKG393222 QUC393222 RDY393222 RNU393222 RXQ393222 SHM393222 SRI393222 TBE393222 TLA393222 TUW393222 UES393222 UOO393222 UYK393222 VIG393222 VSC393222 WBY393222 WLU393222 WVQ393222 I458758 JE458758 TA458758 ACW458758 AMS458758 AWO458758 BGK458758 BQG458758 CAC458758 CJY458758 CTU458758 DDQ458758 DNM458758 DXI458758 EHE458758 ERA458758 FAW458758 FKS458758 FUO458758 GEK458758 GOG458758 GYC458758 HHY458758 HRU458758 IBQ458758 ILM458758 IVI458758 JFE458758 JPA458758 JYW458758 KIS458758 KSO458758 LCK458758 LMG458758 LWC458758 MFY458758 MPU458758 MZQ458758 NJM458758 NTI458758 ODE458758 ONA458758 OWW458758 PGS458758 PQO458758 QAK458758 QKG458758 QUC458758 RDY458758 RNU458758 RXQ458758 SHM458758 SRI458758 TBE458758 TLA458758 TUW458758 UES458758 UOO458758 UYK458758 VIG458758 VSC458758 WBY458758 WLU458758 WVQ458758 I524294 JE524294 TA524294 ACW524294 AMS524294 AWO524294 BGK524294 BQG524294 CAC524294 CJY524294 CTU524294 DDQ524294 DNM524294 DXI524294 EHE524294 ERA524294 FAW524294 FKS524294 FUO524294 GEK524294 GOG524294 GYC524294 HHY524294 HRU524294 IBQ524294 ILM524294 IVI524294 JFE524294 JPA524294 JYW524294 KIS524294 KSO524294 LCK524294 LMG524294 LWC524294 MFY524294 MPU524294 MZQ524294 NJM524294 NTI524294 ODE524294 ONA524294 OWW524294 PGS524294 PQO524294 QAK524294 QKG524294 QUC524294 RDY524294 RNU524294 RXQ524294 SHM524294 SRI524294 TBE524294 TLA524294 TUW524294 UES524294 UOO524294 UYK524294 VIG524294 VSC524294 WBY524294 WLU524294 WVQ524294 I589830 JE589830 TA589830 ACW589830 AMS589830 AWO589830 BGK589830 BQG589830 CAC589830 CJY589830 CTU589830 DDQ589830 DNM589830 DXI589830 EHE589830 ERA589830 FAW589830 FKS589830 FUO589830 GEK589830 GOG589830 GYC589830 HHY589830 HRU589830 IBQ589830 ILM589830 IVI589830 JFE589830 JPA589830 JYW589830 KIS589830 KSO589830 LCK589830 LMG589830 LWC589830 MFY589830 MPU589830 MZQ589830 NJM589830 NTI589830 ODE589830 ONA589830 OWW589830 PGS589830 PQO589830 QAK589830 QKG589830 QUC589830 RDY589830 RNU589830 RXQ589830 SHM589830 SRI589830 TBE589830 TLA589830 TUW589830 UES589830 UOO589830 UYK589830 VIG589830 VSC589830 WBY589830 WLU589830 WVQ589830 I655366 JE655366 TA655366 ACW655366 AMS655366 AWO655366 BGK655366 BQG655366 CAC655366 CJY655366 CTU655366 DDQ655366 DNM655366 DXI655366 EHE655366 ERA655366 FAW655366 FKS655366 FUO655366 GEK655366 GOG655366 GYC655366 HHY655366 HRU655366 IBQ655366 ILM655366 IVI655366 JFE655366 JPA655366 JYW655366 KIS655366 KSO655366 LCK655366 LMG655366 LWC655366 MFY655366 MPU655366 MZQ655366 NJM655366 NTI655366 ODE655366 ONA655366 OWW655366 PGS655366 PQO655366 QAK655366 QKG655366 QUC655366 RDY655366 RNU655366 RXQ655366 SHM655366 SRI655366 TBE655366 TLA655366 TUW655366 UES655366 UOO655366 UYK655366 VIG655366 VSC655366 WBY655366 WLU655366 WVQ655366 I720902 JE720902 TA720902 ACW720902 AMS720902 AWO720902 BGK720902 BQG720902 CAC720902 CJY720902 CTU720902 DDQ720902 DNM720902 DXI720902 EHE720902 ERA720902 FAW720902 FKS720902 FUO720902 GEK720902 GOG720902 GYC720902 HHY720902 HRU720902 IBQ720902 ILM720902 IVI720902 JFE720902 JPA720902 JYW720902 KIS720902 KSO720902 LCK720902 LMG720902 LWC720902 MFY720902 MPU720902 MZQ720902 NJM720902 NTI720902 ODE720902 ONA720902 OWW720902 PGS720902 PQO720902 QAK720902 QKG720902 QUC720902 RDY720902 RNU720902 RXQ720902 SHM720902 SRI720902 TBE720902 TLA720902 TUW720902 UES720902 UOO720902 UYK720902 VIG720902 VSC720902 WBY720902 WLU720902 WVQ720902 I786438 JE786438 TA786438 ACW786438 AMS786438 AWO786438 BGK786438 BQG786438 CAC786438 CJY786438 CTU786438 DDQ786438 DNM786438 DXI786438 EHE786438 ERA786438 FAW786438 FKS786438 FUO786438 GEK786438 GOG786438 GYC786438 HHY786438 HRU786438 IBQ786438 ILM786438 IVI786438 JFE786438 JPA786438 JYW786438 KIS786438 KSO786438 LCK786438 LMG786438 LWC786438 MFY786438 MPU786438 MZQ786438 NJM786438 NTI786438 ODE786438 ONA786438 OWW786438 PGS786438 PQO786438 QAK786438 QKG786438 QUC786438 RDY786438 RNU786438 RXQ786438 SHM786438 SRI786438 TBE786438 TLA786438 TUW786438 UES786438 UOO786438 UYK786438 VIG786438 VSC786438 WBY786438 WLU786438 WVQ786438 I851974 JE851974 TA851974 ACW851974 AMS851974 AWO851974 BGK851974 BQG851974 CAC851974 CJY851974 CTU851974 DDQ851974 DNM851974 DXI851974 EHE851974 ERA851974 FAW851974 FKS851974 FUO851974 GEK851974 GOG851974 GYC851974 HHY851974 HRU851974 IBQ851974 ILM851974 IVI851974 JFE851974 JPA851974 JYW851974 KIS851974 KSO851974 LCK851974 LMG851974 LWC851974 MFY851974 MPU851974 MZQ851974 NJM851974 NTI851974 ODE851974 ONA851974 OWW851974 PGS851974 PQO851974 QAK851974 QKG851974 QUC851974 RDY851974 RNU851974 RXQ851974 SHM851974 SRI851974 TBE851974 TLA851974 TUW851974 UES851974 UOO851974 UYK851974 VIG851974 VSC851974 WBY851974 WLU851974 WVQ851974 I917510 JE917510 TA917510 ACW917510 AMS917510 AWO917510 BGK917510 BQG917510 CAC917510 CJY917510 CTU917510 DDQ917510 DNM917510 DXI917510 EHE917510 ERA917510 FAW917510 FKS917510 FUO917510 GEK917510 GOG917510 GYC917510 HHY917510 HRU917510 IBQ917510 ILM917510 IVI917510 JFE917510 JPA917510 JYW917510 KIS917510 KSO917510 LCK917510 LMG917510 LWC917510 MFY917510 MPU917510 MZQ917510 NJM917510 NTI917510 ODE917510 ONA917510 OWW917510 PGS917510 PQO917510 QAK917510 QKG917510 QUC917510 RDY917510 RNU917510 RXQ917510 SHM917510 SRI917510 TBE917510 TLA917510 TUW917510 UES917510 UOO917510 UYK917510 VIG917510 VSC917510 WBY917510 WLU917510 WVQ917510 I983046 JE983046 TA983046 ACW983046 AMS983046 AWO983046 BGK983046 BQG983046 CAC983046 CJY983046 CTU983046 DDQ983046 DNM983046 DXI983046 EHE983046 ERA983046 FAW983046 FKS983046 FUO983046 GEK983046 GOG983046 GYC983046 HHY983046 HRU983046 IBQ983046 ILM983046 IVI983046 JFE983046 JPA983046 JYW983046 KIS983046 KSO983046 LCK983046 LMG983046 LWC983046 MFY983046 MPU983046 MZQ983046 NJM983046 NTI983046 ODE983046 ONA983046 OWW983046 PGS983046 PQO983046 QAK983046 QKG983046 QUC983046 RDY983046 RNU983046 RXQ983046 SHM983046 SRI983046 TBE983046 TLA983046 TUW983046 UES983046 UOO983046 UYK983046 VIG983046 VSC983046 WBY983046 WLU983046 WVQ983046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4 JH65544 TD65544 ACZ65544 AMV65544 AWR65544 BGN65544 BQJ65544 CAF65544 CKB65544 CTX65544 DDT65544 DNP65544 DXL65544 EHH65544 ERD65544 FAZ65544 FKV65544 FUR65544 GEN65544 GOJ65544 GYF65544 HIB65544 HRX65544 IBT65544 ILP65544 IVL65544 JFH65544 JPD65544 JYZ65544 KIV65544 KSR65544 LCN65544 LMJ65544 LWF65544 MGB65544 MPX65544 MZT65544 NJP65544 NTL65544 ODH65544 OND65544 OWZ65544 PGV65544 PQR65544 QAN65544 QKJ65544 QUF65544 REB65544 RNX65544 RXT65544 SHP65544 SRL65544 TBH65544 TLD65544 TUZ65544 UEV65544 UOR65544 UYN65544 VIJ65544 VSF65544 WCB65544 WLX65544 WVT65544 L131080 JH131080 TD131080 ACZ131080 AMV131080 AWR131080 BGN131080 BQJ131080 CAF131080 CKB131080 CTX131080 DDT131080 DNP131080 DXL131080 EHH131080 ERD131080 FAZ131080 FKV131080 FUR131080 GEN131080 GOJ131080 GYF131080 HIB131080 HRX131080 IBT131080 ILP131080 IVL131080 JFH131080 JPD131080 JYZ131080 KIV131080 KSR131080 LCN131080 LMJ131080 LWF131080 MGB131080 MPX131080 MZT131080 NJP131080 NTL131080 ODH131080 OND131080 OWZ131080 PGV131080 PQR131080 QAN131080 QKJ131080 QUF131080 REB131080 RNX131080 RXT131080 SHP131080 SRL131080 TBH131080 TLD131080 TUZ131080 UEV131080 UOR131080 UYN131080 VIJ131080 VSF131080 WCB131080 WLX131080 WVT131080 L196616 JH196616 TD196616 ACZ196616 AMV196616 AWR196616 BGN196616 BQJ196616 CAF196616 CKB196616 CTX196616 DDT196616 DNP196616 DXL196616 EHH196616 ERD196616 FAZ196616 FKV196616 FUR196616 GEN196616 GOJ196616 GYF196616 HIB196616 HRX196616 IBT196616 ILP196616 IVL196616 JFH196616 JPD196616 JYZ196616 KIV196616 KSR196616 LCN196616 LMJ196616 LWF196616 MGB196616 MPX196616 MZT196616 NJP196616 NTL196616 ODH196616 OND196616 OWZ196616 PGV196616 PQR196616 QAN196616 QKJ196616 QUF196616 REB196616 RNX196616 RXT196616 SHP196616 SRL196616 TBH196616 TLD196616 TUZ196616 UEV196616 UOR196616 UYN196616 VIJ196616 VSF196616 WCB196616 WLX196616 WVT196616 L262152 JH262152 TD262152 ACZ262152 AMV262152 AWR262152 BGN262152 BQJ262152 CAF262152 CKB262152 CTX262152 DDT262152 DNP262152 DXL262152 EHH262152 ERD262152 FAZ262152 FKV262152 FUR262152 GEN262152 GOJ262152 GYF262152 HIB262152 HRX262152 IBT262152 ILP262152 IVL262152 JFH262152 JPD262152 JYZ262152 KIV262152 KSR262152 LCN262152 LMJ262152 LWF262152 MGB262152 MPX262152 MZT262152 NJP262152 NTL262152 ODH262152 OND262152 OWZ262152 PGV262152 PQR262152 QAN262152 QKJ262152 QUF262152 REB262152 RNX262152 RXT262152 SHP262152 SRL262152 TBH262152 TLD262152 TUZ262152 UEV262152 UOR262152 UYN262152 VIJ262152 VSF262152 WCB262152 WLX262152 WVT262152 L327688 JH327688 TD327688 ACZ327688 AMV327688 AWR327688 BGN327688 BQJ327688 CAF327688 CKB327688 CTX327688 DDT327688 DNP327688 DXL327688 EHH327688 ERD327688 FAZ327688 FKV327688 FUR327688 GEN327688 GOJ327688 GYF327688 HIB327688 HRX327688 IBT327688 ILP327688 IVL327688 JFH327688 JPD327688 JYZ327688 KIV327688 KSR327688 LCN327688 LMJ327688 LWF327688 MGB327688 MPX327688 MZT327688 NJP327688 NTL327688 ODH327688 OND327688 OWZ327688 PGV327688 PQR327688 QAN327688 QKJ327688 QUF327688 REB327688 RNX327688 RXT327688 SHP327688 SRL327688 TBH327688 TLD327688 TUZ327688 UEV327688 UOR327688 UYN327688 VIJ327688 VSF327688 WCB327688 WLX327688 WVT327688 L393224 JH393224 TD393224 ACZ393224 AMV393224 AWR393224 BGN393224 BQJ393224 CAF393224 CKB393224 CTX393224 DDT393224 DNP393224 DXL393224 EHH393224 ERD393224 FAZ393224 FKV393224 FUR393224 GEN393224 GOJ393224 GYF393224 HIB393224 HRX393224 IBT393224 ILP393224 IVL393224 JFH393224 JPD393224 JYZ393224 KIV393224 KSR393224 LCN393224 LMJ393224 LWF393224 MGB393224 MPX393224 MZT393224 NJP393224 NTL393224 ODH393224 OND393224 OWZ393224 PGV393224 PQR393224 QAN393224 QKJ393224 QUF393224 REB393224 RNX393224 RXT393224 SHP393224 SRL393224 TBH393224 TLD393224 TUZ393224 UEV393224 UOR393224 UYN393224 VIJ393224 VSF393224 WCB393224 WLX393224 WVT393224 L458760 JH458760 TD458760 ACZ458760 AMV458760 AWR458760 BGN458760 BQJ458760 CAF458760 CKB458760 CTX458760 DDT458760 DNP458760 DXL458760 EHH458760 ERD458760 FAZ458760 FKV458760 FUR458760 GEN458760 GOJ458760 GYF458760 HIB458760 HRX458760 IBT458760 ILP458760 IVL458760 JFH458760 JPD458760 JYZ458760 KIV458760 KSR458760 LCN458760 LMJ458760 LWF458760 MGB458760 MPX458760 MZT458760 NJP458760 NTL458760 ODH458760 OND458760 OWZ458760 PGV458760 PQR458760 QAN458760 QKJ458760 QUF458760 REB458760 RNX458760 RXT458760 SHP458760 SRL458760 TBH458760 TLD458760 TUZ458760 UEV458760 UOR458760 UYN458760 VIJ458760 VSF458760 WCB458760 WLX458760 WVT458760 L524296 JH524296 TD524296 ACZ524296 AMV524296 AWR524296 BGN524296 BQJ524296 CAF524296 CKB524296 CTX524296 DDT524296 DNP524296 DXL524296 EHH524296 ERD524296 FAZ524296 FKV524296 FUR524296 GEN524296 GOJ524296 GYF524296 HIB524296 HRX524296 IBT524296 ILP524296 IVL524296 JFH524296 JPD524296 JYZ524296 KIV524296 KSR524296 LCN524296 LMJ524296 LWF524296 MGB524296 MPX524296 MZT524296 NJP524296 NTL524296 ODH524296 OND524296 OWZ524296 PGV524296 PQR524296 QAN524296 QKJ524296 QUF524296 REB524296 RNX524296 RXT524296 SHP524296 SRL524296 TBH524296 TLD524296 TUZ524296 UEV524296 UOR524296 UYN524296 VIJ524296 VSF524296 WCB524296 WLX524296 WVT524296 L589832 JH589832 TD589832 ACZ589832 AMV589832 AWR589832 BGN589832 BQJ589832 CAF589832 CKB589832 CTX589832 DDT589832 DNP589832 DXL589832 EHH589832 ERD589832 FAZ589832 FKV589832 FUR589832 GEN589832 GOJ589832 GYF589832 HIB589832 HRX589832 IBT589832 ILP589832 IVL589832 JFH589832 JPD589832 JYZ589832 KIV589832 KSR589832 LCN589832 LMJ589832 LWF589832 MGB589832 MPX589832 MZT589832 NJP589832 NTL589832 ODH589832 OND589832 OWZ589832 PGV589832 PQR589832 QAN589832 QKJ589832 QUF589832 REB589832 RNX589832 RXT589832 SHP589832 SRL589832 TBH589832 TLD589832 TUZ589832 UEV589832 UOR589832 UYN589832 VIJ589832 VSF589832 WCB589832 WLX589832 WVT589832 L655368 JH655368 TD655368 ACZ655368 AMV655368 AWR655368 BGN655368 BQJ655368 CAF655368 CKB655368 CTX655368 DDT655368 DNP655368 DXL655368 EHH655368 ERD655368 FAZ655368 FKV655368 FUR655368 GEN655368 GOJ655368 GYF655368 HIB655368 HRX655368 IBT655368 ILP655368 IVL655368 JFH655368 JPD655368 JYZ655368 KIV655368 KSR655368 LCN655368 LMJ655368 LWF655368 MGB655368 MPX655368 MZT655368 NJP655368 NTL655368 ODH655368 OND655368 OWZ655368 PGV655368 PQR655368 QAN655368 QKJ655368 QUF655368 REB655368 RNX655368 RXT655368 SHP655368 SRL655368 TBH655368 TLD655368 TUZ655368 UEV655368 UOR655368 UYN655368 VIJ655368 VSF655368 WCB655368 WLX655368 WVT655368 L720904 JH720904 TD720904 ACZ720904 AMV720904 AWR720904 BGN720904 BQJ720904 CAF720904 CKB720904 CTX720904 DDT720904 DNP720904 DXL720904 EHH720904 ERD720904 FAZ720904 FKV720904 FUR720904 GEN720904 GOJ720904 GYF720904 HIB720904 HRX720904 IBT720904 ILP720904 IVL720904 JFH720904 JPD720904 JYZ720904 KIV720904 KSR720904 LCN720904 LMJ720904 LWF720904 MGB720904 MPX720904 MZT720904 NJP720904 NTL720904 ODH720904 OND720904 OWZ720904 PGV720904 PQR720904 QAN720904 QKJ720904 QUF720904 REB720904 RNX720904 RXT720904 SHP720904 SRL720904 TBH720904 TLD720904 TUZ720904 UEV720904 UOR720904 UYN720904 VIJ720904 VSF720904 WCB720904 WLX720904 WVT720904 L786440 JH786440 TD786440 ACZ786440 AMV786440 AWR786440 BGN786440 BQJ786440 CAF786440 CKB786440 CTX786440 DDT786440 DNP786440 DXL786440 EHH786440 ERD786440 FAZ786440 FKV786440 FUR786440 GEN786440 GOJ786440 GYF786440 HIB786440 HRX786440 IBT786440 ILP786440 IVL786440 JFH786440 JPD786440 JYZ786440 KIV786440 KSR786440 LCN786440 LMJ786440 LWF786440 MGB786440 MPX786440 MZT786440 NJP786440 NTL786440 ODH786440 OND786440 OWZ786440 PGV786440 PQR786440 QAN786440 QKJ786440 QUF786440 REB786440 RNX786440 RXT786440 SHP786440 SRL786440 TBH786440 TLD786440 TUZ786440 UEV786440 UOR786440 UYN786440 VIJ786440 VSF786440 WCB786440 WLX786440 WVT786440 L851976 JH851976 TD851976 ACZ851976 AMV851976 AWR851976 BGN851976 BQJ851976 CAF851976 CKB851976 CTX851976 DDT851976 DNP851976 DXL851976 EHH851976 ERD851976 FAZ851976 FKV851976 FUR851976 GEN851976 GOJ851976 GYF851976 HIB851976 HRX851976 IBT851976 ILP851976 IVL851976 JFH851976 JPD851976 JYZ851976 KIV851976 KSR851976 LCN851976 LMJ851976 LWF851976 MGB851976 MPX851976 MZT851976 NJP851976 NTL851976 ODH851976 OND851976 OWZ851976 PGV851976 PQR851976 QAN851976 QKJ851976 QUF851976 REB851976 RNX851976 RXT851976 SHP851976 SRL851976 TBH851976 TLD851976 TUZ851976 UEV851976 UOR851976 UYN851976 VIJ851976 VSF851976 WCB851976 WLX851976 WVT851976 L917512 JH917512 TD917512 ACZ917512 AMV917512 AWR917512 BGN917512 BQJ917512 CAF917512 CKB917512 CTX917512 DDT917512 DNP917512 DXL917512 EHH917512 ERD917512 FAZ917512 FKV917512 FUR917512 GEN917512 GOJ917512 GYF917512 HIB917512 HRX917512 IBT917512 ILP917512 IVL917512 JFH917512 JPD917512 JYZ917512 KIV917512 KSR917512 LCN917512 LMJ917512 LWF917512 MGB917512 MPX917512 MZT917512 NJP917512 NTL917512 ODH917512 OND917512 OWZ917512 PGV917512 PQR917512 QAN917512 QKJ917512 QUF917512 REB917512 RNX917512 RXT917512 SHP917512 SRL917512 TBH917512 TLD917512 TUZ917512 UEV917512 UOR917512 UYN917512 VIJ917512 VSF917512 WCB917512 WLX917512 WVT917512 L983048 JH983048 TD983048 ACZ983048 AMV983048 AWR983048 BGN983048 BQJ983048 CAF983048 CKB983048 CTX983048 DDT983048 DNP983048 DXL983048 EHH983048 ERD983048 FAZ983048 FKV983048 FUR983048 GEN983048 GOJ983048 GYF983048 HIB983048 HRX983048 IBT983048 ILP983048 IVL983048 JFH983048 JPD983048 JYZ983048 KIV983048 KSR983048 LCN983048 LMJ983048 LWF983048 MGB983048 MPX983048 MZT983048 NJP983048 NTL983048 ODH983048 OND983048 OWZ983048 PGV983048 PQR983048 QAN983048 QKJ983048 QUF983048 REB983048 RNX983048 RXT983048 SHP983048 SRL983048 TBH983048 TLD983048 TUZ983048 UEV983048 UOR983048 UYN983048 VIJ983048 VSF983048 WCB983048 WLX983048">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4" r:id="rId4" name="Spinner 2">
              <controlPr defaultSize="0" print="0" autoFill="0" autoLine="0" autoPict="0">
                <anchor moveWithCells="1">
                  <from>
                    <xdr:col>8</xdr:col>
                    <xdr:colOff>85725</xdr:colOff>
                    <xdr:row>5</xdr:row>
                    <xdr:rowOff>47625</xdr:rowOff>
                  </from>
                  <to>
                    <xdr:col>9</xdr:col>
                    <xdr:colOff>133350</xdr:colOff>
                    <xdr:row>6</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7:K50"/>
  <sheetViews>
    <sheetView rightToLeft="1" zoomScale="70" zoomScaleNormal="70" workbookViewId="0">
      <selection activeCell="L11" sqref="L11"/>
    </sheetView>
  </sheetViews>
  <sheetFormatPr baseColWidth="10" defaultRowHeight="12.75" x14ac:dyDescent="0.2"/>
  <cols>
    <col min="1" max="1" width="17.85546875" style="255" customWidth="1"/>
    <col min="2" max="2" width="9" style="256" customWidth="1"/>
    <col min="3" max="3" width="8.5703125" style="256" customWidth="1"/>
    <col min="4" max="4" width="29.28515625" style="256" customWidth="1"/>
    <col min="5" max="6" width="8.42578125" style="256" customWidth="1"/>
    <col min="7" max="7" width="18" style="256" customWidth="1"/>
    <col min="8" max="8" width="11.28515625" style="256" customWidth="1"/>
    <col min="9" max="9" width="10.85546875" style="256" customWidth="1"/>
    <col min="10" max="10" width="15" style="256" customWidth="1"/>
    <col min="11" max="11" width="13.5703125" style="256" customWidth="1"/>
    <col min="12" max="13" width="11.42578125" style="256"/>
    <col min="14" max="14" width="11.85546875" style="256" customWidth="1"/>
    <col min="15" max="16384" width="11.42578125" style="256"/>
  </cols>
  <sheetData>
    <row r="7" spans="1:11" x14ac:dyDescent="0.2">
      <c r="J7" s="257">
        <v>1</v>
      </c>
      <c r="K7" s="258" t="s">
        <v>136</v>
      </c>
    </row>
    <row r="8" spans="1:11" x14ac:dyDescent="0.2">
      <c r="D8" s="415" t="s">
        <v>137</v>
      </c>
      <c r="E8" s="415"/>
      <c r="F8" s="415"/>
    </row>
    <row r="9" spans="1:11" x14ac:dyDescent="0.2">
      <c r="D9" s="415"/>
      <c r="E9" s="415"/>
      <c r="F9" s="415"/>
    </row>
    <row r="10" spans="1:11" ht="23.25" x14ac:dyDescent="0.25">
      <c r="A10" s="316" t="s">
        <v>147</v>
      </c>
      <c r="B10" s="416" t="str">
        <f>VLOOKUP(J7,ثلاثي1!A5:AJ49,2,FALSE)</f>
        <v/>
      </c>
      <c r="C10" s="416"/>
      <c r="D10" s="317" t="s">
        <v>138</v>
      </c>
      <c r="E10" s="314">
        <f>المدخلات!I4</f>
        <v>0</v>
      </c>
      <c r="G10" s="417" t="s">
        <v>139</v>
      </c>
      <c r="H10" s="417"/>
      <c r="I10" s="315">
        <f>المدخلات!I6</f>
        <v>45</v>
      </c>
    </row>
    <row r="11" spans="1:11" ht="13.5" thickBot="1" x14ac:dyDescent="0.25"/>
    <row r="12" spans="1:11" ht="14.25" thickTop="1" thickBot="1" x14ac:dyDescent="0.25">
      <c r="A12" s="259"/>
      <c r="B12" s="260"/>
      <c r="C12" s="260"/>
      <c r="D12" s="260"/>
      <c r="E12" s="260"/>
      <c r="F12" s="261"/>
      <c r="G12" s="412"/>
      <c r="H12" s="412"/>
      <c r="I12" s="412"/>
    </row>
    <row r="13" spans="1:11" ht="14.25" thickTop="1" thickBot="1" x14ac:dyDescent="0.25">
      <c r="A13" s="262"/>
      <c r="B13" s="263"/>
      <c r="C13" s="263"/>
      <c r="D13" s="263"/>
      <c r="E13" s="263"/>
      <c r="F13" s="264"/>
      <c r="G13" s="412"/>
      <c r="H13" s="412"/>
      <c r="I13" s="412"/>
    </row>
    <row r="14" spans="1:11" ht="14.25" thickTop="1" thickBot="1" x14ac:dyDescent="0.25">
      <c r="A14" s="262"/>
      <c r="B14" s="263"/>
      <c r="C14" s="263"/>
      <c r="D14" s="263"/>
      <c r="E14" s="263"/>
      <c r="F14" s="264"/>
      <c r="G14" s="412"/>
      <c r="H14" s="412"/>
      <c r="I14" s="412"/>
    </row>
    <row r="15" spans="1:11" ht="23.25" customHeight="1" thickTop="1" thickBot="1" x14ac:dyDescent="0.25">
      <c r="A15" s="265"/>
      <c r="B15" s="266"/>
      <c r="C15" s="266"/>
      <c r="D15" s="266"/>
      <c r="E15" s="266"/>
      <c r="F15" s="267"/>
      <c r="G15" s="412"/>
      <c r="H15" s="412"/>
      <c r="I15" s="412"/>
    </row>
    <row r="16" spans="1:11" ht="36.75" customHeight="1" thickTop="1" thickBot="1" x14ac:dyDescent="0.25">
      <c r="A16" s="268"/>
      <c r="B16" s="269">
        <f>VLOOKUP(J7,ثلاثي1!A5:AJ49,4,FALSE)</f>
        <v>0</v>
      </c>
      <c r="C16" s="413">
        <f>VLOOKUP(J7,ثلاثي1!A5:AJ49,9,FALSE)</f>
        <v>0</v>
      </c>
      <c r="D16" s="419"/>
      <c r="E16" s="269">
        <f>دفتر1!G10</f>
        <v>0</v>
      </c>
      <c r="F16" s="269">
        <f>دفتر1!F10</f>
        <v>0</v>
      </c>
      <c r="G16" s="270"/>
      <c r="H16" s="270"/>
      <c r="I16" s="270"/>
    </row>
    <row r="17" spans="1:9" ht="37.5" customHeight="1" thickTop="1" thickBot="1" x14ac:dyDescent="0.25">
      <c r="A17" s="271"/>
      <c r="B17" s="269">
        <f>VLOOKUP(J7,ثلاثي1!A5:AJ49,5,FALSE)</f>
        <v>0</v>
      </c>
      <c r="C17" s="413"/>
      <c r="D17" s="420"/>
      <c r="E17" s="269">
        <f>دفتر1!G11</f>
        <v>0</v>
      </c>
      <c r="F17" s="269">
        <f>دفتر1!F11</f>
        <v>0</v>
      </c>
      <c r="G17" s="421">
        <f>VLOOKUP(J7,ثلاثي1!A5:AJ49,34,FALSE)</f>
        <v>0</v>
      </c>
      <c r="H17" s="422">
        <f>دفتر1!G38</f>
        <v>0</v>
      </c>
      <c r="I17" s="422">
        <f>دفتر1!F38</f>
        <v>0</v>
      </c>
    </row>
    <row r="18" spans="1:9" ht="38.25" customHeight="1" thickTop="1" thickBot="1" x14ac:dyDescent="0.25">
      <c r="A18" s="271"/>
      <c r="B18" s="269">
        <f>VLOOKUP(J7,ثلاثي1!A5:AJ49,6,FALSE)</f>
        <v>0</v>
      </c>
      <c r="C18" s="413"/>
      <c r="D18" s="420"/>
      <c r="E18" s="269">
        <f>دفتر1!G12</f>
        <v>0</v>
      </c>
      <c r="F18" s="269">
        <f>دفتر1!F12</f>
        <v>0</v>
      </c>
      <c r="G18" s="421"/>
      <c r="H18" s="422"/>
      <c r="I18" s="422"/>
    </row>
    <row r="19" spans="1:9" ht="38.25" customHeight="1" thickTop="1" thickBot="1" x14ac:dyDescent="0.25">
      <c r="A19" s="271"/>
      <c r="B19" s="269">
        <f>VLOOKUP(J7,ثلاثي1!A5:AJ49,7,FALSE)</f>
        <v>0</v>
      </c>
      <c r="C19" s="418"/>
      <c r="D19" s="420"/>
      <c r="E19" s="269">
        <f>دفتر1!G13</f>
        <v>0</v>
      </c>
      <c r="F19" s="269">
        <f>دفتر1!F13</f>
        <v>0</v>
      </c>
      <c r="G19" s="423"/>
      <c r="H19" s="423"/>
      <c r="I19" s="423"/>
    </row>
    <row r="20" spans="1:9" ht="62.25" customHeight="1" thickTop="1" thickBot="1" x14ac:dyDescent="0.25">
      <c r="A20" s="272"/>
      <c r="B20" s="273"/>
      <c r="C20" s="274"/>
      <c r="D20" s="275"/>
      <c r="E20" s="273"/>
      <c r="F20" s="276"/>
      <c r="G20" s="412"/>
      <c r="H20" s="412"/>
      <c r="I20" s="412"/>
    </row>
    <row r="21" spans="1:9" ht="36" customHeight="1" thickTop="1" thickBot="1" x14ac:dyDescent="0.25">
      <c r="A21" s="277"/>
      <c r="B21" s="269">
        <f>VLOOKUP(J7,ثلاثي1!A5:AJ49,11,FALSE)</f>
        <v>0</v>
      </c>
      <c r="C21" s="413">
        <f>VLOOKUP(J7,ثلاثي1!A5:AJ49,15,FALSE)</f>
        <v>0</v>
      </c>
      <c r="D21" s="412"/>
      <c r="E21" s="269">
        <f>دفتر1!G17</f>
        <v>0</v>
      </c>
      <c r="F21" s="269">
        <f>دفتر1!F17</f>
        <v>0</v>
      </c>
      <c r="G21" s="412"/>
      <c r="H21" s="412"/>
      <c r="I21" s="412"/>
    </row>
    <row r="22" spans="1:9" ht="37.5" customHeight="1" thickTop="1" thickBot="1" x14ac:dyDescent="0.25">
      <c r="A22" s="277"/>
      <c r="B22" s="269">
        <f>VLOOKUP(J7,ثلاثي1!A5:AJ49,12,FALSE)</f>
        <v>0</v>
      </c>
      <c r="C22" s="413"/>
      <c r="D22" s="412"/>
      <c r="E22" s="269">
        <f>دفتر1!G18</f>
        <v>0</v>
      </c>
      <c r="F22" s="269">
        <f>دفتر1!F18</f>
        <v>0</v>
      </c>
      <c r="G22" s="412"/>
      <c r="H22" s="412"/>
      <c r="I22" s="412"/>
    </row>
    <row r="23" spans="1:9" ht="36" customHeight="1" thickTop="1" thickBot="1" x14ac:dyDescent="0.25">
      <c r="A23" s="277"/>
      <c r="B23" s="269">
        <f>VLOOKUP(J7,ثلاثي1!A5:AJ49,13,FALSE)</f>
        <v>0</v>
      </c>
      <c r="C23" s="413"/>
      <c r="D23" s="412"/>
      <c r="E23" s="269">
        <f>دفتر1!G19</f>
        <v>0</v>
      </c>
      <c r="F23" s="269">
        <f>دفتر1!F19</f>
        <v>0</v>
      </c>
      <c r="G23" s="414" t="str">
        <f>VLOOKUP(J7,ثلاثي1!A5:AJ49,36,FALSE)</f>
        <v/>
      </c>
      <c r="H23" s="414"/>
      <c r="I23" s="414"/>
    </row>
    <row r="24" spans="1:9" ht="14.25" thickTop="1" thickBot="1" x14ac:dyDescent="0.25">
      <c r="A24" s="259"/>
      <c r="B24" s="260"/>
      <c r="C24" s="278"/>
      <c r="D24" s="279"/>
      <c r="E24" s="280"/>
      <c r="F24" s="281"/>
      <c r="G24" s="414"/>
      <c r="H24" s="414"/>
      <c r="I24" s="414"/>
    </row>
    <row r="25" spans="1:9" ht="14.25" thickTop="1" thickBot="1" x14ac:dyDescent="0.25">
      <c r="A25" s="262"/>
      <c r="B25" s="282"/>
      <c r="C25" s="283"/>
      <c r="D25" s="284"/>
      <c r="E25" s="263"/>
      <c r="F25" s="285"/>
      <c r="G25" s="414"/>
      <c r="H25" s="414"/>
      <c r="I25" s="414"/>
    </row>
    <row r="26" spans="1:9" ht="6.75" customHeight="1" thickTop="1" thickBot="1" x14ac:dyDescent="0.25">
      <c r="A26" s="262"/>
      <c r="B26" s="263"/>
      <c r="C26" s="283"/>
      <c r="D26" s="284"/>
      <c r="E26" s="263"/>
      <c r="F26" s="285"/>
      <c r="G26" s="414"/>
      <c r="H26" s="414"/>
      <c r="I26" s="414"/>
    </row>
    <row r="27" spans="1:9" ht="29.25" customHeight="1" thickTop="1" thickBot="1" x14ac:dyDescent="0.25">
      <c r="A27" s="265"/>
      <c r="B27" s="286"/>
      <c r="C27" s="287"/>
      <c r="D27" s="266"/>
      <c r="E27" s="266"/>
      <c r="F27" s="288"/>
      <c r="G27" s="414"/>
      <c r="H27" s="414"/>
      <c r="I27" s="414"/>
    </row>
    <row r="28" spans="1:9" ht="29.25" customHeight="1" thickTop="1" thickBot="1" x14ac:dyDescent="0.25">
      <c r="A28" s="444" t="s">
        <v>140</v>
      </c>
      <c r="B28" s="444"/>
      <c r="C28" s="289"/>
      <c r="D28" s="289"/>
      <c r="E28" s="289"/>
      <c r="F28" s="289"/>
      <c r="G28" s="429"/>
      <c r="H28" s="430"/>
      <c r="I28" s="431"/>
    </row>
    <row r="29" spans="1:9" ht="29.25" customHeight="1" thickTop="1" thickBot="1" x14ac:dyDescent="0.25">
      <c r="A29" s="291"/>
      <c r="B29" s="269">
        <f>VLOOKUP(J7,ثلاثي1!A5:AJ49,17,FALSE)</f>
        <v>0</v>
      </c>
      <c r="C29" s="418">
        <f>VLOOKUP(J7,ثلاثي1!A5:AJ49,25,FALSE)</f>
        <v>0</v>
      </c>
      <c r="D29" s="445"/>
      <c r="E29" s="269">
        <f>دفتر1!G23</f>
        <v>0</v>
      </c>
      <c r="F29" s="269">
        <f>دفتر1!F23</f>
        <v>0</v>
      </c>
      <c r="G29" s="432"/>
      <c r="H29" s="433"/>
      <c r="I29" s="434"/>
    </row>
    <row r="30" spans="1:9" ht="29.25" customHeight="1" thickTop="1" thickBot="1" x14ac:dyDescent="0.25">
      <c r="A30" s="291"/>
      <c r="B30" s="269">
        <f>VLOOKUP(J7,ثلاثي1!A5:AJ49,18,FALSE)</f>
        <v>0</v>
      </c>
      <c r="C30" s="424"/>
      <c r="D30" s="446"/>
      <c r="E30" s="269">
        <f>دفتر1!G24</f>
        <v>0</v>
      </c>
      <c r="F30" s="269">
        <f>دفتر1!F24</f>
        <v>0</v>
      </c>
      <c r="G30" s="432"/>
      <c r="H30" s="433"/>
      <c r="I30" s="434"/>
    </row>
    <row r="31" spans="1:9" ht="29.25" customHeight="1" thickTop="1" thickBot="1" x14ac:dyDescent="0.25">
      <c r="A31" s="291"/>
      <c r="B31" s="293">
        <f>VLOOKUP(J7,ثلاثي1!A5:AJ49,19,FALSE)</f>
        <v>0</v>
      </c>
      <c r="C31" s="424"/>
      <c r="D31" s="446"/>
      <c r="E31" s="269">
        <f>دفتر1!G25</f>
        <v>0</v>
      </c>
      <c r="F31" s="269">
        <f>دفتر1!F25</f>
        <v>0</v>
      </c>
      <c r="G31" s="432"/>
      <c r="H31" s="433"/>
      <c r="I31" s="434"/>
    </row>
    <row r="32" spans="1:9" ht="30.75" customHeight="1" thickTop="1" thickBot="1" x14ac:dyDescent="0.25">
      <c r="A32" s="277" t="s">
        <v>141</v>
      </c>
      <c r="B32" s="269">
        <f>VLOOKUP(J7,ثلاثي1!A5:AJ49,20,FALSE)</f>
        <v>0</v>
      </c>
      <c r="C32" s="424"/>
      <c r="D32" s="446"/>
      <c r="E32" s="269">
        <f>دفتر1!G26</f>
        <v>0</v>
      </c>
      <c r="F32" s="269">
        <f>دفتر1!F26</f>
        <v>0</v>
      </c>
      <c r="G32" s="432"/>
      <c r="H32" s="433"/>
      <c r="I32" s="434"/>
    </row>
    <row r="33" spans="1:9" ht="17.25" customHeight="1" thickTop="1" thickBot="1" x14ac:dyDescent="0.3">
      <c r="A33" s="448" t="s">
        <v>142</v>
      </c>
      <c r="B33" s="449"/>
      <c r="C33" s="424"/>
      <c r="D33" s="446"/>
      <c r="E33" s="438"/>
      <c r="F33" s="439"/>
      <c r="G33" s="432"/>
      <c r="H33" s="433"/>
      <c r="I33" s="434"/>
    </row>
    <row r="34" spans="1:9" ht="33.75" customHeight="1" thickTop="1" thickBot="1" x14ac:dyDescent="0.25">
      <c r="A34" s="277"/>
      <c r="B34" s="294">
        <f>VLOOKUP(J7,ثلاثي1!A5:AJ49,21,FALSE)</f>
        <v>0</v>
      </c>
      <c r="C34" s="424"/>
      <c r="D34" s="446"/>
      <c r="E34" s="269">
        <f>دفتر1!G27</f>
        <v>0</v>
      </c>
      <c r="F34" s="269">
        <f>دفتر1!F27</f>
        <v>0</v>
      </c>
      <c r="G34" s="432"/>
      <c r="H34" s="433"/>
      <c r="I34" s="434"/>
    </row>
    <row r="35" spans="1:9" ht="14.25" thickTop="1" thickBot="1" x14ac:dyDescent="0.25">
      <c r="A35" s="450"/>
      <c r="B35" s="442">
        <f>VLOOKUP(J7,ثلاثي1!A5:AJ49,22,FALSE)</f>
        <v>0</v>
      </c>
      <c r="C35" s="424"/>
      <c r="D35" s="446"/>
      <c r="E35" s="456">
        <f>دفتر1!G28</f>
        <v>0</v>
      </c>
      <c r="F35" s="456">
        <f>دفتر1!F28</f>
        <v>0</v>
      </c>
      <c r="G35" s="435"/>
      <c r="H35" s="436"/>
      <c r="I35" s="437"/>
    </row>
    <row r="36" spans="1:9" ht="13.5" customHeight="1" thickTop="1" thickBot="1" x14ac:dyDescent="0.25">
      <c r="A36" s="451"/>
      <c r="B36" s="443"/>
      <c r="C36" s="424"/>
      <c r="D36" s="446"/>
      <c r="E36" s="457"/>
      <c r="F36" s="457"/>
      <c r="G36" s="458" t="s">
        <v>143</v>
      </c>
      <c r="H36" s="459"/>
      <c r="I36" s="460"/>
    </row>
    <row r="37" spans="1:9" ht="16.5" customHeight="1" thickTop="1" thickBot="1" x14ac:dyDescent="0.3">
      <c r="A37" s="448" t="s">
        <v>144</v>
      </c>
      <c r="B37" s="449"/>
      <c r="C37" s="424"/>
      <c r="D37" s="446"/>
      <c r="E37" s="438"/>
      <c r="F37" s="439"/>
      <c r="G37" s="461"/>
      <c r="H37" s="462"/>
      <c r="I37" s="463"/>
    </row>
    <row r="38" spans="1:9" ht="14.25" thickTop="1" thickBot="1" x14ac:dyDescent="0.25">
      <c r="A38" s="440"/>
      <c r="B38" s="442">
        <f>IF(VLOOKUP(J7,ثلاثي1!A5:AJ49,23,FALSE)=7.77,"معفى",VLOOKUP(J7,ثلاثي1!A5:AJ49,23,FALSE))</f>
        <v>0</v>
      </c>
      <c r="C38" s="424"/>
      <c r="D38" s="446"/>
      <c r="E38" s="455">
        <f>دفتر1!G29</f>
        <v>0</v>
      </c>
      <c r="F38" s="455">
        <f>دفتر1!F29</f>
        <v>0</v>
      </c>
      <c r="G38" s="461"/>
      <c r="H38" s="462"/>
      <c r="I38" s="463"/>
    </row>
    <row r="39" spans="1:9" ht="16.5" customHeight="1" thickTop="1" thickBot="1" x14ac:dyDescent="0.25">
      <c r="A39" s="441"/>
      <c r="B39" s="443"/>
      <c r="C39" s="425"/>
      <c r="D39" s="447"/>
      <c r="E39" s="455"/>
      <c r="F39" s="455"/>
      <c r="G39" s="452" t="s">
        <v>145</v>
      </c>
      <c r="H39" s="453"/>
      <c r="I39" s="454"/>
    </row>
    <row r="40" spans="1:9" ht="13.5" thickTop="1" x14ac:dyDescent="0.2">
      <c r="A40" s="297"/>
      <c r="B40" s="298"/>
      <c r="C40" s="298"/>
      <c r="D40" s="298"/>
      <c r="E40" s="298"/>
      <c r="F40" s="299"/>
      <c r="G40" s="452"/>
      <c r="H40" s="453"/>
      <c r="I40" s="454"/>
    </row>
    <row r="41" spans="1:9" x14ac:dyDescent="0.2">
      <c r="A41" s="300"/>
      <c r="B41" s="301"/>
      <c r="C41" s="301"/>
      <c r="D41" s="301"/>
      <c r="E41" s="301"/>
      <c r="F41" s="302"/>
      <c r="G41" s="452"/>
      <c r="H41" s="453"/>
      <c r="I41" s="454"/>
    </row>
    <row r="42" spans="1:9" x14ac:dyDescent="0.2">
      <c r="A42" s="300"/>
      <c r="B42" s="301"/>
      <c r="C42" s="301"/>
      <c r="D42" s="301"/>
      <c r="E42" s="301"/>
      <c r="F42" s="302"/>
      <c r="G42" s="452"/>
      <c r="H42" s="453"/>
      <c r="I42" s="454"/>
    </row>
    <row r="43" spans="1:9" x14ac:dyDescent="0.2">
      <c r="A43" s="300"/>
      <c r="B43" s="301"/>
      <c r="C43" s="301"/>
      <c r="D43" s="301"/>
      <c r="E43" s="301"/>
      <c r="F43" s="302"/>
      <c r="G43" s="452"/>
      <c r="H43" s="453"/>
      <c r="I43" s="454"/>
    </row>
    <row r="44" spans="1:9" ht="3" customHeight="1" thickBot="1" x14ac:dyDescent="0.25">
      <c r="A44" s="300"/>
      <c r="B44" s="301"/>
      <c r="C44" s="301"/>
      <c r="D44" s="301"/>
      <c r="E44" s="301"/>
      <c r="F44" s="302"/>
      <c r="G44" s="303"/>
      <c r="H44" s="304"/>
      <c r="I44" s="305"/>
    </row>
    <row r="45" spans="1:9" ht="7.5" hidden="1" customHeight="1" thickTop="1" thickBot="1" x14ac:dyDescent="0.25">
      <c r="A45" s="306"/>
      <c r="B45" s="307"/>
      <c r="C45" s="307"/>
      <c r="D45" s="307"/>
      <c r="E45" s="307"/>
      <c r="F45" s="308"/>
      <c r="G45" s="309"/>
      <c r="H45" s="310"/>
      <c r="I45" s="311"/>
    </row>
    <row r="46" spans="1:9" ht="39.75" customHeight="1" thickTop="1" thickBot="1" x14ac:dyDescent="0.25">
      <c r="A46" s="277"/>
      <c r="B46" s="293">
        <f>VLOOKUP(J7,ثلاثي1!A5:AJ49,27,FALSE)</f>
        <v>0</v>
      </c>
      <c r="C46" s="418">
        <f>VLOOKUP(J7,ثلاثي1!A5:AJ49,31,FALSE)</f>
        <v>0</v>
      </c>
      <c r="D46" s="426"/>
      <c r="E46" s="269">
        <f>دفتر1!G33</f>
        <v>0</v>
      </c>
      <c r="F46" s="269">
        <f>دفتر1!F33</f>
        <v>0</v>
      </c>
      <c r="G46" s="429"/>
      <c r="H46" s="430"/>
      <c r="I46" s="431"/>
    </row>
    <row r="47" spans="1:9" ht="35.25" customHeight="1" thickTop="1" thickBot="1" x14ac:dyDescent="0.25">
      <c r="A47" s="277"/>
      <c r="B47" s="269">
        <f>VLOOKUP(J7,ثلاثي1!A5:AJ49,28,FALSE)</f>
        <v>0</v>
      </c>
      <c r="C47" s="424"/>
      <c r="D47" s="427"/>
      <c r="E47" s="269">
        <f>دفتر1!G34</f>
        <v>0</v>
      </c>
      <c r="F47" s="269">
        <f>دفتر1!F34</f>
        <v>0</v>
      </c>
      <c r="G47" s="432"/>
      <c r="H47" s="433"/>
      <c r="I47" s="434"/>
    </row>
    <row r="48" spans="1:9" ht="33.75" customHeight="1" thickTop="1" thickBot="1" x14ac:dyDescent="0.25">
      <c r="A48" s="277"/>
      <c r="B48" s="269">
        <f>VLOOKUP(J7,ثلاثي1!A5:AJ49,29,FALSE)</f>
        <v>0</v>
      </c>
      <c r="C48" s="425"/>
      <c r="D48" s="428"/>
      <c r="E48" s="269">
        <f>دفتر1!G35</f>
        <v>0</v>
      </c>
      <c r="F48" s="269">
        <f>دفتر1!F35</f>
        <v>0</v>
      </c>
      <c r="G48" s="435"/>
      <c r="H48" s="436"/>
      <c r="I48" s="437"/>
    </row>
    <row r="49" spans="1:9" ht="13.5" thickTop="1" x14ac:dyDescent="0.2">
      <c r="A49" s="312"/>
      <c r="B49" s="263"/>
      <c r="C49" s="313"/>
      <c r="D49" s="313"/>
      <c r="E49" s="263"/>
      <c r="F49" s="263"/>
      <c r="G49" s="263"/>
      <c r="H49" s="263"/>
      <c r="I49" s="263"/>
    </row>
    <row r="50" spans="1:9" ht="21" customHeight="1" x14ac:dyDescent="0.2">
      <c r="A50" s="312"/>
      <c r="B50" s="263"/>
      <c r="C50" s="313"/>
      <c r="D50" s="313"/>
      <c r="E50" s="263"/>
      <c r="F50" s="263"/>
      <c r="G50" s="263"/>
      <c r="H50" s="263"/>
      <c r="I50" s="263"/>
    </row>
  </sheetData>
  <sheetProtection deleteRows="0" selectLockedCells="1"/>
  <mergeCells count="35">
    <mergeCell ref="A28:B28"/>
    <mergeCell ref="G28:I35"/>
    <mergeCell ref="C29:C39"/>
    <mergeCell ref="D29:D39"/>
    <mergeCell ref="A33:B33"/>
    <mergeCell ref="E33:F33"/>
    <mergeCell ref="A35:A36"/>
    <mergeCell ref="B35:B36"/>
    <mergeCell ref="G39:I43"/>
    <mergeCell ref="E38:E39"/>
    <mergeCell ref="F38:F39"/>
    <mergeCell ref="A37:B37"/>
    <mergeCell ref="E35:E36"/>
    <mergeCell ref="F35:F36"/>
    <mergeCell ref="G36:I38"/>
    <mergeCell ref="C46:C48"/>
    <mergeCell ref="D46:D48"/>
    <mergeCell ref="G46:I48"/>
    <mergeCell ref="E37:F37"/>
    <mergeCell ref="A38:A39"/>
    <mergeCell ref="B38:B39"/>
    <mergeCell ref="G20:I22"/>
    <mergeCell ref="C21:C23"/>
    <mergeCell ref="D21:D23"/>
    <mergeCell ref="G23:I27"/>
    <mergeCell ref="D8:F9"/>
    <mergeCell ref="B10:C10"/>
    <mergeCell ref="G10:H10"/>
    <mergeCell ref="G12:I15"/>
    <mergeCell ref="C16:C19"/>
    <mergeCell ref="D16:D19"/>
    <mergeCell ref="G17:G18"/>
    <mergeCell ref="H17:H18"/>
    <mergeCell ref="I17:I18"/>
    <mergeCell ref="G19:I19"/>
  </mergeCells>
  <dataValidations count="1">
    <dataValidation type="whole" allowBlank="1" showInputMessage="1" showErrorMessage="1" sqref="J7">
      <formula1>1</formula1>
      <formula2>45</formula2>
    </dataValidation>
  </dataValidations>
  <pageMargins left="0" right="0" top="0.19685039370078741" bottom="0.19685039370078741" header="0.51181102362204722" footer="0.51181102362204722"/>
  <pageSetup paperSize="9" scale="80" orientation="portrait" r:id="rId1"/>
  <headerFooter alignWithMargins="0"/>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pinner 1">
              <controlPr defaultSize="0" autoFill="0" autoLine="0" autoPict="0">
                <anchor moveWithCells="1">
                  <from>
                    <xdr:col>9</xdr:col>
                    <xdr:colOff>704850</xdr:colOff>
                    <xdr:row>3</xdr:row>
                    <xdr:rowOff>66675</xdr:rowOff>
                  </from>
                  <to>
                    <xdr:col>10</xdr:col>
                    <xdr:colOff>304800</xdr:colOff>
                    <xdr:row>5</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P174"/>
  <sheetViews>
    <sheetView rightToLeft="1" showWhiteSpace="0" zoomScaleNormal="100" zoomScaleSheetLayoutView="85" workbookViewId="0">
      <selection activeCell="A95" sqref="A95:XFD119"/>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2" width="5.42578125" style="16" bestFit="1" customWidth="1"/>
    <col min="23" max="23" width="6.85546875" style="16" customWidth="1"/>
    <col min="24" max="24" width="6.42578125" style="16" customWidth="1"/>
    <col min="25" max="25" width="5.42578125" style="16" customWidth="1"/>
    <col min="26" max="26" width="4.42578125" style="16" customWidth="1"/>
    <col min="27" max="27" width="5.140625" style="16" customWidth="1"/>
    <col min="28" max="28" width="5.7109375" style="16" customWidth="1"/>
    <col min="29" max="29" width="5.28515625" style="16" customWidth="1"/>
    <col min="30" max="30" width="5.5703125" style="16" customWidth="1"/>
    <col min="31" max="31" width="5.140625" style="16" customWidth="1"/>
    <col min="32" max="32" width="3.85546875" style="16" customWidth="1"/>
    <col min="33" max="33" width="6.140625" style="16" customWidth="1"/>
    <col min="34" max="34" width="5.42578125" style="16" bestFit="1" customWidth="1"/>
    <col min="35" max="35" width="4.28515625" style="16" customWidth="1"/>
    <col min="36" max="36" width="4.42578125" style="16" customWidth="1"/>
    <col min="37" max="255" width="11.42578125" style="16"/>
    <col min="256" max="256" width="4.28515625" style="16" bestFit="1" customWidth="1"/>
    <col min="257" max="257" width="11.42578125" style="16" customWidth="1"/>
    <col min="258" max="258" width="5" style="16" customWidth="1"/>
    <col min="259" max="259" width="5.140625" style="16" customWidth="1"/>
    <col min="260" max="260" width="5.7109375" style="16" bestFit="1" customWidth="1"/>
    <col min="261" max="261" width="5.7109375" style="16" customWidth="1"/>
    <col min="262" max="262" width="5.5703125" style="16" bestFit="1" customWidth="1"/>
    <col min="263" max="263" width="5.7109375" style="16" customWidth="1"/>
    <col min="264" max="264" width="5.42578125" style="16" customWidth="1"/>
    <col min="265" max="265" width="5.28515625" style="16" customWidth="1"/>
    <col min="266" max="266" width="5.5703125" style="16" bestFit="1" customWidth="1"/>
    <col min="267" max="267" width="5.28515625" style="16" customWidth="1"/>
    <col min="268" max="270" width="5.42578125" style="16" bestFit="1" customWidth="1"/>
    <col min="271" max="271" width="3.7109375" style="16" customWidth="1"/>
    <col min="272" max="275" width="5.28515625" style="16" customWidth="1"/>
    <col min="276" max="278" width="5.42578125" style="16" bestFit="1" customWidth="1"/>
    <col min="279" max="279" width="6.42578125" style="16" bestFit="1" customWidth="1"/>
    <col min="280" max="280" width="5.42578125" style="16" customWidth="1"/>
    <col min="281" max="281" width="3.28515625" style="16" customWidth="1"/>
    <col min="282" max="282" width="5.140625" style="16" customWidth="1"/>
    <col min="283" max="283" width="5.7109375" style="16" customWidth="1"/>
    <col min="284" max="285" width="5.28515625" style="16" customWidth="1"/>
    <col min="286" max="286" width="5.5703125" style="16" customWidth="1"/>
    <col min="287" max="287" width="5.140625" style="16" customWidth="1"/>
    <col min="288" max="288" width="3.85546875" style="16" customWidth="1"/>
    <col min="289" max="289" width="6.140625" style="16" customWidth="1"/>
    <col min="290" max="290" width="5.42578125" style="16" bestFit="1" customWidth="1"/>
    <col min="291" max="291" width="4.28515625" style="16" customWidth="1"/>
    <col min="292" max="292" width="3.85546875" style="16" customWidth="1"/>
    <col min="293" max="511" width="11.42578125" style="16"/>
    <col min="512" max="512" width="4.28515625" style="16" bestFit="1" customWidth="1"/>
    <col min="513" max="513" width="11.42578125" style="16" customWidth="1"/>
    <col min="514" max="514" width="5" style="16" customWidth="1"/>
    <col min="515" max="515" width="5.140625" style="16" customWidth="1"/>
    <col min="516" max="516" width="5.7109375" style="16" bestFit="1" customWidth="1"/>
    <col min="517" max="517" width="5.7109375" style="16" customWidth="1"/>
    <col min="518" max="518" width="5.5703125" style="16" bestFit="1" customWidth="1"/>
    <col min="519" max="519" width="5.7109375" style="16" customWidth="1"/>
    <col min="520" max="520" width="5.42578125" style="16" customWidth="1"/>
    <col min="521" max="521" width="5.28515625" style="16" customWidth="1"/>
    <col min="522" max="522" width="5.5703125" style="16" bestFit="1" customWidth="1"/>
    <col min="523" max="523" width="5.28515625" style="16" customWidth="1"/>
    <col min="524" max="526" width="5.42578125" style="16" bestFit="1" customWidth="1"/>
    <col min="527" max="527" width="3.7109375" style="16" customWidth="1"/>
    <col min="528" max="531" width="5.28515625" style="16" customWidth="1"/>
    <col min="532" max="534" width="5.42578125" style="16" bestFit="1" customWidth="1"/>
    <col min="535" max="535" width="6.42578125" style="16" bestFit="1" customWidth="1"/>
    <col min="536" max="536" width="5.42578125" style="16" customWidth="1"/>
    <col min="537" max="537" width="3.28515625" style="16" customWidth="1"/>
    <col min="538" max="538" width="5.140625" style="16" customWidth="1"/>
    <col min="539" max="539" width="5.7109375" style="16" customWidth="1"/>
    <col min="540" max="541" width="5.28515625" style="16" customWidth="1"/>
    <col min="542" max="542" width="5.5703125" style="16" customWidth="1"/>
    <col min="543" max="543" width="5.140625" style="16" customWidth="1"/>
    <col min="544" max="544" width="3.85546875" style="16" customWidth="1"/>
    <col min="545" max="545" width="6.140625" style="16" customWidth="1"/>
    <col min="546" max="546" width="5.42578125" style="16" bestFit="1" customWidth="1"/>
    <col min="547" max="547" width="4.28515625" style="16" customWidth="1"/>
    <col min="548" max="548" width="3.85546875" style="16" customWidth="1"/>
    <col min="549" max="767" width="11.42578125" style="16"/>
    <col min="768" max="768" width="4.28515625" style="16" bestFit="1" customWidth="1"/>
    <col min="769" max="769" width="11.42578125" style="16" customWidth="1"/>
    <col min="770" max="770" width="5" style="16" customWidth="1"/>
    <col min="771" max="771" width="5.140625" style="16" customWidth="1"/>
    <col min="772" max="772" width="5.7109375" style="16" bestFit="1" customWidth="1"/>
    <col min="773" max="773" width="5.7109375" style="16" customWidth="1"/>
    <col min="774" max="774" width="5.5703125" style="16" bestFit="1" customWidth="1"/>
    <col min="775" max="775" width="5.7109375" style="16" customWidth="1"/>
    <col min="776" max="776" width="5.42578125" style="16" customWidth="1"/>
    <col min="777" max="777" width="5.28515625" style="16" customWidth="1"/>
    <col min="778" max="778" width="5.5703125" style="16" bestFit="1" customWidth="1"/>
    <col min="779" max="779" width="5.28515625" style="16" customWidth="1"/>
    <col min="780" max="782" width="5.42578125" style="16" bestFit="1" customWidth="1"/>
    <col min="783" max="783" width="3.7109375" style="16" customWidth="1"/>
    <col min="784" max="787" width="5.28515625" style="16" customWidth="1"/>
    <col min="788" max="790" width="5.42578125" style="16" bestFit="1" customWidth="1"/>
    <col min="791" max="791" width="6.42578125" style="16" bestFit="1" customWidth="1"/>
    <col min="792" max="792" width="5.42578125" style="16" customWidth="1"/>
    <col min="793" max="793" width="3.28515625" style="16" customWidth="1"/>
    <col min="794" max="794" width="5.140625" style="16" customWidth="1"/>
    <col min="795" max="795" width="5.7109375" style="16" customWidth="1"/>
    <col min="796" max="797" width="5.28515625" style="16" customWidth="1"/>
    <col min="798" max="798" width="5.5703125" style="16" customWidth="1"/>
    <col min="799" max="799" width="5.140625" style="16" customWidth="1"/>
    <col min="800" max="800" width="3.85546875" style="16" customWidth="1"/>
    <col min="801" max="801" width="6.140625" style="16" customWidth="1"/>
    <col min="802" max="802" width="5.42578125" style="16" bestFit="1" customWidth="1"/>
    <col min="803" max="803" width="4.28515625" style="16" customWidth="1"/>
    <col min="804" max="804" width="3.85546875" style="16" customWidth="1"/>
    <col min="805" max="1023" width="11.42578125" style="16"/>
    <col min="1024" max="1024" width="4.28515625" style="16" bestFit="1" customWidth="1"/>
    <col min="1025" max="1025" width="11.42578125" style="16" customWidth="1"/>
    <col min="1026" max="1026" width="5" style="16" customWidth="1"/>
    <col min="1027" max="1027" width="5.140625" style="16" customWidth="1"/>
    <col min="1028" max="1028" width="5.7109375" style="16" bestFit="1" customWidth="1"/>
    <col min="1029" max="1029" width="5.7109375" style="16" customWidth="1"/>
    <col min="1030" max="1030" width="5.5703125" style="16" bestFit="1" customWidth="1"/>
    <col min="1031" max="1031" width="5.7109375" style="16" customWidth="1"/>
    <col min="1032" max="1032" width="5.42578125" style="16" customWidth="1"/>
    <col min="1033" max="1033" width="5.28515625" style="16" customWidth="1"/>
    <col min="1034" max="1034" width="5.5703125" style="16" bestFit="1" customWidth="1"/>
    <col min="1035" max="1035" width="5.28515625" style="16" customWidth="1"/>
    <col min="1036" max="1038" width="5.42578125" style="16" bestFit="1" customWidth="1"/>
    <col min="1039" max="1039" width="3.7109375" style="16" customWidth="1"/>
    <col min="1040" max="1043" width="5.28515625" style="16" customWidth="1"/>
    <col min="1044" max="1046" width="5.42578125" style="16" bestFit="1" customWidth="1"/>
    <col min="1047" max="1047" width="6.42578125" style="16" bestFit="1" customWidth="1"/>
    <col min="1048" max="1048" width="5.42578125" style="16" customWidth="1"/>
    <col min="1049" max="1049" width="3.28515625" style="16" customWidth="1"/>
    <col min="1050" max="1050" width="5.140625" style="16" customWidth="1"/>
    <col min="1051" max="1051" width="5.7109375" style="16" customWidth="1"/>
    <col min="1052" max="1053" width="5.28515625" style="16" customWidth="1"/>
    <col min="1054" max="1054" width="5.5703125" style="16" customWidth="1"/>
    <col min="1055" max="1055" width="5.140625" style="16" customWidth="1"/>
    <col min="1056" max="1056" width="3.85546875" style="16" customWidth="1"/>
    <col min="1057" max="1057" width="6.140625" style="16" customWidth="1"/>
    <col min="1058" max="1058" width="5.42578125" style="16" bestFit="1" customWidth="1"/>
    <col min="1059" max="1059" width="4.28515625" style="16" customWidth="1"/>
    <col min="1060" max="1060" width="3.85546875" style="16" customWidth="1"/>
    <col min="1061" max="1279" width="11.42578125" style="16"/>
    <col min="1280" max="1280" width="4.28515625" style="16" bestFit="1" customWidth="1"/>
    <col min="1281" max="1281" width="11.42578125" style="16" customWidth="1"/>
    <col min="1282" max="1282" width="5" style="16" customWidth="1"/>
    <col min="1283" max="1283" width="5.140625" style="16" customWidth="1"/>
    <col min="1284" max="1284" width="5.7109375" style="16" bestFit="1" customWidth="1"/>
    <col min="1285" max="1285" width="5.7109375" style="16" customWidth="1"/>
    <col min="1286" max="1286" width="5.5703125" style="16" bestFit="1" customWidth="1"/>
    <col min="1287" max="1287" width="5.7109375" style="16" customWidth="1"/>
    <col min="1288" max="1288" width="5.42578125" style="16" customWidth="1"/>
    <col min="1289" max="1289" width="5.28515625" style="16" customWidth="1"/>
    <col min="1290" max="1290" width="5.5703125" style="16" bestFit="1" customWidth="1"/>
    <col min="1291" max="1291" width="5.28515625" style="16" customWidth="1"/>
    <col min="1292" max="1294" width="5.42578125" style="16" bestFit="1" customWidth="1"/>
    <col min="1295" max="1295" width="3.7109375" style="16" customWidth="1"/>
    <col min="1296" max="1299" width="5.28515625" style="16" customWidth="1"/>
    <col min="1300" max="1302" width="5.42578125" style="16" bestFit="1" customWidth="1"/>
    <col min="1303" max="1303" width="6.42578125" style="16" bestFit="1" customWidth="1"/>
    <col min="1304" max="1304" width="5.42578125" style="16" customWidth="1"/>
    <col min="1305" max="1305" width="3.28515625" style="16" customWidth="1"/>
    <col min="1306" max="1306" width="5.140625" style="16" customWidth="1"/>
    <col min="1307" max="1307" width="5.7109375" style="16" customWidth="1"/>
    <col min="1308" max="1309" width="5.28515625" style="16" customWidth="1"/>
    <col min="1310" max="1310" width="5.5703125" style="16" customWidth="1"/>
    <col min="1311" max="1311" width="5.140625" style="16" customWidth="1"/>
    <col min="1312" max="1312" width="3.85546875" style="16" customWidth="1"/>
    <col min="1313" max="1313" width="6.140625" style="16" customWidth="1"/>
    <col min="1314" max="1314" width="5.42578125" style="16" bestFit="1" customWidth="1"/>
    <col min="1315" max="1315" width="4.28515625" style="16" customWidth="1"/>
    <col min="1316" max="1316" width="3.85546875" style="16" customWidth="1"/>
    <col min="1317" max="1535" width="11.42578125" style="16"/>
    <col min="1536" max="1536" width="4.28515625" style="16" bestFit="1" customWidth="1"/>
    <col min="1537" max="1537" width="11.42578125" style="16" customWidth="1"/>
    <col min="1538" max="1538" width="5" style="16" customWidth="1"/>
    <col min="1539" max="1539" width="5.140625" style="16" customWidth="1"/>
    <col min="1540" max="1540" width="5.7109375" style="16" bestFit="1" customWidth="1"/>
    <col min="1541" max="1541" width="5.7109375" style="16" customWidth="1"/>
    <col min="1542" max="1542" width="5.5703125" style="16" bestFit="1" customWidth="1"/>
    <col min="1543" max="1543" width="5.7109375" style="16" customWidth="1"/>
    <col min="1544" max="1544" width="5.42578125" style="16" customWidth="1"/>
    <col min="1545" max="1545" width="5.28515625" style="16" customWidth="1"/>
    <col min="1546" max="1546" width="5.5703125" style="16" bestFit="1" customWidth="1"/>
    <col min="1547" max="1547" width="5.28515625" style="16" customWidth="1"/>
    <col min="1548" max="1550" width="5.42578125" style="16" bestFit="1" customWidth="1"/>
    <col min="1551" max="1551" width="3.7109375" style="16" customWidth="1"/>
    <col min="1552" max="1555" width="5.28515625" style="16" customWidth="1"/>
    <col min="1556" max="1558" width="5.42578125" style="16" bestFit="1" customWidth="1"/>
    <col min="1559" max="1559" width="6.42578125" style="16" bestFit="1" customWidth="1"/>
    <col min="1560" max="1560" width="5.42578125" style="16" customWidth="1"/>
    <col min="1561" max="1561" width="3.28515625" style="16" customWidth="1"/>
    <col min="1562" max="1562" width="5.140625" style="16" customWidth="1"/>
    <col min="1563" max="1563" width="5.7109375" style="16" customWidth="1"/>
    <col min="1564" max="1565" width="5.28515625" style="16" customWidth="1"/>
    <col min="1566" max="1566" width="5.5703125" style="16" customWidth="1"/>
    <col min="1567" max="1567" width="5.140625" style="16" customWidth="1"/>
    <col min="1568" max="1568" width="3.85546875" style="16" customWidth="1"/>
    <col min="1569" max="1569" width="6.140625" style="16" customWidth="1"/>
    <col min="1570" max="1570" width="5.42578125" style="16" bestFit="1" customWidth="1"/>
    <col min="1571" max="1571" width="4.28515625" style="16" customWidth="1"/>
    <col min="1572" max="1572" width="3.85546875" style="16" customWidth="1"/>
    <col min="1573" max="1791" width="11.42578125" style="16"/>
    <col min="1792" max="1792" width="4.28515625" style="16" bestFit="1" customWidth="1"/>
    <col min="1793" max="1793" width="11.42578125" style="16" customWidth="1"/>
    <col min="1794" max="1794" width="5" style="16" customWidth="1"/>
    <col min="1795" max="1795" width="5.140625" style="16" customWidth="1"/>
    <col min="1796" max="1796" width="5.7109375" style="16" bestFit="1" customWidth="1"/>
    <col min="1797" max="1797" width="5.7109375" style="16" customWidth="1"/>
    <col min="1798" max="1798" width="5.5703125" style="16" bestFit="1" customWidth="1"/>
    <col min="1799" max="1799" width="5.7109375" style="16" customWidth="1"/>
    <col min="1800" max="1800" width="5.42578125" style="16" customWidth="1"/>
    <col min="1801" max="1801" width="5.28515625" style="16" customWidth="1"/>
    <col min="1802" max="1802" width="5.5703125" style="16" bestFit="1" customWidth="1"/>
    <col min="1803" max="1803" width="5.28515625" style="16" customWidth="1"/>
    <col min="1804" max="1806" width="5.42578125" style="16" bestFit="1" customWidth="1"/>
    <col min="1807" max="1807" width="3.7109375" style="16" customWidth="1"/>
    <col min="1808" max="1811" width="5.28515625" style="16" customWidth="1"/>
    <col min="1812" max="1814" width="5.42578125" style="16" bestFit="1" customWidth="1"/>
    <col min="1815" max="1815" width="6.42578125" style="16" bestFit="1" customWidth="1"/>
    <col min="1816" max="1816" width="5.42578125" style="16" customWidth="1"/>
    <col min="1817" max="1817" width="3.28515625" style="16" customWidth="1"/>
    <col min="1818" max="1818" width="5.140625" style="16" customWidth="1"/>
    <col min="1819" max="1819" width="5.7109375" style="16" customWidth="1"/>
    <col min="1820" max="1821" width="5.28515625" style="16" customWidth="1"/>
    <col min="1822" max="1822" width="5.5703125" style="16" customWidth="1"/>
    <col min="1823" max="1823" width="5.140625" style="16" customWidth="1"/>
    <col min="1824" max="1824" width="3.85546875" style="16" customWidth="1"/>
    <col min="1825" max="1825" width="6.140625" style="16" customWidth="1"/>
    <col min="1826" max="1826" width="5.42578125" style="16" bestFit="1" customWidth="1"/>
    <col min="1827" max="1827" width="4.28515625" style="16" customWidth="1"/>
    <col min="1828" max="1828" width="3.85546875" style="16" customWidth="1"/>
    <col min="1829" max="2047" width="11.42578125" style="16"/>
    <col min="2048" max="2048" width="4.28515625" style="16" bestFit="1" customWidth="1"/>
    <col min="2049" max="2049" width="11.42578125" style="16" customWidth="1"/>
    <col min="2050" max="2050" width="5" style="16" customWidth="1"/>
    <col min="2051" max="2051" width="5.140625" style="16" customWidth="1"/>
    <col min="2052" max="2052" width="5.7109375" style="16" bestFit="1" customWidth="1"/>
    <col min="2053" max="2053" width="5.7109375" style="16" customWidth="1"/>
    <col min="2054" max="2054" width="5.5703125" style="16" bestFit="1" customWidth="1"/>
    <col min="2055" max="2055" width="5.7109375" style="16" customWidth="1"/>
    <col min="2056" max="2056" width="5.42578125" style="16" customWidth="1"/>
    <col min="2057" max="2057" width="5.28515625" style="16" customWidth="1"/>
    <col min="2058" max="2058" width="5.5703125" style="16" bestFit="1" customWidth="1"/>
    <col min="2059" max="2059" width="5.28515625" style="16" customWidth="1"/>
    <col min="2060" max="2062" width="5.42578125" style="16" bestFit="1" customWidth="1"/>
    <col min="2063" max="2063" width="3.7109375" style="16" customWidth="1"/>
    <col min="2064" max="2067" width="5.28515625" style="16" customWidth="1"/>
    <col min="2068" max="2070" width="5.42578125" style="16" bestFit="1" customWidth="1"/>
    <col min="2071" max="2071" width="6.42578125" style="16" bestFit="1" customWidth="1"/>
    <col min="2072" max="2072" width="5.42578125" style="16" customWidth="1"/>
    <col min="2073" max="2073" width="3.28515625" style="16" customWidth="1"/>
    <col min="2074" max="2074" width="5.140625" style="16" customWidth="1"/>
    <col min="2075" max="2075" width="5.7109375" style="16" customWidth="1"/>
    <col min="2076" max="2077" width="5.28515625" style="16" customWidth="1"/>
    <col min="2078" max="2078" width="5.5703125" style="16" customWidth="1"/>
    <col min="2079" max="2079" width="5.140625" style="16" customWidth="1"/>
    <col min="2080" max="2080" width="3.85546875" style="16" customWidth="1"/>
    <col min="2081" max="2081" width="6.140625" style="16" customWidth="1"/>
    <col min="2082" max="2082" width="5.42578125" style="16" bestFit="1" customWidth="1"/>
    <col min="2083" max="2083" width="4.28515625" style="16" customWidth="1"/>
    <col min="2084" max="2084" width="3.85546875" style="16" customWidth="1"/>
    <col min="2085" max="2303" width="11.42578125" style="16"/>
    <col min="2304" max="2304" width="4.28515625" style="16" bestFit="1" customWidth="1"/>
    <col min="2305" max="2305" width="11.42578125" style="16" customWidth="1"/>
    <col min="2306" max="2306" width="5" style="16" customWidth="1"/>
    <col min="2307" max="2307" width="5.140625" style="16" customWidth="1"/>
    <col min="2308" max="2308" width="5.7109375" style="16" bestFit="1" customWidth="1"/>
    <col min="2309" max="2309" width="5.7109375" style="16" customWidth="1"/>
    <col min="2310" max="2310" width="5.5703125" style="16" bestFit="1" customWidth="1"/>
    <col min="2311" max="2311" width="5.7109375" style="16" customWidth="1"/>
    <col min="2312" max="2312" width="5.42578125" style="16" customWidth="1"/>
    <col min="2313" max="2313" width="5.28515625" style="16" customWidth="1"/>
    <col min="2314" max="2314" width="5.5703125" style="16" bestFit="1" customWidth="1"/>
    <col min="2315" max="2315" width="5.28515625" style="16" customWidth="1"/>
    <col min="2316" max="2318" width="5.42578125" style="16" bestFit="1" customWidth="1"/>
    <col min="2319" max="2319" width="3.7109375" style="16" customWidth="1"/>
    <col min="2320" max="2323" width="5.28515625" style="16" customWidth="1"/>
    <col min="2324" max="2326" width="5.42578125" style="16" bestFit="1" customWidth="1"/>
    <col min="2327" max="2327" width="6.42578125" style="16" bestFit="1" customWidth="1"/>
    <col min="2328" max="2328" width="5.42578125" style="16" customWidth="1"/>
    <col min="2329" max="2329" width="3.28515625" style="16" customWidth="1"/>
    <col min="2330" max="2330" width="5.140625" style="16" customWidth="1"/>
    <col min="2331" max="2331" width="5.7109375" style="16" customWidth="1"/>
    <col min="2332" max="2333" width="5.28515625" style="16" customWidth="1"/>
    <col min="2334" max="2334" width="5.5703125" style="16" customWidth="1"/>
    <col min="2335" max="2335" width="5.140625" style="16" customWidth="1"/>
    <col min="2336" max="2336" width="3.85546875" style="16" customWidth="1"/>
    <col min="2337" max="2337" width="6.140625" style="16" customWidth="1"/>
    <col min="2338" max="2338" width="5.42578125" style="16" bestFit="1" customWidth="1"/>
    <col min="2339" max="2339" width="4.28515625" style="16" customWidth="1"/>
    <col min="2340" max="2340" width="3.85546875" style="16" customWidth="1"/>
    <col min="2341" max="2559" width="11.42578125" style="16"/>
    <col min="2560" max="2560" width="4.28515625" style="16" bestFit="1" customWidth="1"/>
    <col min="2561" max="2561" width="11.42578125" style="16" customWidth="1"/>
    <col min="2562" max="2562" width="5" style="16" customWidth="1"/>
    <col min="2563" max="2563" width="5.140625" style="16" customWidth="1"/>
    <col min="2564" max="2564" width="5.7109375" style="16" bestFit="1" customWidth="1"/>
    <col min="2565" max="2565" width="5.7109375" style="16" customWidth="1"/>
    <col min="2566" max="2566" width="5.5703125" style="16" bestFit="1" customWidth="1"/>
    <col min="2567" max="2567" width="5.7109375" style="16" customWidth="1"/>
    <col min="2568" max="2568" width="5.42578125" style="16" customWidth="1"/>
    <col min="2569" max="2569" width="5.28515625" style="16" customWidth="1"/>
    <col min="2570" max="2570" width="5.5703125" style="16" bestFit="1" customWidth="1"/>
    <col min="2571" max="2571" width="5.28515625" style="16" customWidth="1"/>
    <col min="2572" max="2574" width="5.42578125" style="16" bestFit="1" customWidth="1"/>
    <col min="2575" max="2575" width="3.7109375" style="16" customWidth="1"/>
    <col min="2576" max="2579" width="5.28515625" style="16" customWidth="1"/>
    <col min="2580" max="2582" width="5.42578125" style="16" bestFit="1" customWidth="1"/>
    <col min="2583" max="2583" width="6.42578125" style="16" bestFit="1" customWidth="1"/>
    <col min="2584" max="2584" width="5.42578125" style="16" customWidth="1"/>
    <col min="2585" max="2585" width="3.28515625" style="16" customWidth="1"/>
    <col min="2586" max="2586" width="5.140625" style="16" customWidth="1"/>
    <col min="2587" max="2587" width="5.7109375" style="16" customWidth="1"/>
    <col min="2588" max="2589" width="5.28515625" style="16" customWidth="1"/>
    <col min="2590" max="2590" width="5.5703125" style="16" customWidth="1"/>
    <col min="2591" max="2591" width="5.140625" style="16" customWidth="1"/>
    <col min="2592" max="2592" width="3.85546875" style="16" customWidth="1"/>
    <col min="2593" max="2593" width="6.140625" style="16" customWidth="1"/>
    <col min="2594" max="2594" width="5.42578125" style="16" bestFit="1" customWidth="1"/>
    <col min="2595" max="2595" width="4.28515625" style="16" customWidth="1"/>
    <col min="2596" max="2596" width="3.85546875" style="16" customWidth="1"/>
    <col min="2597" max="2815" width="11.42578125" style="16"/>
    <col min="2816" max="2816" width="4.28515625" style="16" bestFit="1" customWidth="1"/>
    <col min="2817" max="2817" width="11.42578125" style="16" customWidth="1"/>
    <col min="2818" max="2818" width="5" style="16" customWidth="1"/>
    <col min="2819" max="2819" width="5.140625" style="16" customWidth="1"/>
    <col min="2820" max="2820" width="5.7109375" style="16" bestFit="1" customWidth="1"/>
    <col min="2821" max="2821" width="5.7109375" style="16" customWidth="1"/>
    <col min="2822" max="2822" width="5.5703125" style="16" bestFit="1" customWidth="1"/>
    <col min="2823" max="2823" width="5.7109375" style="16" customWidth="1"/>
    <col min="2824" max="2824" width="5.42578125" style="16" customWidth="1"/>
    <col min="2825" max="2825" width="5.28515625" style="16" customWidth="1"/>
    <col min="2826" max="2826" width="5.5703125" style="16" bestFit="1" customWidth="1"/>
    <col min="2827" max="2827" width="5.28515625" style="16" customWidth="1"/>
    <col min="2828" max="2830" width="5.42578125" style="16" bestFit="1" customWidth="1"/>
    <col min="2831" max="2831" width="3.7109375" style="16" customWidth="1"/>
    <col min="2832" max="2835" width="5.28515625" style="16" customWidth="1"/>
    <col min="2836" max="2838" width="5.42578125" style="16" bestFit="1" customWidth="1"/>
    <col min="2839" max="2839" width="6.42578125" style="16" bestFit="1" customWidth="1"/>
    <col min="2840" max="2840" width="5.42578125" style="16" customWidth="1"/>
    <col min="2841" max="2841" width="3.28515625" style="16" customWidth="1"/>
    <col min="2842" max="2842" width="5.140625" style="16" customWidth="1"/>
    <col min="2843" max="2843" width="5.7109375" style="16" customWidth="1"/>
    <col min="2844" max="2845" width="5.28515625" style="16" customWidth="1"/>
    <col min="2846" max="2846" width="5.5703125" style="16" customWidth="1"/>
    <col min="2847" max="2847" width="5.140625" style="16" customWidth="1"/>
    <col min="2848" max="2848" width="3.85546875" style="16" customWidth="1"/>
    <col min="2849" max="2849" width="6.140625" style="16" customWidth="1"/>
    <col min="2850" max="2850" width="5.42578125" style="16" bestFit="1" customWidth="1"/>
    <col min="2851" max="2851" width="4.28515625" style="16" customWidth="1"/>
    <col min="2852" max="2852" width="3.85546875" style="16" customWidth="1"/>
    <col min="2853" max="3071" width="11.42578125" style="16"/>
    <col min="3072" max="3072" width="4.28515625" style="16" bestFit="1" customWidth="1"/>
    <col min="3073" max="3073" width="11.42578125" style="16" customWidth="1"/>
    <col min="3074" max="3074" width="5" style="16" customWidth="1"/>
    <col min="3075" max="3075" width="5.140625" style="16" customWidth="1"/>
    <col min="3076" max="3076" width="5.7109375" style="16" bestFit="1" customWidth="1"/>
    <col min="3077" max="3077" width="5.7109375" style="16" customWidth="1"/>
    <col min="3078" max="3078" width="5.5703125" style="16" bestFit="1" customWidth="1"/>
    <col min="3079" max="3079" width="5.7109375" style="16" customWidth="1"/>
    <col min="3080" max="3080" width="5.42578125" style="16" customWidth="1"/>
    <col min="3081" max="3081" width="5.28515625" style="16" customWidth="1"/>
    <col min="3082" max="3082" width="5.5703125" style="16" bestFit="1" customWidth="1"/>
    <col min="3083" max="3083" width="5.28515625" style="16" customWidth="1"/>
    <col min="3084" max="3086" width="5.42578125" style="16" bestFit="1" customWidth="1"/>
    <col min="3087" max="3087" width="3.7109375" style="16" customWidth="1"/>
    <col min="3088" max="3091" width="5.28515625" style="16" customWidth="1"/>
    <col min="3092" max="3094" width="5.42578125" style="16" bestFit="1" customWidth="1"/>
    <col min="3095" max="3095" width="6.42578125" style="16" bestFit="1" customWidth="1"/>
    <col min="3096" max="3096" width="5.42578125" style="16" customWidth="1"/>
    <col min="3097" max="3097" width="3.28515625" style="16" customWidth="1"/>
    <col min="3098" max="3098" width="5.140625" style="16" customWidth="1"/>
    <col min="3099" max="3099" width="5.7109375" style="16" customWidth="1"/>
    <col min="3100" max="3101" width="5.28515625" style="16" customWidth="1"/>
    <col min="3102" max="3102" width="5.5703125" style="16" customWidth="1"/>
    <col min="3103" max="3103" width="5.140625" style="16" customWidth="1"/>
    <col min="3104" max="3104" width="3.85546875" style="16" customWidth="1"/>
    <col min="3105" max="3105" width="6.140625" style="16" customWidth="1"/>
    <col min="3106" max="3106" width="5.42578125" style="16" bestFit="1" customWidth="1"/>
    <col min="3107" max="3107" width="4.28515625" style="16" customWidth="1"/>
    <col min="3108" max="3108" width="3.85546875" style="16" customWidth="1"/>
    <col min="3109" max="3327" width="11.42578125" style="16"/>
    <col min="3328" max="3328" width="4.28515625" style="16" bestFit="1" customWidth="1"/>
    <col min="3329" max="3329" width="11.42578125" style="16" customWidth="1"/>
    <col min="3330" max="3330" width="5" style="16" customWidth="1"/>
    <col min="3331" max="3331" width="5.140625" style="16" customWidth="1"/>
    <col min="3332" max="3332" width="5.7109375" style="16" bestFit="1" customWidth="1"/>
    <col min="3333" max="3333" width="5.7109375" style="16" customWidth="1"/>
    <col min="3334" max="3334" width="5.5703125" style="16" bestFit="1" customWidth="1"/>
    <col min="3335" max="3335" width="5.7109375" style="16" customWidth="1"/>
    <col min="3336" max="3336" width="5.42578125" style="16" customWidth="1"/>
    <col min="3337" max="3337" width="5.28515625" style="16" customWidth="1"/>
    <col min="3338" max="3338" width="5.5703125" style="16" bestFit="1" customWidth="1"/>
    <col min="3339" max="3339" width="5.28515625" style="16" customWidth="1"/>
    <col min="3340" max="3342" width="5.42578125" style="16" bestFit="1" customWidth="1"/>
    <col min="3343" max="3343" width="3.7109375" style="16" customWidth="1"/>
    <col min="3344" max="3347" width="5.28515625" style="16" customWidth="1"/>
    <col min="3348" max="3350" width="5.42578125" style="16" bestFit="1" customWidth="1"/>
    <col min="3351" max="3351" width="6.42578125" style="16" bestFit="1" customWidth="1"/>
    <col min="3352" max="3352" width="5.42578125" style="16" customWidth="1"/>
    <col min="3353" max="3353" width="3.28515625" style="16" customWidth="1"/>
    <col min="3354" max="3354" width="5.140625" style="16" customWidth="1"/>
    <col min="3355" max="3355" width="5.7109375" style="16" customWidth="1"/>
    <col min="3356" max="3357" width="5.28515625" style="16" customWidth="1"/>
    <col min="3358" max="3358" width="5.5703125" style="16" customWidth="1"/>
    <col min="3359" max="3359" width="5.140625" style="16" customWidth="1"/>
    <col min="3360" max="3360" width="3.85546875" style="16" customWidth="1"/>
    <col min="3361" max="3361" width="6.140625" style="16" customWidth="1"/>
    <col min="3362" max="3362" width="5.42578125" style="16" bestFit="1" customWidth="1"/>
    <col min="3363" max="3363" width="4.28515625" style="16" customWidth="1"/>
    <col min="3364" max="3364" width="3.85546875" style="16" customWidth="1"/>
    <col min="3365" max="3583" width="11.42578125" style="16"/>
    <col min="3584" max="3584" width="4.28515625" style="16" bestFit="1" customWidth="1"/>
    <col min="3585" max="3585" width="11.42578125" style="16" customWidth="1"/>
    <col min="3586" max="3586" width="5" style="16" customWidth="1"/>
    <col min="3587" max="3587" width="5.140625" style="16" customWidth="1"/>
    <col min="3588" max="3588" width="5.7109375" style="16" bestFit="1" customWidth="1"/>
    <col min="3589" max="3589" width="5.7109375" style="16" customWidth="1"/>
    <col min="3590" max="3590" width="5.5703125" style="16" bestFit="1" customWidth="1"/>
    <col min="3591" max="3591" width="5.7109375" style="16" customWidth="1"/>
    <col min="3592" max="3592" width="5.42578125" style="16" customWidth="1"/>
    <col min="3593" max="3593" width="5.28515625" style="16" customWidth="1"/>
    <col min="3594" max="3594" width="5.5703125" style="16" bestFit="1" customWidth="1"/>
    <col min="3595" max="3595" width="5.28515625" style="16" customWidth="1"/>
    <col min="3596" max="3598" width="5.42578125" style="16" bestFit="1" customWidth="1"/>
    <col min="3599" max="3599" width="3.7109375" style="16" customWidth="1"/>
    <col min="3600" max="3603" width="5.28515625" style="16" customWidth="1"/>
    <col min="3604" max="3606" width="5.42578125" style="16" bestFit="1" customWidth="1"/>
    <col min="3607" max="3607" width="6.42578125" style="16" bestFit="1" customWidth="1"/>
    <col min="3608" max="3608" width="5.42578125" style="16" customWidth="1"/>
    <col min="3609" max="3609" width="3.28515625" style="16" customWidth="1"/>
    <col min="3610" max="3610" width="5.140625" style="16" customWidth="1"/>
    <col min="3611" max="3611" width="5.7109375" style="16" customWidth="1"/>
    <col min="3612" max="3613" width="5.28515625" style="16" customWidth="1"/>
    <col min="3614" max="3614" width="5.5703125" style="16" customWidth="1"/>
    <col min="3615" max="3615" width="5.140625" style="16" customWidth="1"/>
    <col min="3616" max="3616" width="3.85546875" style="16" customWidth="1"/>
    <col min="3617" max="3617" width="6.140625" style="16" customWidth="1"/>
    <col min="3618" max="3618" width="5.42578125" style="16" bestFit="1" customWidth="1"/>
    <col min="3619" max="3619" width="4.28515625" style="16" customWidth="1"/>
    <col min="3620" max="3620" width="3.85546875" style="16" customWidth="1"/>
    <col min="3621" max="3839" width="11.42578125" style="16"/>
    <col min="3840" max="3840" width="4.28515625" style="16" bestFit="1" customWidth="1"/>
    <col min="3841" max="3841" width="11.42578125" style="16" customWidth="1"/>
    <col min="3842" max="3842" width="5" style="16" customWidth="1"/>
    <col min="3843" max="3843" width="5.140625" style="16" customWidth="1"/>
    <col min="3844" max="3844" width="5.7109375" style="16" bestFit="1" customWidth="1"/>
    <col min="3845" max="3845" width="5.7109375" style="16" customWidth="1"/>
    <col min="3846" max="3846" width="5.5703125" style="16" bestFit="1" customWidth="1"/>
    <col min="3847" max="3847" width="5.7109375" style="16" customWidth="1"/>
    <col min="3848" max="3848" width="5.42578125" style="16" customWidth="1"/>
    <col min="3849" max="3849" width="5.28515625" style="16" customWidth="1"/>
    <col min="3850" max="3850" width="5.5703125" style="16" bestFit="1" customWidth="1"/>
    <col min="3851" max="3851" width="5.28515625" style="16" customWidth="1"/>
    <col min="3852" max="3854" width="5.42578125" style="16" bestFit="1" customWidth="1"/>
    <col min="3855" max="3855" width="3.7109375" style="16" customWidth="1"/>
    <col min="3856" max="3859" width="5.28515625" style="16" customWidth="1"/>
    <col min="3860" max="3862" width="5.42578125" style="16" bestFit="1" customWidth="1"/>
    <col min="3863" max="3863" width="6.42578125" style="16" bestFit="1" customWidth="1"/>
    <col min="3864" max="3864" width="5.42578125" style="16" customWidth="1"/>
    <col min="3865" max="3865" width="3.28515625" style="16" customWidth="1"/>
    <col min="3866" max="3866" width="5.140625" style="16" customWidth="1"/>
    <col min="3867" max="3867" width="5.7109375" style="16" customWidth="1"/>
    <col min="3868" max="3869" width="5.28515625" style="16" customWidth="1"/>
    <col min="3870" max="3870" width="5.5703125" style="16" customWidth="1"/>
    <col min="3871" max="3871" width="5.140625" style="16" customWidth="1"/>
    <col min="3872" max="3872" width="3.85546875" style="16" customWidth="1"/>
    <col min="3873" max="3873" width="6.140625" style="16" customWidth="1"/>
    <col min="3874" max="3874" width="5.42578125" style="16" bestFit="1" customWidth="1"/>
    <col min="3875" max="3875" width="4.28515625" style="16" customWidth="1"/>
    <col min="3876" max="3876" width="3.85546875" style="16" customWidth="1"/>
    <col min="3877" max="4095" width="11.42578125" style="16"/>
    <col min="4096" max="4096" width="4.28515625" style="16" bestFit="1" customWidth="1"/>
    <col min="4097" max="4097" width="11.42578125" style="16" customWidth="1"/>
    <col min="4098" max="4098" width="5" style="16" customWidth="1"/>
    <col min="4099" max="4099" width="5.140625" style="16" customWidth="1"/>
    <col min="4100" max="4100" width="5.7109375" style="16" bestFit="1" customWidth="1"/>
    <col min="4101" max="4101" width="5.7109375" style="16" customWidth="1"/>
    <col min="4102" max="4102" width="5.5703125" style="16" bestFit="1" customWidth="1"/>
    <col min="4103" max="4103" width="5.7109375" style="16" customWidth="1"/>
    <col min="4104" max="4104" width="5.42578125" style="16" customWidth="1"/>
    <col min="4105" max="4105" width="5.28515625" style="16" customWidth="1"/>
    <col min="4106" max="4106" width="5.5703125" style="16" bestFit="1" customWidth="1"/>
    <col min="4107" max="4107" width="5.28515625" style="16" customWidth="1"/>
    <col min="4108" max="4110" width="5.42578125" style="16" bestFit="1" customWidth="1"/>
    <col min="4111" max="4111" width="3.7109375" style="16" customWidth="1"/>
    <col min="4112" max="4115" width="5.28515625" style="16" customWidth="1"/>
    <col min="4116" max="4118" width="5.42578125" style="16" bestFit="1" customWidth="1"/>
    <col min="4119" max="4119" width="6.42578125" style="16" bestFit="1" customWidth="1"/>
    <col min="4120" max="4120" width="5.42578125" style="16" customWidth="1"/>
    <col min="4121" max="4121" width="3.28515625" style="16" customWidth="1"/>
    <col min="4122" max="4122" width="5.140625" style="16" customWidth="1"/>
    <col min="4123" max="4123" width="5.7109375" style="16" customWidth="1"/>
    <col min="4124" max="4125" width="5.28515625" style="16" customWidth="1"/>
    <col min="4126" max="4126" width="5.5703125" style="16" customWidth="1"/>
    <col min="4127" max="4127" width="5.140625" style="16" customWidth="1"/>
    <col min="4128" max="4128" width="3.85546875" style="16" customWidth="1"/>
    <col min="4129" max="4129" width="6.140625" style="16" customWidth="1"/>
    <col min="4130" max="4130" width="5.42578125" style="16" bestFit="1" customWidth="1"/>
    <col min="4131" max="4131" width="4.28515625" style="16" customWidth="1"/>
    <col min="4132" max="4132" width="3.85546875" style="16" customWidth="1"/>
    <col min="4133" max="4351" width="11.42578125" style="16"/>
    <col min="4352" max="4352" width="4.28515625" style="16" bestFit="1" customWidth="1"/>
    <col min="4353" max="4353" width="11.42578125" style="16" customWidth="1"/>
    <col min="4354" max="4354" width="5" style="16" customWidth="1"/>
    <col min="4355" max="4355" width="5.140625" style="16" customWidth="1"/>
    <col min="4356" max="4356" width="5.7109375" style="16" bestFit="1" customWidth="1"/>
    <col min="4357" max="4357" width="5.7109375" style="16" customWidth="1"/>
    <col min="4358" max="4358" width="5.5703125" style="16" bestFit="1" customWidth="1"/>
    <col min="4359" max="4359" width="5.7109375" style="16" customWidth="1"/>
    <col min="4360" max="4360" width="5.42578125" style="16" customWidth="1"/>
    <col min="4361" max="4361" width="5.28515625" style="16" customWidth="1"/>
    <col min="4362" max="4362" width="5.5703125" style="16" bestFit="1" customWidth="1"/>
    <col min="4363" max="4363" width="5.28515625" style="16" customWidth="1"/>
    <col min="4364" max="4366" width="5.42578125" style="16" bestFit="1" customWidth="1"/>
    <col min="4367" max="4367" width="3.7109375" style="16" customWidth="1"/>
    <col min="4368" max="4371" width="5.28515625" style="16" customWidth="1"/>
    <col min="4372" max="4374" width="5.42578125" style="16" bestFit="1" customWidth="1"/>
    <col min="4375" max="4375" width="6.42578125" style="16" bestFit="1" customWidth="1"/>
    <col min="4376" max="4376" width="5.42578125" style="16" customWidth="1"/>
    <col min="4377" max="4377" width="3.28515625" style="16" customWidth="1"/>
    <col min="4378" max="4378" width="5.140625" style="16" customWidth="1"/>
    <col min="4379" max="4379" width="5.7109375" style="16" customWidth="1"/>
    <col min="4380" max="4381" width="5.28515625" style="16" customWidth="1"/>
    <col min="4382" max="4382" width="5.5703125" style="16" customWidth="1"/>
    <col min="4383" max="4383" width="5.140625" style="16" customWidth="1"/>
    <col min="4384" max="4384" width="3.85546875" style="16" customWidth="1"/>
    <col min="4385" max="4385" width="6.140625" style="16" customWidth="1"/>
    <col min="4386" max="4386" width="5.42578125" style="16" bestFit="1" customWidth="1"/>
    <col min="4387" max="4387" width="4.28515625" style="16" customWidth="1"/>
    <col min="4388" max="4388" width="3.85546875" style="16" customWidth="1"/>
    <col min="4389" max="4607" width="11.42578125" style="16"/>
    <col min="4608" max="4608" width="4.28515625" style="16" bestFit="1" customWidth="1"/>
    <col min="4609" max="4609" width="11.42578125" style="16" customWidth="1"/>
    <col min="4610" max="4610" width="5" style="16" customWidth="1"/>
    <col min="4611" max="4611" width="5.140625" style="16" customWidth="1"/>
    <col min="4612" max="4612" width="5.7109375" style="16" bestFit="1" customWidth="1"/>
    <col min="4613" max="4613" width="5.7109375" style="16" customWidth="1"/>
    <col min="4614" max="4614" width="5.5703125" style="16" bestFit="1" customWidth="1"/>
    <col min="4615" max="4615" width="5.7109375" style="16" customWidth="1"/>
    <col min="4616" max="4616" width="5.42578125" style="16" customWidth="1"/>
    <col min="4617" max="4617" width="5.28515625" style="16" customWidth="1"/>
    <col min="4618" max="4618" width="5.5703125" style="16" bestFit="1" customWidth="1"/>
    <col min="4619" max="4619" width="5.28515625" style="16" customWidth="1"/>
    <col min="4620" max="4622" width="5.42578125" style="16" bestFit="1" customWidth="1"/>
    <col min="4623" max="4623" width="3.7109375" style="16" customWidth="1"/>
    <col min="4624" max="4627" width="5.28515625" style="16" customWidth="1"/>
    <col min="4628" max="4630" width="5.42578125" style="16" bestFit="1" customWidth="1"/>
    <col min="4631" max="4631" width="6.42578125" style="16" bestFit="1" customWidth="1"/>
    <col min="4632" max="4632" width="5.42578125" style="16" customWidth="1"/>
    <col min="4633" max="4633" width="3.28515625" style="16" customWidth="1"/>
    <col min="4634" max="4634" width="5.140625" style="16" customWidth="1"/>
    <col min="4635" max="4635" width="5.7109375" style="16" customWidth="1"/>
    <col min="4636" max="4637" width="5.28515625" style="16" customWidth="1"/>
    <col min="4638" max="4638" width="5.5703125" style="16" customWidth="1"/>
    <col min="4639" max="4639" width="5.140625" style="16" customWidth="1"/>
    <col min="4640" max="4640" width="3.85546875" style="16" customWidth="1"/>
    <col min="4641" max="4641" width="6.140625" style="16" customWidth="1"/>
    <col min="4642" max="4642" width="5.42578125" style="16" bestFit="1" customWidth="1"/>
    <col min="4643" max="4643" width="4.28515625" style="16" customWidth="1"/>
    <col min="4644" max="4644" width="3.85546875" style="16" customWidth="1"/>
    <col min="4645" max="4863" width="11.42578125" style="16"/>
    <col min="4864" max="4864" width="4.28515625" style="16" bestFit="1" customWidth="1"/>
    <col min="4865" max="4865" width="11.42578125" style="16" customWidth="1"/>
    <col min="4866" max="4866" width="5" style="16" customWidth="1"/>
    <col min="4867" max="4867" width="5.140625" style="16" customWidth="1"/>
    <col min="4868" max="4868" width="5.7109375" style="16" bestFit="1" customWidth="1"/>
    <col min="4869" max="4869" width="5.7109375" style="16" customWidth="1"/>
    <col min="4870" max="4870" width="5.5703125" style="16" bestFit="1" customWidth="1"/>
    <col min="4871" max="4871" width="5.7109375" style="16" customWidth="1"/>
    <col min="4872" max="4872" width="5.42578125" style="16" customWidth="1"/>
    <col min="4873" max="4873" width="5.28515625" style="16" customWidth="1"/>
    <col min="4874" max="4874" width="5.5703125" style="16" bestFit="1" customWidth="1"/>
    <col min="4875" max="4875" width="5.28515625" style="16" customWidth="1"/>
    <col min="4876" max="4878" width="5.42578125" style="16" bestFit="1" customWidth="1"/>
    <col min="4879" max="4879" width="3.7109375" style="16" customWidth="1"/>
    <col min="4880" max="4883" width="5.28515625" style="16" customWidth="1"/>
    <col min="4884" max="4886" width="5.42578125" style="16" bestFit="1" customWidth="1"/>
    <col min="4887" max="4887" width="6.42578125" style="16" bestFit="1" customWidth="1"/>
    <col min="4888" max="4888" width="5.42578125" style="16" customWidth="1"/>
    <col min="4889" max="4889" width="3.28515625" style="16" customWidth="1"/>
    <col min="4890" max="4890" width="5.140625" style="16" customWidth="1"/>
    <col min="4891" max="4891" width="5.7109375" style="16" customWidth="1"/>
    <col min="4892" max="4893" width="5.28515625" style="16" customWidth="1"/>
    <col min="4894" max="4894" width="5.5703125" style="16" customWidth="1"/>
    <col min="4895" max="4895" width="5.140625" style="16" customWidth="1"/>
    <col min="4896" max="4896" width="3.85546875" style="16" customWidth="1"/>
    <col min="4897" max="4897" width="6.140625" style="16" customWidth="1"/>
    <col min="4898" max="4898" width="5.42578125" style="16" bestFit="1" customWidth="1"/>
    <col min="4899" max="4899" width="4.28515625" style="16" customWidth="1"/>
    <col min="4900" max="4900" width="3.85546875" style="16" customWidth="1"/>
    <col min="4901" max="5119" width="11.42578125" style="16"/>
    <col min="5120" max="5120" width="4.28515625" style="16" bestFit="1" customWidth="1"/>
    <col min="5121" max="5121" width="11.42578125" style="16" customWidth="1"/>
    <col min="5122" max="5122" width="5" style="16" customWidth="1"/>
    <col min="5123" max="5123" width="5.140625" style="16" customWidth="1"/>
    <col min="5124" max="5124" width="5.7109375" style="16" bestFit="1" customWidth="1"/>
    <col min="5125" max="5125" width="5.7109375" style="16" customWidth="1"/>
    <col min="5126" max="5126" width="5.5703125" style="16" bestFit="1" customWidth="1"/>
    <col min="5127" max="5127" width="5.7109375" style="16" customWidth="1"/>
    <col min="5128" max="5128" width="5.42578125" style="16" customWidth="1"/>
    <col min="5129" max="5129" width="5.28515625" style="16" customWidth="1"/>
    <col min="5130" max="5130" width="5.5703125" style="16" bestFit="1" customWidth="1"/>
    <col min="5131" max="5131" width="5.28515625" style="16" customWidth="1"/>
    <col min="5132" max="5134" width="5.42578125" style="16" bestFit="1" customWidth="1"/>
    <col min="5135" max="5135" width="3.7109375" style="16" customWidth="1"/>
    <col min="5136" max="5139" width="5.28515625" style="16" customWidth="1"/>
    <col min="5140" max="5142" width="5.42578125" style="16" bestFit="1" customWidth="1"/>
    <col min="5143" max="5143" width="6.42578125" style="16" bestFit="1" customWidth="1"/>
    <col min="5144" max="5144" width="5.42578125" style="16" customWidth="1"/>
    <col min="5145" max="5145" width="3.28515625" style="16" customWidth="1"/>
    <col min="5146" max="5146" width="5.140625" style="16" customWidth="1"/>
    <col min="5147" max="5147" width="5.7109375" style="16" customWidth="1"/>
    <col min="5148" max="5149" width="5.28515625" style="16" customWidth="1"/>
    <col min="5150" max="5150" width="5.5703125" style="16" customWidth="1"/>
    <col min="5151" max="5151" width="5.140625" style="16" customWidth="1"/>
    <col min="5152" max="5152" width="3.85546875" style="16" customWidth="1"/>
    <col min="5153" max="5153" width="6.140625" style="16" customWidth="1"/>
    <col min="5154" max="5154" width="5.42578125" style="16" bestFit="1" customWidth="1"/>
    <col min="5155" max="5155" width="4.28515625" style="16" customWidth="1"/>
    <col min="5156" max="5156" width="3.85546875" style="16" customWidth="1"/>
    <col min="5157" max="5375" width="11.42578125" style="16"/>
    <col min="5376" max="5376" width="4.28515625" style="16" bestFit="1" customWidth="1"/>
    <col min="5377" max="5377" width="11.42578125" style="16" customWidth="1"/>
    <col min="5378" max="5378" width="5" style="16" customWidth="1"/>
    <col min="5379" max="5379" width="5.140625" style="16" customWidth="1"/>
    <col min="5380" max="5380" width="5.7109375" style="16" bestFit="1" customWidth="1"/>
    <col min="5381" max="5381" width="5.7109375" style="16" customWidth="1"/>
    <col min="5382" max="5382" width="5.5703125" style="16" bestFit="1" customWidth="1"/>
    <col min="5383" max="5383" width="5.7109375" style="16" customWidth="1"/>
    <col min="5384" max="5384" width="5.42578125" style="16" customWidth="1"/>
    <col min="5385" max="5385" width="5.28515625" style="16" customWidth="1"/>
    <col min="5386" max="5386" width="5.5703125" style="16" bestFit="1" customWidth="1"/>
    <col min="5387" max="5387" width="5.28515625" style="16" customWidth="1"/>
    <col min="5388" max="5390" width="5.42578125" style="16" bestFit="1" customWidth="1"/>
    <col min="5391" max="5391" width="3.7109375" style="16" customWidth="1"/>
    <col min="5392" max="5395" width="5.28515625" style="16" customWidth="1"/>
    <col min="5396" max="5398" width="5.42578125" style="16" bestFit="1" customWidth="1"/>
    <col min="5399" max="5399" width="6.42578125" style="16" bestFit="1" customWidth="1"/>
    <col min="5400" max="5400" width="5.42578125" style="16" customWidth="1"/>
    <col min="5401" max="5401" width="3.28515625" style="16" customWidth="1"/>
    <col min="5402" max="5402" width="5.140625" style="16" customWidth="1"/>
    <col min="5403" max="5403" width="5.7109375" style="16" customWidth="1"/>
    <col min="5404" max="5405" width="5.28515625" style="16" customWidth="1"/>
    <col min="5406" max="5406" width="5.5703125" style="16" customWidth="1"/>
    <col min="5407" max="5407" width="5.140625" style="16" customWidth="1"/>
    <col min="5408" max="5408" width="3.85546875" style="16" customWidth="1"/>
    <col min="5409" max="5409" width="6.140625" style="16" customWidth="1"/>
    <col min="5410" max="5410" width="5.42578125" style="16" bestFit="1" customWidth="1"/>
    <col min="5411" max="5411" width="4.28515625" style="16" customWidth="1"/>
    <col min="5412" max="5412" width="3.85546875" style="16" customWidth="1"/>
    <col min="5413" max="5631" width="11.42578125" style="16"/>
    <col min="5632" max="5632" width="4.28515625" style="16" bestFit="1" customWidth="1"/>
    <col min="5633" max="5633" width="11.42578125" style="16" customWidth="1"/>
    <col min="5634" max="5634" width="5" style="16" customWidth="1"/>
    <col min="5635" max="5635" width="5.140625" style="16" customWidth="1"/>
    <col min="5636" max="5636" width="5.7109375" style="16" bestFit="1" customWidth="1"/>
    <col min="5637" max="5637" width="5.7109375" style="16" customWidth="1"/>
    <col min="5638" max="5638" width="5.5703125" style="16" bestFit="1" customWidth="1"/>
    <col min="5639" max="5639" width="5.7109375" style="16" customWidth="1"/>
    <col min="5640" max="5640" width="5.42578125" style="16" customWidth="1"/>
    <col min="5641" max="5641" width="5.28515625" style="16" customWidth="1"/>
    <col min="5642" max="5642" width="5.5703125" style="16" bestFit="1" customWidth="1"/>
    <col min="5643" max="5643" width="5.28515625" style="16" customWidth="1"/>
    <col min="5644" max="5646" width="5.42578125" style="16" bestFit="1" customWidth="1"/>
    <col min="5647" max="5647" width="3.7109375" style="16" customWidth="1"/>
    <col min="5648" max="5651" width="5.28515625" style="16" customWidth="1"/>
    <col min="5652" max="5654" width="5.42578125" style="16" bestFit="1" customWidth="1"/>
    <col min="5655" max="5655" width="6.42578125" style="16" bestFit="1" customWidth="1"/>
    <col min="5656" max="5656" width="5.42578125" style="16" customWidth="1"/>
    <col min="5657" max="5657" width="3.28515625" style="16" customWidth="1"/>
    <col min="5658" max="5658" width="5.140625" style="16" customWidth="1"/>
    <col min="5659" max="5659" width="5.7109375" style="16" customWidth="1"/>
    <col min="5660" max="5661" width="5.28515625" style="16" customWidth="1"/>
    <col min="5662" max="5662" width="5.5703125" style="16" customWidth="1"/>
    <col min="5663" max="5663" width="5.140625" style="16" customWidth="1"/>
    <col min="5664" max="5664" width="3.85546875" style="16" customWidth="1"/>
    <col min="5665" max="5665" width="6.140625" style="16" customWidth="1"/>
    <col min="5666" max="5666" width="5.42578125" style="16" bestFit="1" customWidth="1"/>
    <col min="5667" max="5667" width="4.28515625" style="16" customWidth="1"/>
    <col min="5668" max="5668" width="3.85546875" style="16" customWidth="1"/>
    <col min="5669" max="5887" width="11.42578125" style="16"/>
    <col min="5888" max="5888" width="4.28515625" style="16" bestFit="1" customWidth="1"/>
    <col min="5889" max="5889" width="11.42578125" style="16" customWidth="1"/>
    <col min="5890" max="5890" width="5" style="16" customWidth="1"/>
    <col min="5891" max="5891" width="5.140625" style="16" customWidth="1"/>
    <col min="5892" max="5892" width="5.7109375" style="16" bestFit="1" customWidth="1"/>
    <col min="5893" max="5893" width="5.7109375" style="16" customWidth="1"/>
    <col min="5894" max="5894" width="5.5703125" style="16" bestFit="1" customWidth="1"/>
    <col min="5895" max="5895" width="5.7109375" style="16" customWidth="1"/>
    <col min="5896" max="5896" width="5.42578125" style="16" customWidth="1"/>
    <col min="5897" max="5897" width="5.28515625" style="16" customWidth="1"/>
    <col min="5898" max="5898" width="5.5703125" style="16" bestFit="1" customWidth="1"/>
    <col min="5899" max="5899" width="5.28515625" style="16" customWidth="1"/>
    <col min="5900" max="5902" width="5.42578125" style="16" bestFit="1" customWidth="1"/>
    <col min="5903" max="5903" width="3.7109375" style="16" customWidth="1"/>
    <col min="5904" max="5907" width="5.28515625" style="16" customWidth="1"/>
    <col min="5908" max="5910" width="5.42578125" style="16" bestFit="1" customWidth="1"/>
    <col min="5911" max="5911" width="6.42578125" style="16" bestFit="1" customWidth="1"/>
    <col min="5912" max="5912" width="5.42578125" style="16" customWidth="1"/>
    <col min="5913" max="5913" width="3.28515625" style="16" customWidth="1"/>
    <col min="5914" max="5914" width="5.140625" style="16" customWidth="1"/>
    <col min="5915" max="5915" width="5.7109375" style="16" customWidth="1"/>
    <col min="5916" max="5917" width="5.28515625" style="16" customWidth="1"/>
    <col min="5918" max="5918" width="5.5703125" style="16" customWidth="1"/>
    <col min="5919" max="5919" width="5.140625" style="16" customWidth="1"/>
    <col min="5920" max="5920" width="3.85546875" style="16" customWidth="1"/>
    <col min="5921" max="5921" width="6.140625" style="16" customWidth="1"/>
    <col min="5922" max="5922" width="5.42578125" style="16" bestFit="1" customWidth="1"/>
    <col min="5923" max="5923" width="4.28515625" style="16" customWidth="1"/>
    <col min="5924" max="5924" width="3.85546875" style="16" customWidth="1"/>
    <col min="5925" max="6143" width="11.42578125" style="16"/>
    <col min="6144" max="6144" width="4.28515625" style="16" bestFit="1" customWidth="1"/>
    <col min="6145" max="6145" width="11.42578125" style="16" customWidth="1"/>
    <col min="6146" max="6146" width="5" style="16" customWidth="1"/>
    <col min="6147" max="6147" width="5.140625" style="16" customWidth="1"/>
    <col min="6148" max="6148" width="5.7109375" style="16" bestFit="1" customWidth="1"/>
    <col min="6149" max="6149" width="5.7109375" style="16" customWidth="1"/>
    <col min="6150" max="6150" width="5.5703125" style="16" bestFit="1" customWidth="1"/>
    <col min="6151" max="6151" width="5.7109375" style="16" customWidth="1"/>
    <col min="6152" max="6152" width="5.42578125" style="16" customWidth="1"/>
    <col min="6153" max="6153" width="5.28515625" style="16" customWidth="1"/>
    <col min="6154" max="6154" width="5.5703125" style="16" bestFit="1" customWidth="1"/>
    <col min="6155" max="6155" width="5.28515625" style="16" customWidth="1"/>
    <col min="6156" max="6158" width="5.42578125" style="16" bestFit="1" customWidth="1"/>
    <col min="6159" max="6159" width="3.7109375" style="16" customWidth="1"/>
    <col min="6160" max="6163" width="5.28515625" style="16" customWidth="1"/>
    <col min="6164" max="6166" width="5.42578125" style="16" bestFit="1" customWidth="1"/>
    <col min="6167" max="6167" width="6.42578125" style="16" bestFit="1" customWidth="1"/>
    <col min="6168" max="6168" width="5.42578125" style="16" customWidth="1"/>
    <col min="6169" max="6169" width="3.28515625" style="16" customWidth="1"/>
    <col min="6170" max="6170" width="5.140625" style="16" customWidth="1"/>
    <col min="6171" max="6171" width="5.7109375" style="16" customWidth="1"/>
    <col min="6172" max="6173" width="5.28515625" style="16" customWidth="1"/>
    <col min="6174" max="6174" width="5.5703125" style="16" customWidth="1"/>
    <col min="6175" max="6175" width="5.140625" style="16" customWidth="1"/>
    <col min="6176" max="6176" width="3.85546875" style="16" customWidth="1"/>
    <col min="6177" max="6177" width="6.140625" style="16" customWidth="1"/>
    <col min="6178" max="6178" width="5.42578125" style="16" bestFit="1" customWidth="1"/>
    <col min="6179" max="6179" width="4.28515625" style="16" customWidth="1"/>
    <col min="6180" max="6180" width="3.85546875" style="16" customWidth="1"/>
    <col min="6181" max="6399" width="11.42578125" style="16"/>
    <col min="6400" max="6400" width="4.28515625" style="16" bestFit="1" customWidth="1"/>
    <col min="6401" max="6401" width="11.42578125" style="16" customWidth="1"/>
    <col min="6402" max="6402" width="5" style="16" customWidth="1"/>
    <col min="6403" max="6403" width="5.140625" style="16" customWidth="1"/>
    <col min="6404" max="6404" width="5.7109375" style="16" bestFit="1" customWidth="1"/>
    <col min="6405" max="6405" width="5.7109375" style="16" customWidth="1"/>
    <col min="6406" max="6406" width="5.5703125" style="16" bestFit="1" customWidth="1"/>
    <col min="6407" max="6407" width="5.7109375" style="16" customWidth="1"/>
    <col min="6408" max="6408" width="5.42578125" style="16" customWidth="1"/>
    <col min="6409" max="6409" width="5.28515625" style="16" customWidth="1"/>
    <col min="6410" max="6410" width="5.5703125" style="16" bestFit="1" customWidth="1"/>
    <col min="6411" max="6411" width="5.28515625" style="16" customWidth="1"/>
    <col min="6412" max="6414" width="5.42578125" style="16" bestFit="1" customWidth="1"/>
    <col min="6415" max="6415" width="3.7109375" style="16" customWidth="1"/>
    <col min="6416" max="6419" width="5.28515625" style="16" customWidth="1"/>
    <col min="6420" max="6422" width="5.42578125" style="16" bestFit="1" customWidth="1"/>
    <col min="6423" max="6423" width="6.42578125" style="16" bestFit="1" customWidth="1"/>
    <col min="6424" max="6424" width="5.42578125" style="16" customWidth="1"/>
    <col min="6425" max="6425" width="3.28515625" style="16" customWidth="1"/>
    <col min="6426" max="6426" width="5.140625" style="16" customWidth="1"/>
    <col min="6427" max="6427" width="5.7109375" style="16" customWidth="1"/>
    <col min="6428" max="6429" width="5.28515625" style="16" customWidth="1"/>
    <col min="6430" max="6430" width="5.5703125" style="16" customWidth="1"/>
    <col min="6431" max="6431" width="5.140625" style="16" customWidth="1"/>
    <col min="6432" max="6432" width="3.85546875" style="16" customWidth="1"/>
    <col min="6433" max="6433" width="6.140625" style="16" customWidth="1"/>
    <col min="6434" max="6434" width="5.42578125" style="16" bestFit="1" customWidth="1"/>
    <col min="6435" max="6435" width="4.28515625" style="16" customWidth="1"/>
    <col min="6436" max="6436" width="3.85546875" style="16" customWidth="1"/>
    <col min="6437" max="6655" width="11.42578125" style="16"/>
    <col min="6656" max="6656" width="4.28515625" style="16" bestFit="1" customWidth="1"/>
    <col min="6657" max="6657" width="11.42578125" style="16" customWidth="1"/>
    <col min="6658" max="6658" width="5" style="16" customWidth="1"/>
    <col min="6659" max="6659" width="5.140625" style="16" customWidth="1"/>
    <col min="6660" max="6660" width="5.7109375" style="16" bestFit="1" customWidth="1"/>
    <col min="6661" max="6661" width="5.7109375" style="16" customWidth="1"/>
    <col min="6662" max="6662" width="5.5703125" style="16" bestFit="1" customWidth="1"/>
    <col min="6663" max="6663" width="5.7109375" style="16" customWidth="1"/>
    <col min="6664" max="6664" width="5.42578125" style="16" customWidth="1"/>
    <col min="6665" max="6665" width="5.28515625" style="16" customWidth="1"/>
    <col min="6666" max="6666" width="5.5703125" style="16" bestFit="1" customWidth="1"/>
    <col min="6667" max="6667" width="5.28515625" style="16" customWidth="1"/>
    <col min="6668" max="6670" width="5.42578125" style="16" bestFit="1" customWidth="1"/>
    <col min="6671" max="6671" width="3.7109375" style="16" customWidth="1"/>
    <col min="6672" max="6675" width="5.28515625" style="16" customWidth="1"/>
    <col min="6676" max="6678" width="5.42578125" style="16" bestFit="1" customWidth="1"/>
    <col min="6679" max="6679" width="6.42578125" style="16" bestFit="1" customWidth="1"/>
    <col min="6680" max="6680" width="5.42578125" style="16" customWidth="1"/>
    <col min="6681" max="6681" width="3.28515625" style="16" customWidth="1"/>
    <col min="6682" max="6682" width="5.140625" style="16" customWidth="1"/>
    <col min="6683" max="6683" width="5.7109375" style="16" customWidth="1"/>
    <col min="6684" max="6685" width="5.28515625" style="16" customWidth="1"/>
    <col min="6686" max="6686" width="5.5703125" style="16" customWidth="1"/>
    <col min="6687" max="6687" width="5.140625" style="16" customWidth="1"/>
    <col min="6688" max="6688" width="3.85546875" style="16" customWidth="1"/>
    <col min="6689" max="6689" width="6.140625" style="16" customWidth="1"/>
    <col min="6690" max="6690" width="5.42578125" style="16" bestFit="1" customWidth="1"/>
    <col min="6691" max="6691" width="4.28515625" style="16" customWidth="1"/>
    <col min="6692" max="6692" width="3.85546875" style="16" customWidth="1"/>
    <col min="6693" max="6911" width="11.42578125" style="16"/>
    <col min="6912" max="6912" width="4.28515625" style="16" bestFit="1" customWidth="1"/>
    <col min="6913" max="6913" width="11.42578125" style="16" customWidth="1"/>
    <col min="6914" max="6914" width="5" style="16" customWidth="1"/>
    <col min="6915" max="6915" width="5.140625" style="16" customWidth="1"/>
    <col min="6916" max="6916" width="5.7109375" style="16" bestFit="1" customWidth="1"/>
    <col min="6917" max="6917" width="5.7109375" style="16" customWidth="1"/>
    <col min="6918" max="6918" width="5.5703125" style="16" bestFit="1" customWidth="1"/>
    <col min="6919" max="6919" width="5.7109375" style="16" customWidth="1"/>
    <col min="6920" max="6920" width="5.42578125" style="16" customWidth="1"/>
    <col min="6921" max="6921" width="5.28515625" style="16" customWidth="1"/>
    <col min="6922" max="6922" width="5.5703125" style="16" bestFit="1" customWidth="1"/>
    <col min="6923" max="6923" width="5.28515625" style="16" customWidth="1"/>
    <col min="6924" max="6926" width="5.42578125" style="16" bestFit="1" customWidth="1"/>
    <col min="6927" max="6927" width="3.7109375" style="16" customWidth="1"/>
    <col min="6928" max="6931" width="5.28515625" style="16" customWidth="1"/>
    <col min="6932" max="6934" width="5.42578125" style="16" bestFit="1" customWidth="1"/>
    <col min="6935" max="6935" width="6.42578125" style="16" bestFit="1" customWidth="1"/>
    <col min="6936" max="6936" width="5.42578125" style="16" customWidth="1"/>
    <col min="6937" max="6937" width="3.28515625" style="16" customWidth="1"/>
    <col min="6938" max="6938" width="5.140625" style="16" customWidth="1"/>
    <col min="6939" max="6939" width="5.7109375" style="16" customWidth="1"/>
    <col min="6940" max="6941" width="5.28515625" style="16" customWidth="1"/>
    <col min="6942" max="6942" width="5.5703125" style="16" customWidth="1"/>
    <col min="6943" max="6943" width="5.140625" style="16" customWidth="1"/>
    <col min="6944" max="6944" width="3.85546875" style="16" customWidth="1"/>
    <col min="6945" max="6945" width="6.140625" style="16" customWidth="1"/>
    <col min="6946" max="6946" width="5.42578125" style="16" bestFit="1" customWidth="1"/>
    <col min="6947" max="6947" width="4.28515625" style="16" customWidth="1"/>
    <col min="6948" max="6948" width="3.85546875" style="16" customWidth="1"/>
    <col min="6949" max="7167" width="11.42578125" style="16"/>
    <col min="7168" max="7168" width="4.28515625" style="16" bestFit="1" customWidth="1"/>
    <col min="7169" max="7169" width="11.42578125" style="16" customWidth="1"/>
    <col min="7170" max="7170" width="5" style="16" customWidth="1"/>
    <col min="7171" max="7171" width="5.140625" style="16" customWidth="1"/>
    <col min="7172" max="7172" width="5.7109375" style="16" bestFit="1" customWidth="1"/>
    <col min="7173" max="7173" width="5.7109375" style="16" customWidth="1"/>
    <col min="7174" max="7174" width="5.5703125" style="16" bestFit="1" customWidth="1"/>
    <col min="7175" max="7175" width="5.7109375" style="16" customWidth="1"/>
    <col min="7176" max="7176" width="5.42578125" style="16" customWidth="1"/>
    <col min="7177" max="7177" width="5.28515625" style="16" customWidth="1"/>
    <col min="7178" max="7178" width="5.5703125" style="16" bestFit="1" customWidth="1"/>
    <col min="7179" max="7179" width="5.28515625" style="16" customWidth="1"/>
    <col min="7180" max="7182" width="5.42578125" style="16" bestFit="1" customWidth="1"/>
    <col min="7183" max="7183" width="3.7109375" style="16" customWidth="1"/>
    <col min="7184" max="7187" width="5.28515625" style="16" customWidth="1"/>
    <col min="7188" max="7190" width="5.42578125" style="16" bestFit="1" customWidth="1"/>
    <col min="7191" max="7191" width="6.42578125" style="16" bestFit="1" customWidth="1"/>
    <col min="7192" max="7192" width="5.42578125" style="16" customWidth="1"/>
    <col min="7193" max="7193" width="3.28515625" style="16" customWidth="1"/>
    <col min="7194" max="7194" width="5.140625" style="16" customWidth="1"/>
    <col min="7195" max="7195" width="5.7109375" style="16" customWidth="1"/>
    <col min="7196" max="7197" width="5.28515625" style="16" customWidth="1"/>
    <col min="7198" max="7198" width="5.5703125" style="16" customWidth="1"/>
    <col min="7199" max="7199" width="5.140625" style="16" customWidth="1"/>
    <col min="7200" max="7200" width="3.85546875" style="16" customWidth="1"/>
    <col min="7201" max="7201" width="6.140625" style="16" customWidth="1"/>
    <col min="7202" max="7202" width="5.42578125" style="16" bestFit="1" customWidth="1"/>
    <col min="7203" max="7203" width="4.28515625" style="16" customWidth="1"/>
    <col min="7204" max="7204" width="3.85546875" style="16" customWidth="1"/>
    <col min="7205" max="7423" width="11.42578125" style="16"/>
    <col min="7424" max="7424" width="4.28515625" style="16" bestFit="1" customWidth="1"/>
    <col min="7425" max="7425" width="11.42578125" style="16" customWidth="1"/>
    <col min="7426" max="7426" width="5" style="16" customWidth="1"/>
    <col min="7427" max="7427" width="5.140625" style="16" customWidth="1"/>
    <col min="7428" max="7428" width="5.7109375" style="16" bestFit="1" customWidth="1"/>
    <col min="7429" max="7429" width="5.7109375" style="16" customWidth="1"/>
    <col min="7430" max="7430" width="5.5703125" style="16" bestFit="1" customWidth="1"/>
    <col min="7431" max="7431" width="5.7109375" style="16" customWidth="1"/>
    <col min="7432" max="7432" width="5.42578125" style="16" customWidth="1"/>
    <col min="7433" max="7433" width="5.28515625" style="16" customWidth="1"/>
    <col min="7434" max="7434" width="5.5703125" style="16" bestFit="1" customWidth="1"/>
    <col min="7435" max="7435" width="5.28515625" style="16" customWidth="1"/>
    <col min="7436" max="7438" width="5.42578125" style="16" bestFit="1" customWidth="1"/>
    <col min="7439" max="7439" width="3.7109375" style="16" customWidth="1"/>
    <col min="7440" max="7443" width="5.28515625" style="16" customWidth="1"/>
    <col min="7444" max="7446" width="5.42578125" style="16" bestFit="1" customWidth="1"/>
    <col min="7447" max="7447" width="6.42578125" style="16" bestFit="1" customWidth="1"/>
    <col min="7448" max="7448" width="5.42578125" style="16" customWidth="1"/>
    <col min="7449" max="7449" width="3.28515625" style="16" customWidth="1"/>
    <col min="7450" max="7450" width="5.140625" style="16" customWidth="1"/>
    <col min="7451" max="7451" width="5.7109375" style="16" customWidth="1"/>
    <col min="7452" max="7453" width="5.28515625" style="16" customWidth="1"/>
    <col min="7454" max="7454" width="5.5703125" style="16" customWidth="1"/>
    <col min="7455" max="7455" width="5.140625" style="16" customWidth="1"/>
    <col min="7456" max="7456" width="3.85546875" style="16" customWidth="1"/>
    <col min="7457" max="7457" width="6.140625" style="16" customWidth="1"/>
    <col min="7458" max="7458" width="5.42578125" style="16" bestFit="1" customWidth="1"/>
    <col min="7459" max="7459" width="4.28515625" style="16" customWidth="1"/>
    <col min="7460" max="7460" width="3.85546875" style="16" customWidth="1"/>
    <col min="7461" max="7679" width="11.42578125" style="16"/>
    <col min="7680" max="7680" width="4.28515625" style="16" bestFit="1" customWidth="1"/>
    <col min="7681" max="7681" width="11.42578125" style="16" customWidth="1"/>
    <col min="7682" max="7682" width="5" style="16" customWidth="1"/>
    <col min="7683" max="7683" width="5.140625" style="16" customWidth="1"/>
    <col min="7684" max="7684" width="5.7109375" style="16" bestFit="1" customWidth="1"/>
    <col min="7685" max="7685" width="5.7109375" style="16" customWidth="1"/>
    <col min="7686" max="7686" width="5.5703125" style="16" bestFit="1" customWidth="1"/>
    <col min="7687" max="7687" width="5.7109375" style="16" customWidth="1"/>
    <col min="7688" max="7688" width="5.42578125" style="16" customWidth="1"/>
    <col min="7689" max="7689" width="5.28515625" style="16" customWidth="1"/>
    <col min="7690" max="7690" width="5.5703125" style="16" bestFit="1" customWidth="1"/>
    <col min="7691" max="7691" width="5.28515625" style="16" customWidth="1"/>
    <col min="7692" max="7694" width="5.42578125" style="16" bestFit="1" customWidth="1"/>
    <col min="7695" max="7695" width="3.7109375" style="16" customWidth="1"/>
    <col min="7696" max="7699" width="5.28515625" style="16" customWidth="1"/>
    <col min="7700" max="7702" width="5.42578125" style="16" bestFit="1" customWidth="1"/>
    <col min="7703" max="7703" width="6.42578125" style="16" bestFit="1" customWidth="1"/>
    <col min="7704" max="7704" width="5.42578125" style="16" customWidth="1"/>
    <col min="7705" max="7705" width="3.28515625" style="16" customWidth="1"/>
    <col min="7706" max="7706" width="5.140625" style="16" customWidth="1"/>
    <col min="7707" max="7707" width="5.7109375" style="16" customWidth="1"/>
    <col min="7708" max="7709" width="5.28515625" style="16" customWidth="1"/>
    <col min="7710" max="7710" width="5.5703125" style="16" customWidth="1"/>
    <col min="7711" max="7711" width="5.140625" style="16" customWidth="1"/>
    <col min="7712" max="7712" width="3.85546875" style="16" customWidth="1"/>
    <col min="7713" max="7713" width="6.140625" style="16" customWidth="1"/>
    <col min="7714" max="7714" width="5.42578125" style="16" bestFit="1" customWidth="1"/>
    <col min="7715" max="7715" width="4.28515625" style="16" customWidth="1"/>
    <col min="7716" max="7716" width="3.85546875" style="16" customWidth="1"/>
    <col min="7717" max="7935" width="11.42578125" style="16"/>
    <col min="7936" max="7936" width="4.28515625" style="16" bestFit="1" customWidth="1"/>
    <col min="7937" max="7937" width="11.42578125" style="16" customWidth="1"/>
    <col min="7938" max="7938" width="5" style="16" customWidth="1"/>
    <col min="7939" max="7939" width="5.140625" style="16" customWidth="1"/>
    <col min="7940" max="7940" width="5.7109375" style="16" bestFit="1" customWidth="1"/>
    <col min="7941" max="7941" width="5.7109375" style="16" customWidth="1"/>
    <col min="7942" max="7942" width="5.5703125" style="16" bestFit="1" customWidth="1"/>
    <col min="7943" max="7943" width="5.7109375" style="16" customWidth="1"/>
    <col min="7944" max="7944" width="5.42578125" style="16" customWidth="1"/>
    <col min="7945" max="7945" width="5.28515625" style="16" customWidth="1"/>
    <col min="7946" max="7946" width="5.5703125" style="16" bestFit="1" customWidth="1"/>
    <col min="7947" max="7947" width="5.28515625" style="16" customWidth="1"/>
    <col min="7948" max="7950" width="5.42578125" style="16" bestFit="1" customWidth="1"/>
    <col min="7951" max="7951" width="3.7109375" style="16" customWidth="1"/>
    <col min="7952" max="7955" width="5.28515625" style="16" customWidth="1"/>
    <col min="7956" max="7958" width="5.42578125" style="16" bestFit="1" customWidth="1"/>
    <col min="7959" max="7959" width="6.42578125" style="16" bestFit="1" customWidth="1"/>
    <col min="7960" max="7960" width="5.42578125" style="16" customWidth="1"/>
    <col min="7961" max="7961" width="3.28515625" style="16" customWidth="1"/>
    <col min="7962" max="7962" width="5.140625" style="16" customWidth="1"/>
    <col min="7963" max="7963" width="5.7109375" style="16" customWidth="1"/>
    <col min="7964" max="7965" width="5.28515625" style="16" customWidth="1"/>
    <col min="7966" max="7966" width="5.5703125" style="16" customWidth="1"/>
    <col min="7967" max="7967" width="5.140625" style="16" customWidth="1"/>
    <col min="7968" max="7968" width="3.85546875" style="16" customWidth="1"/>
    <col min="7969" max="7969" width="6.140625" style="16" customWidth="1"/>
    <col min="7970" max="7970" width="5.42578125" style="16" bestFit="1" customWidth="1"/>
    <col min="7971" max="7971" width="4.28515625" style="16" customWidth="1"/>
    <col min="7972" max="7972" width="3.85546875" style="16" customWidth="1"/>
    <col min="7973" max="8191" width="11.42578125" style="16"/>
    <col min="8192" max="8192" width="4.28515625" style="16" bestFit="1" customWidth="1"/>
    <col min="8193" max="8193" width="11.42578125" style="16" customWidth="1"/>
    <col min="8194" max="8194" width="5" style="16" customWidth="1"/>
    <col min="8195" max="8195" width="5.140625" style="16" customWidth="1"/>
    <col min="8196" max="8196" width="5.7109375" style="16" bestFit="1" customWidth="1"/>
    <col min="8197" max="8197" width="5.7109375" style="16" customWidth="1"/>
    <col min="8198" max="8198" width="5.5703125" style="16" bestFit="1" customWidth="1"/>
    <col min="8199" max="8199" width="5.7109375" style="16" customWidth="1"/>
    <col min="8200" max="8200" width="5.42578125" style="16" customWidth="1"/>
    <col min="8201" max="8201" width="5.28515625" style="16" customWidth="1"/>
    <col min="8202" max="8202" width="5.5703125" style="16" bestFit="1" customWidth="1"/>
    <col min="8203" max="8203" width="5.28515625" style="16" customWidth="1"/>
    <col min="8204" max="8206" width="5.42578125" style="16" bestFit="1" customWidth="1"/>
    <col min="8207" max="8207" width="3.7109375" style="16" customWidth="1"/>
    <col min="8208" max="8211" width="5.28515625" style="16" customWidth="1"/>
    <col min="8212" max="8214" width="5.42578125" style="16" bestFit="1" customWidth="1"/>
    <col min="8215" max="8215" width="6.42578125" style="16" bestFit="1" customWidth="1"/>
    <col min="8216" max="8216" width="5.42578125" style="16" customWidth="1"/>
    <col min="8217" max="8217" width="3.28515625" style="16" customWidth="1"/>
    <col min="8218" max="8218" width="5.140625" style="16" customWidth="1"/>
    <col min="8219" max="8219" width="5.7109375" style="16" customWidth="1"/>
    <col min="8220" max="8221" width="5.28515625" style="16" customWidth="1"/>
    <col min="8222" max="8222" width="5.5703125" style="16" customWidth="1"/>
    <col min="8223" max="8223" width="5.140625" style="16" customWidth="1"/>
    <col min="8224" max="8224" width="3.85546875" style="16" customWidth="1"/>
    <col min="8225" max="8225" width="6.140625" style="16" customWidth="1"/>
    <col min="8226" max="8226" width="5.42578125" style="16" bestFit="1" customWidth="1"/>
    <col min="8227" max="8227" width="4.28515625" style="16" customWidth="1"/>
    <col min="8228" max="8228" width="3.85546875" style="16" customWidth="1"/>
    <col min="8229" max="8447" width="11.42578125" style="16"/>
    <col min="8448" max="8448" width="4.28515625" style="16" bestFit="1" customWidth="1"/>
    <col min="8449" max="8449" width="11.42578125" style="16" customWidth="1"/>
    <col min="8450" max="8450" width="5" style="16" customWidth="1"/>
    <col min="8451" max="8451" width="5.140625" style="16" customWidth="1"/>
    <col min="8452" max="8452" width="5.7109375" style="16" bestFit="1" customWidth="1"/>
    <col min="8453" max="8453" width="5.7109375" style="16" customWidth="1"/>
    <col min="8454" max="8454" width="5.5703125" style="16" bestFit="1" customWidth="1"/>
    <col min="8455" max="8455" width="5.7109375" style="16" customWidth="1"/>
    <col min="8456" max="8456" width="5.42578125" style="16" customWidth="1"/>
    <col min="8457" max="8457" width="5.28515625" style="16" customWidth="1"/>
    <col min="8458" max="8458" width="5.5703125" style="16" bestFit="1" customWidth="1"/>
    <col min="8459" max="8459" width="5.28515625" style="16" customWidth="1"/>
    <col min="8460" max="8462" width="5.42578125" style="16" bestFit="1" customWidth="1"/>
    <col min="8463" max="8463" width="3.7109375" style="16" customWidth="1"/>
    <col min="8464" max="8467" width="5.28515625" style="16" customWidth="1"/>
    <col min="8468" max="8470" width="5.42578125" style="16" bestFit="1" customWidth="1"/>
    <col min="8471" max="8471" width="6.42578125" style="16" bestFit="1" customWidth="1"/>
    <col min="8472" max="8472" width="5.42578125" style="16" customWidth="1"/>
    <col min="8473" max="8473" width="3.28515625" style="16" customWidth="1"/>
    <col min="8474" max="8474" width="5.140625" style="16" customWidth="1"/>
    <col min="8475" max="8475" width="5.7109375" style="16" customWidth="1"/>
    <col min="8476" max="8477" width="5.28515625" style="16" customWidth="1"/>
    <col min="8478" max="8478" width="5.5703125" style="16" customWidth="1"/>
    <col min="8479" max="8479" width="5.140625" style="16" customWidth="1"/>
    <col min="8480" max="8480" width="3.85546875" style="16" customWidth="1"/>
    <col min="8481" max="8481" width="6.140625" style="16" customWidth="1"/>
    <col min="8482" max="8482" width="5.42578125" style="16" bestFit="1" customWidth="1"/>
    <col min="8483" max="8483" width="4.28515625" style="16" customWidth="1"/>
    <col min="8484" max="8484" width="3.85546875" style="16" customWidth="1"/>
    <col min="8485" max="8703" width="11.42578125" style="16"/>
    <col min="8704" max="8704" width="4.28515625" style="16" bestFit="1" customWidth="1"/>
    <col min="8705" max="8705" width="11.42578125" style="16" customWidth="1"/>
    <col min="8706" max="8706" width="5" style="16" customWidth="1"/>
    <col min="8707" max="8707" width="5.140625" style="16" customWidth="1"/>
    <col min="8708" max="8708" width="5.7109375" style="16" bestFit="1" customWidth="1"/>
    <col min="8709" max="8709" width="5.7109375" style="16" customWidth="1"/>
    <col min="8710" max="8710" width="5.5703125" style="16" bestFit="1" customWidth="1"/>
    <col min="8711" max="8711" width="5.7109375" style="16" customWidth="1"/>
    <col min="8712" max="8712" width="5.42578125" style="16" customWidth="1"/>
    <col min="8713" max="8713" width="5.28515625" style="16" customWidth="1"/>
    <col min="8714" max="8714" width="5.5703125" style="16" bestFit="1" customWidth="1"/>
    <col min="8715" max="8715" width="5.28515625" style="16" customWidth="1"/>
    <col min="8716" max="8718" width="5.42578125" style="16" bestFit="1" customWidth="1"/>
    <col min="8719" max="8719" width="3.7109375" style="16" customWidth="1"/>
    <col min="8720" max="8723" width="5.28515625" style="16" customWidth="1"/>
    <col min="8724" max="8726" width="5.42578125" style="16" bestFit="1" customWidth="1"/>
    <col min="8727" max="8727" width="6.42578125" style="16" bestFit="1" customWidth="1"/>
    <col min="8728" max="8728" width="5.42578125" style="16" customWidth="1"/>
    <col min="8729" max="8729" width="3.28515625" style="16" customWidth="1"/>
    <col min="8730" max="8730" width="5.140625" style="16" customWidth="1"/>
    <col min="8731" max="8731" width="5.7109375" style="16" customWidth="1"/>
    <col min="8732" max="8733" width="5.28515625" style="16" customWidth="1"/>
    <col min="8734" max="8734" width="5.5703125" style="16" customWidth="1"/>
    <col min="8735" max="8735" width="5.140625" style="16" customWidth="1"/>
    <col min="8736" max="8736" width="3.85546875" style="16" customWidth="1"/>
    <col min="8737" max="8737" width="6.140625" style="16" customWidth="1"/>
    <col min="8738" max="8738" width="5.42578125" style="16" bestFit="1" customWidth="1"/>
    <col min="8739" max="8739" width="4.28515625" style="16" customWidth="1"/>
    <col min="8740" max="8740" width="3.85546875" style="16" customWidth="1"/>
    <col min="8741" max="8959" width="11.42578125" style="16"/>
    <col min="8960" max="8960" width="4.28515625" style="16" bestFit="1" customWidth="1"/>
    <col min="8961" max="8961" width="11.42578125" style="16" customWidth="1"/>
    <col min="8962" max="8962" width="5" style="16" customWidth="1"/>
    <col min="8963" max="8963" width="5.140625" style="16" customWidth="1"/>
    <col min="8964" max="8964" width="5.7109375" style="16" bestFit="1" customWidth="1"/>
    <col min="8965" max="8965" width="5.7109375" style="16" customWidth="1"/>
    <col min="8966" max="8966" width="5.5703125" style="16" bestFit="1" customWidth="1"/>
    <col min="8967" max="8967" width="5.7109375" style="16" customWidth="1"/>
    <col min="8968" max="8968" width="5.42578125" style="16" customWidth="1"/>
    <col min="8969" max="8969" width="5.28515625" style="16" customWidth="1"/>
    <col min="8970" max="8970" width="5.5703125" style="16" bestFit="1" customWidth="1"/>
    <col min="8971" max="8971" width="5.28515625" style="16" customWidth="1"/>
    <col min="8972" max="8974" width="5.42578125" style="16" bestFit="1" customWidth="1"/>
    <col min="8975" max="8975" width="3.7109375" style="16" customWidth="1"/>
    <col min="8976" max="8979" width="5.28515625" style="16" customWidth="1"/>
    <col min="8980" max="8982" width="5.42578125" style="16" bestFit="1" customWidth="1"/>
    <col min="8983" max="8983" width="6.42578125" style="16" bestFit="1" customWidth="1"/>
    <col min="8984" max="8984" width="5.42578125" style="16" customWidth="1"/>
    <col min="8985" max="8985" width="3.28515625" style="16" customWidth="1"/>
    <col min="8986" max="8986" width="5.140625" style="16" customWidth="1"/>
    <col min="8987" max="8987" width="5.7109375" style="16" customWidth="1"/>
    <col min="8988" max="8989" width="5.28515625" style="16" customWidth="1"/>
    <col min="8990" max="8990" width="5.5703125" style="16" customWidth="1"/>
    <col min="8991" max="8991" width="5.140625" style="16" customWidth="1"/>
    <col min="8992" max="8992" width="3.85546875" style="16" customWidth="1"/>
    <col min="8993" max="8993" width="6.140625" style="16" customWidth="1"/>
    <col min="8994" max="8994" width="5.42578125" style="16" bestFit="1" customWidth="1"/>
    <col min="8995" max="8995" width="4.28515625" style="16" customWidth="1"/>
    <col min="8996" max="8996" width="3.85546875" style="16" customWidth="1"/>
    <col min="8997" max="9215" width="11.42578125" style="16"/>
    <col min="9216" max="9216" width="4.28515625" style="16" bestFit="1" customWidth="1"/>
    <col min="9217" max="9217" width="11.42578125" style="16" customWidth="1"/>
    <col min="9218" max="9218" width="5" style="16" customWidth="1"/>
    <col min="9219" max="9219" width="5.140625" style="16" customWidth="1"/>
    <col min="9220" max="9220" width="5.7109375" style="16" bestFit="1" customWidth="1"/>
    <col min="9221" max="9221" width="5.7109375" style="16" customWidth="1"/>
    <col min="9222" max="9222" width="5.5703125" style="16" bestFit="1" customWidth="1"/>
    <col min="9223" max="9223" width="5.7109375" style="16" customWidth="1"/>
    <col min="9224" max="9224" width="5.42578125" style="16" customWidth="1"/>
    <col min="9225" max="9225" width="5.28515625" style="16" customWidth="1"/>
    <col min="9226" max="9226" width="5.5703125" style="16" bestFit="1" customWidth="1"/>
    <col min="9227" max="9227" width="5.28515625" style="16" customWidth="1"/>
    <col min="9228" max="9230" width="5.42578125" style="16" bestFit="1" customWidth="1"/>
    <col min="9231" max="9231" width="3.7109375" style="16" customWidth="1"/>
    <col min="9232" max="9235" width="5.28515625" style="16" customWidth="1"/>
    <col min="9236" max="9238" width="5.42578125" style="16" bestFit="1" customWidth="1"/>
    <col min="9239" max="9239" width="6.42578125" style="16" bestFit="1" customWidth="1"/>
    <col min="9240" max="9240" width="5.42578125" style="16" customWidth="1"/>
    <col min="9241" max="9241" width="3.28515625" style="16" customWidth="1"/>
    <col min="9242" max="9242" width="5.140625" style="16" customWidth="1"/>
    <col min="9243" max="9243" width="5.7109375" style="16" customWidth="1"/>
    <col min="9244" max="9245" width="5.28515625" style="16" customWidth="1"/>
    <col min="9246" max="9246" width="5.5703125" style="16" customWidth="1"/>
    <col min="9247" max="9247" width="5.140625" style="16" customWidth="1"/>
    <col min="9248" max="9248" width="3.85546875" style="16" customWidth="1"/>
    <col min="9249" max="9249" width="6.140625" style="16" customWidth="1"/>
    <col min="9250" max="9250" width="5.42578125" style="16" bestFit="1" customWidth="1"/>
    <col min="9251" max="9251" width="4.28515625" style="16" customWidth="1"/>
    <col min="9252" max="9252" width="3.85546875" style="16" customWidth="1"/>
    <col min="9253" max="9471" width="11.42578125" style="16"/>
    <col min="9472" max="9472" width="4.28515625" style="16" bestFit="1" customWidth="1"/>
    <col min="9473" max="9473" width="11.42578125" style="16" customWidth="1"/>
    <col min="9474" max="9474" width="5" style="16" customWidth="1"/>
    <col min="9475" max="9475" width="5.140625" style="16" customWidth="1"/>
    <col min="9476" max="9476" width="5.7109375" style="16" bestFit="1" customWidth="1"/>
    <col min="9477" max="9477" width="5.7109375" style="16" customWidth="1"/>
    <col min="9478" max="9478" width="5.5703125" style="16" bestFit="1" customWidth="1"/>
    <col min="9479" max="9479" width="5.7109375" style="16" customWidth="1"/>
    <col min="9480" max="9480" width="5.42578125" style="16" customWidth="1"/>
    <col min="9481" max="9481" width="5.28515625" style="16" customWidth="1"/>
    <col min="9482" max="9482" width="5.5703125" style="16" bestFit="1" customWidth="1"/>
    <col min="9483" max="9483" width="5.28515625" style="16" customWidth="1"/>
    <col min="9484" max="9486" width="5.42578125" style="16" bestFit="1" customWidth="1"/>
    <col min="9487" max="9487" width="3.7109375" style="16" customWidth="1"/>
    <col min="9488" max="9491" width="5.28515625" style="16" customWidth="1"/>
    <col min="9492" max="9494" width="5.42578125" style="16" bestFit="1" customWidth="1"/>
    <col min="9495" max="9495" width="6.42578125" style="16" bestFit="1" customWidth="1"/>
    <col min="9496" max="9496" width="5.42578125" style="16" customWidth="1"/>
    <col min="9497" max="9497" width="3.28515625" style="16" customWidth="1"/>
    <col min="9498" max="9498" width="5.140625" style="16" customWidth="1"/>
    <col min="9499" max="9499" width="5.7109375" style="16" customWidth="1"/>
    <col min="9500" max="9501" width="5.28515625" style="16" customWidth="1"/>
    <col min="9502" max="9502" width="5.5703125" style="16" customWidth="1"/>
    <col min="9503" max="9503" width="5.140625" style="16" customWidth="1"/>
    <col min="9504" max="9504" width="3.85546875" style="16" customWidth="1"/>
    <col min="9505" max="9505" width="6.140625" style="16" customWidth="1"/>
    <col min="9506" max="9506" width="5.42578125" style="16" bestFit="1" customWidth="1"/>
    <col min="9507" max="9507" width="4.28515625" style="16" customWidth="1"/>
    <col min="9508" max="9508" width="3.85546875" style="16" customWidth="1"/>
    <col min="9509" max="9727" width="11.42578125" style="16"/>
    <col min="9728" max="9728" width="4.28515625" style="16" bestFit="1" customWidth="1"/>
    <col min="9729" max="9729" width="11.42578125" style="16" customWidth="1"/>
    <col min="9730" max="9730" width="5" style="16" customWidth="1"/>
    <col min="9731" max="9731" width="5.140625" style="16" customWidth="1"/>
    <col min="9732" max="9732" width="5.7109375" style="16" bestFit="1" customWidth="1"/>
    <col min="9733" max="9733" width="5.7109375" style="16" customWidth="1"/>
    <col min="9734" max="9734" width="5.5703125" style="16" bestFit="1" customWidth="1"/>
    <col min="9735" max="9735" width="5.7109375" style="16" customWidth="1"/>
    <col min="9736" max="9736" width="5.42578125" style="16" customWidth="1"/>
    <col min="9737" max="9737" width="5.28515625" style="16" customWidth="1"/>
    <col min="9738" max="9738" width="5.5703125" style="16" bestFit="1" customWidth="1"/>
    <col min="9739" max="9739" width="5.28515625" style="16" customWidth="1"/>
    <col min="9740" max="9742" width="5.42578125" style="16" bestFit="1" customWidth="1"/>
    <col min="9743" max="9743" width="3.7109375" style="16" customWidth="1"/>
    <col min="9744" max="9747" width="5.28515625" style="16" customWidth="1"/>
    <col min="9748" max="9750" width="5.42578125" style="16" bestFit="1" customWidth="1"/>
    <col min="9751" max="9751" width="6.42578125" style="16" bestFit="1" customWidth="1"/>
    <col min="9752" max="9752" width="5.42578125" style="16" customWidth="1"/>
    <col min="9753" max="9753" width="3.28515625" style="16" customWidth="1"/>
    <col min="9754" max="9754" width="5.140625" style="16" customWidth="1"/>
    <col min="9755" max="9755" width="5.7109375" style="16" customWidth="1"/>
    <col min="9756" max="9757" width="5.28515625" style="16" customWidth="1"/>
    <col min="9758" max="9758" width="5.5703125" style="16" customWidth="1"/>
    <col min="9759" max="9759" width="5.140625" style="16" customWidth="1"/>
    <col min="9760" max="9760" width="3.85546875" style="16" customWidth="1"/>
    <col min="9761" max="9761" width="6.140625" style="16" customWidth="1"/>
    <col min="9762" max="9762" width="5.42578125" style="16" bestFit="1" customWidth="1"/>
    <col min="9763" max="9763" width="4.28515625" style="16" customWidth="1"/>
    <col min="9764" max="9764" width="3.85546875" style="16" customWidth="1"/>
    <col min="9765" max="9983" width="11.42578125" style="16"/>
    <col min="9984" max="9984" width="4.28515625" style="16" bestFit="1" customWidth="1"/>
    <col min="9985" max="9985" width="11.42578125" style="16" customWidth="1"/>
    <col min="9986" max="9986" width="5" style="16" customWidth="1"/>
    <col min="9987" max="9987" width="5.140625" style="16" customWidth="1"/>
    <col min="9988" max="9988" width="5.7109375" style="16" bestFit="1" customWidth="1"/>
    <col min="9989" max="9989" width="5.7109375" style="16" customWidth="1"/>
    <col min="9990" max="9990" width="5.5703125" style="16" bestFit="1" customWidth="1"/>
    <col min="9991" max="9991" width="5.7109375" style="16" customWidth="1"/>
    <col min="9992" max="9992" width="5.42578125" style="16" customWidth="1"/>
    <col min="9993" max="9993" width="5.28515625" style="16" customWidth="1"/>
    <col min="9994" max="9994" width="5.5703125" style="16" bestFit="1" customWidth="1"/>
    <col min="9995" max="9995" width="5.28515625" style="16" customWidth="1"/>
    <col min="9996" max="9998" width="5.42578125" style="16" bestFit="1" customWidth="1"/>
    <col min="9999" max="9999" width="3.7109375" style="16" customWidth="1"/>
    <col min="10000" max="10003" width="5.28515625" style="16" customWidth="1"/>
    <col min="10004" max="10006" width="5.42578125" style="16" bestFit="1" customWidth="1"/>
    <col min="10007" max="10007" width="6.42578125" style="16" bestFit="1" customWidth="1"/>
    <col min="10008" max="10008" width="5.42578125" style="16" customWidth="1"/>
    <col min="10009" max="10009" width="3.28515625" style="16" customWidth="1"/>
    <col min="10010" max="10010" width="5.140625" style="16" customWidth="1"/>
    <col min="10011" max="10011" width="5.7109375" style="16" customWidth="1"/>
    <col min="10012" max="10013" width="5.28515625" style="16" customWidth="1"/>
    <col min="10014" max="10014" width="5.5703125" style="16" customWidth="1"/>
    <col min="10015" max="10015" width="5.140625" style="16" customWidth="1"/>
    <col min="10016" max="10016" width="3.85546875" style="16" customWidth="1"/>
    <col min="10017" max="10017" width="6.140625" style="16" customWidth="1"/>
    <col min="10018" max="10018" width="5.42578125" style="16" bestFit="1" customWidth="1"/>
    <col min="10019" max="10019" width="4.28515625" style="16" customWidth="1"/>
    <col min="10020" max="10020" width="3.85546875" style="16" customWidth="1"/>
    <col min="10021" max="10239" width="11.42578125" style="16"/>
    <col min="10240" max="10240" width="4.28515625" style="16" bestFit="1" customWidth="1"/>
    <col min="10241" max="10241" width="11.42578125" style="16" customWidth="1"/>
    <col min="10242" max="10242" width="5" style="16" customWidth="1"/>
    <col min="10243" max="10243" width="5.140625" style="16" customWidth="1"/>
    <col min="10244" max="10244" width="5.7109375" style="16" bestFit="1" customWidth="1"/>
    <col min="10245" max="10245" width="5.7109375" style="16" customWidth="1"/>
    <col min="10246" max="10246" width="5.5703125" style="16" bestFit="1" customWidth="1"/>
    <col min="10247" max="10247" width="5.7109375" style="16" customWidth="1"/>
    <col min="10248" max="10248" width="5.42578125" style="16" customWidth="1"/>
    <col min="10249" max="10249" width="5.28515625" style="16" customWidth="1"/>
    <col min="10250" max="10250" width="5.5703125" style="16" bestFit="1" customWidth="1"/>
    <col min="10251" max="10251" width="5.28515625" style="16" customWidth="1"/>
    <col min="10252" max="10254" width="5.42578125" style="16" bestFit="1" customWidth="1"/>
    <col min="10255" max="10255" width="3.7109375" style="16" customWidth="1"/>
    <col min="10256" max="10259" width="5.28515625" style="16" customWidth="1"/>
    <col min="10260" max="10262" width="5.42578125" style="16" bestFit="1" customWidth="1"/>
    <col min="10263" max="10263" width="6.42578125" style="16" bestFit="1" customWidth="1"/>
    <col min="10264" max="10264" width="5.42578125" style="16" customWidth="1"/>
    <col min="10265" max="10265" width="3.28515625" style="16" customWidth="1"/>
    <col min="10266" max="10266" width="5.140625" style="16" customWidth="1"/>
    <col min="10267" max="10267" width="5.7109375" style="16" customWidth="1"/>
    <col min="10268" max="10269" width="5.28515625" style="16" customWidth="1"/>
    <col min="10270" max="10270" width="5.5703125" style="16" customWidth="1"/>
    <col min="10271" max="10271" width="5.140625" style="16" customWidth="1"/>
    <col min="10272" max="10272" width="3.85546875" style="16" customWidth="1"/>
    <col min="10273" max="10273" width="6.140625" style="16" customWidth="1"/>
    <col min="10274" max="10274" width="5.42578125" style="16" bestFit="1" customWidth="1"/>
    <col min="10275" max="10275" width="4.28515625" style="16" customWidth="1"/>
    <col min="10276" max="10276" width="3.85546875" style="16" customWidth="1"/>
    <col min="10277" max="10495" width="11.42578125" style="16"/>
    <col min="10496" max="10496" width="4.28515625" style="16" bestFit="1" customWidth="1"/>
    <col min="10497" max="10497" width="11.42578125" style="16" customWidth="1"/>
    <col min="10498" max="10498" width="5" style="16" customWidth="1"/>
    <col min="10499" max="10499" width="5.140625" style="16" customWidth="1"/>
    <col min="10500" max="10500" width="5.7109375" style="16" bestFit="1" customWidth="1"/>
    <col min="10501" max="10501" width="5.7109375" style="16" customWidth="1"/>
    <col min="10502" max="10502" width="5.5703125" style="16" bestFit="1" customWidth="1"/>
    <col min="10503" max="10503" width="5.7109375" style="16" customWidth="1"/>
    <col min="10504" max="10504" width="5.42578125" style="16" customWidth="1"/>
    <col min="10505" max="10505" width="5.28515625" style="16" customWidth="1"/>
    <col min="10506" max="10506" width="5.5703125" style="16" bestFit="1" customWidth="1"/>
    <col min="10507" max="10507" width="5.28515625" style="16" customWidth="1"/>
    <col min="10508" max="10510" width="5.42578125" style="16" bestFit="1" customWidth="1"/>
    <col min="10511" max="10511" width="3.7109375" style="16" customWidth="1"/>
    <col min="10512" max="10515" width="5.28515625" style="16" customWidth="1"/>
    <col min="10516" max="10518" width="5.42578125" style="16" bestFit="1" customWidth="1"/>
    <col min="10519" max="10519" width="6.42578125" style="16" bestFit="1" customWidth="1"/>
    <col min="10520" max="10520" width="5.42578125" style="16" customWidth="1"/>
    <col min="10521" max="10521" width="3.28515625" style="16" customWidth="1"/>
    <col min="10522" max="10522" width="5.140625" style="16" customWidth="1"/>
    <col min="10523" max="10523" width="5.7109375" style="16" customWidth="1"/>
    <col min="10524" max="10525" width="5.28515625" style="16" customWidth="1"/>
    <col min="10526" max="10526" width="5.5703125" style="16" customWidth="1"/>
    <col min="10527" max="10527" width="5.140625" style="16" customWidth="1"/>
    <col min="10528" max="10528" width="3.85546875" style="16" customWidth="1"/>
    <col min="10529" max="10529" width="6.140625" style="16" customWidth="1"/>
    <col min="10530" max="10530" width="5.42578125" style="16" bestFit="1" customWidth="1"/>
    <col min="10531" max="10531" width="4.28515625" style="16" customWidth="1"/>
    <col min="10532" max="10532" width="3.85546875" style="16" customWidth="1"/>
    <col min="10533" max="10751" width="11.42578125" style="16"/>
    <col min="10752" max="10752" width="4.28515625" style="16" bestFit="1" customWidth="1"/>
    <col min="10753" max="10753" width="11.42578125" style="16" customWidth="1"/>
    <col min="10754" max="10754" width="5" style="16" customWidth="1"/>
    <col min="10755" max="10755" width="5.140625" style="16" customWidth="1"/>
    <col min="10756" max="10756" width="5.7109375" style="16" bestFit="1" customWidth="1"/>
    <col min="10757" max="10757" width="5.7109375" style="16" customWidth="1"/>
    <col min="10758" max="10758" width="5.5703125" style="16" bestFit="1" customWidth="1"/>
    <col min="10759" max="10759" width="5.7109375" style="16" customWidth="1"/>
    <col min="10760" max="10760" width="5.42578125" style="16" customWidth="1"/>
    <col min="10761" max="10761" width="5.28515625" style="16" customWidth="1"/>
    <col min="10762" max="10762" width="5.5703125" style="16" bestFit="1" customWidth="1"/>
    <col min="10763" max="10763" width="5.28515625" style="16" customWidth="1"/>
    <col min="10764" max="10766" width="5.42578125" style="16" bestFit="1" customWidth="1"/>
    <col min="10767" max="10767" width="3.7109375" style="16" customWidth="1"/>
    <col min="10768" max="10771" width="5.28515625" style="16" customWidth="1"/>
    <col min="10772" max="10774" width="5.42578125" style="16" bestFit="1" customWidth="1"/>
    <col min="10775" max="10775" width="6.42578125" style="16" bestFit="1" customWidth="1"/>
    <col min="10776" max="10776" width="5.42578125" style="16" customWidth="1"/>
    <col min="10777" max="10777" width="3.28515625" style="16" customWidth="1"/>
    <col min="10778" max="10778" width="5.140625" style="16" customWidth="1"/>
    <col min="10779" max="10779" width="5.7109375" style="16" customWidth="1"/>
    <col min="10780" max="10781" width="5.28515625" style="16" customWidth="1"/>
    <col min="10782" max="10782" width="5.5703125" style="16" customWidth="1"/>
    <col min="10783" max="10783" width="5.140625" style="16" customWidth="1"/>
    <col min="10784" max="10784" width="3.85546875" style="16" customWidth="1"/>
    <col min="10785" max="10785" width="6.140625" style="16" customWidth="1"/>
    <col min="10786" max="10786" width="5.42578125" style="16" bestFit="1" customWidth="1"/>
    <col min="10787" max="10787" width="4.28515625" style="16" customWidth="1"/>
    <col min="10788" max="10788" width="3.85546875" style="16" customWidth="1"/>
    <col min="10789" max="11007" width="11.42578125" style="16"/>
    <col min="11008" max="11008" width="4.28515625" style="16" bestFit="1" customWidth="1"/>
    <col min="11009" max="11009" width="11.42578125" style="16" customWidth="1"/>
    <col min="11010" max="11010" width="5" style="16" customWidth="1"/>
    <col min="11011" max="11011" width="5.140625" style="16" customWidth="1"/>
    <col min="11012" max="11012" width="5.7109375" style="16" bestFit="1" customWidth="1"/>
    <col min="11013" max="11013" width="5.7109375" style="16" customWidth="1"/>
    <col min="11014" max="11014" width="5.5703125" style="16" bestFit="1" customWidth="1"/>
    <col min="11015" max="11015" width="5.7109375" style="16" customWidth="1"/>
    <col min="11016" max="11016" width="5.42578125" style="16" customWidth="1"/>
    <col min="11017" max="11017" width="5.28515625" style="16" customWidth="1"/>
    <col min="11018" max="11018" width="5.5703125" style="16" bestFit="1" customWidth="1"/>
    <col min="11019" max="11019" width="5.28515625" style="16" customWidth="1"/>
    <col min="11020" max="11022" width="5.42578125" style="16" bestFit="1" customWidth="1"/>
    <col min="11023" max="11023" width="3.7109375" style="16" customWidth="1"/>
    <col min="11024" max="11027" width="5.28515625" style="16" customWidth="1"/>
    <col min="11028" max="11030" width="5.42578125" style="16" bestFit="1" customWidth="1"/>
    <col min="11031" max="11031" width="6.42578125" style="16" bestFit="1" customWidth="1"/>
    <col min="11032" max="11032" width="5.42578125" style="16" customWidth="1"/>
    <col min="11033" max="11033" width="3.28515625" style="16" customWidth="1"/>
    <col min="11034" max="11034" width="5.140625" style="16" customWidth="1"/>
    <col min="11035" max="11035" width="5.7109375" style="16" customWidth="1"/>
    <col min="11036" max="11037" width="5.28515625" style="16" customWidth="1"/>
    <col min="11038" max="11038" width="5.5703125" style="16" customWidth="1"/>
    <col min="11039" max="11039" width="5.140625" style="16" customWidth="1"/>
    <col min="11040" max="11040" width="3.85546875" style="16" customWidth="1"/>
    <col min="11041" max="11041" width="6.140625" style="16" customWidth="1"/>
    <col min="11042" max="11042" width="5.42578125" style="16" bestFit="1" customWidth="1"/>
    <col min="11043" max="11043" width="4.28515625" style="16" customWidth="1"/>
    <col min="11044" max="11044" width="3.85546875" style="16" customWidth="1"/>
    <col min="11045" max="11263" width="11.42578125" style="16"/>
    <col min="11264" max="11264" width="4.28515625" style="16" bestFit="1" customWidth="1"/>
    <col min="11265" max="11265" width="11.42578125" style="16" customWidth="1"/>
    <col min="11266" max="11266" width="5" style="16" customWidth="1"/>
    <col min="11267" max="11267" width="5.140625" style="16" customWidth="1"/>
    <col min="11268" max="11268" width="5.7109375" style="16" bestFit="1" customWidth="1"/>
    <col min="11269" max="11269" width="5.7109375" style="16" customWidth="1"/>
    <col min="11270" max="11270" width="5.5703125" style="16" bestFit="1" customWidth="1"/>
    <col min="11271" max="11271" width="5.7109375" style="16" customWidth="1"/>
    <col min="11272" max="11272" width="5.42578125" style="16" customWidth="1"/>
    <col min="11273" max="11273" width="5.28515625" style="16" customWidth="1"/>
    <col min="11274" max="11274" width="5.5703125" style="16" bestFit="1" customWidth="1"/>
    <col min="11275" max="11275" width="5.28515625" style="16" customWidth="1"/>
    <col min="11276" max="11278" width="5.42578125" style="16" bestFit="1" customWidth="1"/>
    <col min="11279" max="11279" width="3.7109375" style="16" customWidth="1"/>
    <col min="11280" max="11283" width="5.28515625" style="16" customWidth="1"/>
    <col min="11284" max="11286" width="5.42578125" style="16" bestFit="1" customWidth="1"/>
    <col min="11287" max="11287" width="6.42578125" style="16" bestFit="1" customWidth="1"/>
    <col min="11288" max="11288" width="5.42578125" style="16" customWidth="1"/>
    <col min="11289" max="11289" width="3.28515625" style="16" customWidth="1"/>
    <col min="11290" max="11290" width="5.140625" style="16" customWidth="1"/>
    <col min="11291" max="11291" width="5.7109375" style="16" customWidth="1"/>
    <col min="11292" max="11293" width="5.28515625" style="16" customWidth="1"/>
    <col min="11294" max="11294" width="5.5703125" style="16" customWidth="1"/>
    <col min="11295" max="11295" width="5.140625" style="16" customWidth="1"/>
    <col min="11296" max="11296" width="3.85546875" style="16" customWidth="1"/>
    <col min="11297" max="11297" width="6.140625" style="16" customWidth="1"/>
    <col min="11298" max="11298" width="5.42578125" style="16" bestFit="1" customWidth="1"/>
    <col min="11299" max="11299" width="4.28515625" style="16" customWidth="1"/>
    <col min="11300" max="11300" width="3.85546875" style="16" customWidth="1"/>
    <col min="11301" max="11519" width="11.42578125" style="16"/>
    <col min="11520" max="11520" width="4.28515625" style="16" bestFit="1" customWidth="1"/>
    <col min="11521" max="11521" width="11.42578125" style="16" customWidth="1"/>
    <col min="11522" max="11522" width="5" style="16" customWidth="1"/>
    <col min="11523" max="11523" width="5.140625" style="16" customWidth="1"/>
    <col min="11524" max="11524" width="5.7109375" style="16" bestFit="1" customWidth="1"/>
    <col min="11525" max="11525" width="5.7109375" style="16" customWidth="1"/>
    <col min="11526" max="11526" width="5.5703125" style="16" bestFit="1" customWidth="1"/>
    <col min="11527" max="11527" width="5.7109375" style="16" customWidth="1"/>
    <col min="11528" max="11528" width="5.42578125" style="16" customWidth="1"/>
    <col min="11529" max="11529" width="5.28515625" style="16" customWidth="1"/>
    <col min="11530" max="11530" width="5.5703125" style="16" bestFit="1" customWidth="1"/>
    <col min="11531" max="11531" width="5.28515625" style="16" customWidth="1"/>
    <col min="11532" max="11534" width="5.42578125" style="16" bestFit="1" customWidth="1"/>
    <col min="11535" max="11535" width="3.7109375" style="16" customWidth="1"/>
    <col min="11536" max="11539" width="5.28515625" style="16" customWidth="1"/>
    <col min="11540" max="11542" width="5.42578125" style="16" bestFit="1" customWidth="1"/>
    <col min="11543" max="11543" width="6.42578125" style="16" bestFit="1" customWidth="1"/>
    <col min="11544" max="11544" width="5.42578125" style="16" customWidth="1"/>
    <col min="11545" max="11545" width="3.28515625" style="16" customWidth="1"/>
    <col min="11546" max="11546" width="5.140625" style="16" customWidth="1"/>
    <col min="11547" max="11547" width="5.7109375" style="16" customWidth="1"/>
    <col min="11548" max="11549" width="5.28515625" style="16" customWidth="1"/>
    <col min="11550" max="11550" width="5.5703125" style="16" customWidth="1"/>
    <col min="11551" max="11551" width="5.140625" style="16" customWidth="1"/>
    <col min="11552" max="11552" width="3.85546875" style="16" customWidth="1"/>
    <col min="11553" max="11553" width="6.140625" style="16" customWidth="1"/>
    <col min="11554" max="11554" width="5.42578125" style="16" bestFit="1" customWidth="1"/>
    <col min="11555" max="11555" width="4.28515625" style="16" customWidth="1"/>
    <col min="11556" max="11556" width="3.85546875" style="16" customWidth="1"/>
    <col min="11557" max="11775" width="11.42578125" style="16"/>
    <col min="11776" max="11776" width="4.28515625" style="16" bestFit="1" customWidth="1"/>
    <col min="11777" max="11777" width="11.42578125" style="16" customWidth="1"/>
    <col min="11778" max="11778" width="5" style="16" customWidth="1"/>
    <col min="11779" max="11779" width="5.140625" style="16" customWidth="1"/>
    <col min="11780" max="11780" width="5.7109375" style="16" bestFit="1" customWidth="1"/>
    <col min="11781" max="11781" width="5.7109375" style="16" customWidth="1"/>
    <col min="11782" max="11782" width="5.5703125" style="16" bestFit="1" customWidth="1"/>
    <col min="11783" max="11783" width="5.7109375" style="16" customWidth="1"/>
    <col min="11784" max="11784" width="5.42578125" style="16" customWidth="1"/>
    <col min="11785" max="11785" width="5.28515625" style="16" customWidth="1"/>
    <col min="11786" max="11786" width="5.5703125" style="16" bestFit="1" customWidth="1"/>
    <col min="11787" max="11787" width="5.28515625" style="16" customWidth="1"/>
    <col min="11788" max="11790" width="5.42578125" style="16" bestFit="1" customWidth="1"/>
    <col min="11791" max="11791" width="3.7109375" style="16" customWidth="1"/>
    <col min="11792" max="11795" width="5.28515625" style="16" customWidth="1"/>
    <col min="11796" max="11798" width="5.42578125" style="16" bestFit="1" customWidth="1"/>
    <col min="11799" max="11799" width="6.42578125" style="16" bestFit="1" customWidth="1"/>
    <col min="11800" max="11800" width="5.42578125" style="16" customWidth="1"/>
    <col min="11801" max="11801" width="3.28515625" style="16" customWidth="1"/>
    <col min="11802" max="11802" width="5.140625" style="16" customWidth="1"/>
    <col min="11803" max="11803" width="5.7109375" style="16" customWidth="1"/>
    <col min="11804" max="11805" width="5.28515625" style="16" customWidth="1"/>
    <col min="11806" max="11806" width="5.5703125" style="16" customWidth="1"/>
    <col min="11807" max="11807" width="5.140625" style="16" customWidth="1"/>
    <col min="11808" max="11808" width="3.85546875" style="16" customWidth="1"/>
    <col min="11809" max="11809" width="6.140625" style="16" customWidth="1"/>
    <col min="11810" max="11810" width="5.42578125" style="16" bestFit="1" customWidth="1"/>
    <col min="11811" max="11811" width="4.28515625" style="16" customWidth="1"/>
    <col min="11812" max="11812" width="3.85546875" style="16" customWidth="1"/>
    <col min="11813" max="12031" width="11.42578125" style="16"/>
    <col min="12032" max="12032" width="4.28515625" style="16" bestFit="1" customWidth="1"/>
    <col min="12033" max="12033" width="11.42578125" style="16" customWidth="1"/>
    <col min="12034" max="12034" width="5" style="16" customWidth="1"/>
    <col min="12035" max="12035" width="5.140625" style="16" customWidth="1"/>
    <col min="12036" max="12036" width="5.7109375" style="16" bestFit="1" customWidth="1"/>
    <col min="12037" max="12037" width="5.7109375" style="16" customWidth="1"/>
    <col min="12038" max="12038" width="5.5703125" style="16" bestFit="1" customWidth="1"/>
    <col min="12039" max="12039" width="5.7109375" style="16" customWidth="1"/>
    <col min="12040" max="12040" width="5.42578125" style="16" customWidth="1"/>
    <col min="12041" max="12041" width="5.28515625" style="16" customWidth="1"/>
    <col min="12042" max="12042" width="5.5703125" style="16" bestFit="1" customWidth="1"/>
    <col min="12043" max="12043" width="5.28515625" style="16" customWidth="1"/>
    <col min="12044" max="12046" width="5.42578125" style="16" bestFit="1" customWidth="1"/>
    <col min="12047" max="12047" width="3.7109375" style="16" customWidth="1"/>
    <col min="12048" max="12051" width="5.28515625" style="16" customWidth="1"/>
    <col min="12052" max="12054" width="5.42578125" style="16" bestFit="1" customWidth="1"/>
    <col min="12055" max="12055" width="6.42578125" style="16" bestFit="1" customWidth="1"/>
    <col min="12056" max="12056" width="5.42578125" style="16" customWidth="1"/>
    <col min="12057" max="12057" width="3.28515625" style="16" customWidth="1"/>
    <col min="12058" max="12058" width="5.140625" style="16" customWidth="1"/>
    <col min="12059" max="12059" width="5.7109375" style="16" customWidth="1"/>
    <col min="12060" max="12061" width="5.28515625" style="16" customWidth="1"/>
    <col min="12062" max="12062" width="5.5703125" style="16" customWidth="1"/>
    <col min="12063" max="12063" width="5.140625" style="16" customWidth="1"/>
    <col min="12064" max="12064" width="3.85546875" style="16" customWidth="1"/>
    <col min="12065" max="12065" width="6.140625" style="16" customWidth="1"/>
    <col min="12066" max="12066" width="5.42578125" style="16" bestFit="1" customWidth="1"/>
    <col min="12067" max="12067" width="4.28515625" style="16" customWidth="1"/>
    <col min="12068" max="12068" width="3.85546875" style="16" customWidth="1"/>
    <col min="12069" max="12287" width="11.42578125" style="16"/>
    <col min="12288" max="12288" width="4.28515625" style="16" bestFit="1" customWidth="1"/>
    <col min="12289" max="12289" width="11.42578125" style="16" customWidth="1"/>
    <col min="12290" max="12290" width="5" style="16" customWidth="1"/>
    <col min="12291" max="12291" width="5.140625" style="16" customWidth="1"/>
    <col min="12292" max="12292" width="5.7109375" style="16" bestFit="1" customWidth="1"/>
    <col min="12293" max="12293" width="5.7109375" style="16" customWidth="1"/>
    <col min="12294" max="12294" width="5.5703125" style="16" bestFit="1" customWidth="1"/>
    <col min="12295" max="12295" width="5.7109375" style="16" customWidth="1"/>
    <col min="12296" max="12296" width="5.42578125" style="16" customWidth="1"/>
    <col min="12297" max="12297" width="5.28515625" style="16" customWidth="1"/>
    <col min="12298" max="12298" width="5.5703125" style="16" bestFit="1" customWidth="1"/>
    <col min="12299" max="12299" width="5.28515625" style="16" customWidth="1"/>
    <col min="12300" max="12302" width="5.42578125" style="16" bestFit="1" customWidth="1"/>
    <col min="12303" max="12303" width="3.7109375" style="16" customWidth="1"/>
    <col min="12304" max="12307" width="5.28515625" style="16" customWidth="1"/>
    <col min="12308" max="12310" width="5.42578125" style="16" bestFit="1" customWidth="1"/>
    <col min="12311" max="12311" width="6.42578125" style="16" bestFit="1" customWidth="1"/>
    <col min="12312" max="12312" width="5.42578125" style="16" customWidth="1"/>
    <col min="12313" max="12313" width="3.28515625" style="16" customWidth="1"/>
    <col min="12314" max="12314" width="5.140625" style="16" customWidth="1"/>
    <col min="12315" max="12315" width="5.7109375" style="16" customWidth="1"/>
    <col min="12316" max="12317" width="5.28515625" style="16" customWidth="1"/>
    <col min="12318" max="12318" width="5.5703125" style="16" customWidth="1"/>
    <col min="12319" max="12319" width="5.140625" style="16" customWidth="1"/>
    <col min="12320" max="12320" width="3.85546875" style="16" customWidth="1"/>
    <col min="12321" max="12321" width="6.140625" style="16" customWidth="1"/>
    <col min="12322" max="12322" width="5.42578125" style="16" bestFit="1" customWidth="1"/>
    <col min="12323" max="12323" width="4.28515625" style="16" customWidth="1"/>
    <col min="12324" max="12324" width="3.85546875" style="16" customWidth="1"/>
    <col min="12325" max="12543" width="11.42578125" style="16"/>
    <col min="12544" max="12544" width="4.28515625" style="16" bestFit="1" customWidth="1"/>
    <col min="12545" max="12545" width="11.42578125" style="16" customWidth="1"/>
    <col min="12546" max="12546" width="5" style="16" customWidth="1"/>
    <col min="12547" max="12547" width="5.140625" style="16" customWidth="1"/>
    <col min="12548" max="12548" width="5.7109375" style="16" bestFit="1" customWidth="1"/>
    <col min="12549" max="12549" width="5.7109375" style="16" customWidth="1"/>
    <col min="12550" max="12550" width="5.5703125" style="16" bestFit="1" customWidth="1"/>
    <col min="12551" max="12551" width="5.7109375" style="16" customWidth="1"/>
    <col min="12552" max="12552" width="5.42578125" style="16" customWidth="1"/>
    <col min="12553" max="12553" width="5.28515625" style="16" customWidth="1"/>
    <col min="12554" max="12554" width="5.5703125" style="16" bestFit="1" customWidth="1"/>
    <col min="12555" max="12555" width="5.28515625" style="16" customWidth="1"/>
    <col min="12556" max="12558" width="5.42578125" style="16" bestFit="1" customWidth="1"/>
    <col min="12559" max="12559" width="3.7109375" style="16" customWidth="1"/>
    <col min="12560" max="12563" width="5.28515625" style="16" customWidth="1"/>
    <col min="12564" max="12566" width="5.42578125" style="16" bestFit="1" customWidth="1"/>
    <col min="12567" max="12567" width="6.42578125" style="16" bestFit="1" customWidth="1"/>
    <col min="12568" max="12568" width="5.42578125" style="16" customWidth="1"/>
    <col min="12569" max="12569" width="3.28515625" style="16" customWidth="1"/>
    <col min="12570" max="12570" width="5.140625" style="16" customWidth="1"/>
    <col min="12571" max="12571" width="5.7109375" style="16" customWidth="1"/>
    <col min="12572" max="12573" width="5.28515625" style="16" customWidth="1"/>
    <col min="12574" max="12574" width="5.5703125" style="16" customWidth="1"/>
    <col min="12575" max="12575" width="5.140625" style="16" customWidth="1"/>
    <col min="12576" max="12576" width="3.85546875" style="16" customWidth="1"/>
    <col min="12577" max="12577" width="6.140625" style="16" customWidth="1"/>
    <col min="12578" max="12578" width="5.42578125" style="16" bestFit="1" customWidth="1"/>
    <col min="12579" max="12579" width="4.28515625" style="16" customWidth="1"/>
    <col min="12580" max="12580" width="3.85546875" style="16" customWidth="1"/>
    <col min="12581" max="12799" width="11.42578125" style="16"/>
    <col min="12800" max="12800" width="4.28515625" style="16" bestFit="1" customWidth="1"/>
    <col min="12801" max="12801" width="11.42578125" style="16" customWidth="1"/>
    <col min="12802" max="12802" width="5" style="16" customWidth="1"/>
    <col min="12803" max="12803" width="5.140625" style="16" customWidth="1"/>
    <col min="12804" max="12804" width="5.7109375" style="16" bestFit="1" customWidth="1"/>
    <col min="12805" max="12805" width="5.7109375" style="16" customWidth="1"/>
    <col min="12806" max="12806" width="5.5703125" style="16" bestFit="1" customWidth="1"/>
    <col min="12807" max="12807" width="5.7109375" style="16" customWidth="1"/>
    <col min="12808" max="12808" width="5.42578125" style="16" customWidth="1"/>
    <col min="12809" max="12809" width="5.28515625" style="16" customWidth="1"/>
    <col min="12810" max="12810" width="5.5703125" style="16" bestFit="1" customWidth="1"/>
    <col min="12811" max="12811" width="5.28515625" style="16" customWidth="1"/>
    <col min="12812" max="12814" width="5.42578125" style="16" bestFit="1" customWidth="1"/>
    <col min="12815" max="12815" width="3.7109375" style="16" customWidth="1"/>
    <col min="12816" max="12819" width="5.28515625" style="16" customWidth="1"/>
    <col min="12820" max="12822" width="5.42578125" style="16" bestFit="1" customWidth="1"/>
    <col min="12823" max="12823" width="6.42578125" style="16" bestFit="1" customWidth="1"/>
    <col min="12824" max="12824" width="5.42578125" style="16" customWidth="1"/>
    <col min="12825" max="12825" width="3.28515625" style="16" customWidth="1"/>
    <col min="12826" max="12826" width="5.140625" style="16" customWidth="1"/>
    <col min="12827" max="12827" width="5.7109375" style="16" customWidth="1"/>
    <col min="12828" max="12829" width="5.28515625" style="16" customWidth="1"/>
    <col min="12830" max="12830" width="5.5703125" style="16" customWidth="1"/>
    <col min="12831" max="12831" width="5.140625" style="16" customWidth="1"/>
    <col min="12832" max="12832" width="3.85546875" style="16" customWidth="1"/>
    <col min="12833" max="12833" width="6.140625" style="16" customWidth="1"/>
    <col min="12834" max="12834" width="5.42578125" style="16" bestFit="1" customWidth="1"/>
    <col min="12835" max="12835" width="4.28515625" style="16" customWidth="1"/>
    <col min="12836" max="12836" width="3.85546875" style="16" customWidth="1"/>
    <col min="12837" max="13055" width="11.42578125" style="16"/>
    <col min="13056" max="13056" width="4.28515625" style="16" bestFit="1" customWidth="1"/>
    <col min="13057" max="13057" width="11.42578125" style="16" customWidth="1"/>
    <col min="13058" max="13058" width="5" style="16" customWidth="1"/>
    <col min="13059" max="13059" width="5.140625" style="16" customWidth="1"/>
    <col min="13060" max="13060" width="5.7109375" style="16" bestFit="1" customWidth="1"/>
    <col min="13061" max="13061" width="5.7109375" style="16" customWidth="1"/>
    <col min="13062" max="13062" width="5.5703125" style="16" bestFit="1" customWidth="1"/>
    <col min="13063" max="13063" width="5.7109375" style="16" customWidth="1"/>
    <col min="13064" max="13064" width="5.42578125" style="16" customWidth="1"/>
    <col min="13065" max="13065" width="5.28515625" style="16" customWidth="1"/>
    <col min="13066" max="13066" width="5.5703125" style="16" bestFit="1" customWidth="1"/>
    <col min="13067" max="13067" width="5.28515625" style="16" customWidth="1"/>
    <col min="13068" max="13070" width="5.42578125" style="16" bestFit="1" customWidth="1"/>
    <col min="13071" max="13071" width="3.7109375" style="16" customWidth="1"/>
    <col min="13072" max="13075" width="5.28515625" style="16" customWidth="1"/>
    <col min="13076" max="13078" width="5.42578125" style="16" bestFit="1" customWidth="1"/>
    <col min="13079" max="13079" width="6.42578125" style="16" bestFit="1" customWidth="1"/>
    <col min="13080" max="13080" width="5.42578125" style="16" customWidth="1"/>
    <col min="13081" max="13081" width="3.28515625" style="16" customWidth="1"/>
    <col min="13082" max="13082" width="5.140625" style="16" customWidth="1"/>
    <col min="13083" max="13083" width="5.7109375" style="16" customWidth="1"/>
    <col min="13084" max="13085" width="5.28515625" style="16" customWidth="1"/>
    <col min="13086" max="13086" width="5.5703125" style="16" customWidth="1"/>
    <col min="13087" max="13087" width="5.140625" style="16" customWidth="1"/>
    <col min="13088" max="13088" width="3.85546875" style="16" customWidth="1"/>
    <col min="13089" max="13089" width="6.140625" style="16" customWidth="1"/>
    <col min="13090" max="13090" width="5.42578125" style="16" bestFit="1" customWidth="1"/>
    <col min="13091" max="13091" width="4.28515625" style="16" customWidth="1"/>
    <col min="13092" max="13092" width="3.85546875" style="16" customWidth="1"/>
    <col min="13093" max="13311" width="11.42578125" style="16"/>
    <col min="13312" max="13312" width="4.28515625" style="16" bestFit="1" customWidth="1"/>
    <col min="13313" max="13313" width="11.42578125" style="16" customWidth="1"/>
    <col min="13314" max="13314" width="5" style="16" customWidth="1"/>
    <col min="13315" max="13315" width="5.140625" style="16" customWidth="1"/>
    <col min="13316" max="13316" width="5.7109375" style="16" bestFit="1" customWidth="1"/>
    <col min="13317" max="13317" width="5.7109375" style="16" customWidth="1"/>
    <col min="13318" max="13318" width="5.5703125" style="16" bestFit="1" customWidth="1"/>
    <col min="13319" max="13319" width="5.7109375" style="16" customWidth="1"/>
    <col min="13320" max="13320" width="5.42578125" style="16" customWidth="1"/>
    <col min="13321" max="13321" width="5.28515625" style="16" customWidth="1"/>
    <col min="13322" max="13322" width="5.5703125" style="16" bestFit="1" customWidth="1"/>
    <col min="13323" max="13323" width="5.28515625" style="16" customWidth="1"/>
    <col min="13324" max="13326" width="5.42578125" style="16" bestFit="1" customWidth="1"/>
    <col min="13327" max="13327" width="3.7109375" style="16" customWidth="1"/>
    <col min="13328" max="13331" width="5.28515625" style="16" customWidth="1"/>
    <col min="13332" max="13334" width="5.42578125" style="16" bestFit="1" customWidth="1"/>
    <col min="13335" max="13335" width="6.42578125" style="16" bestFit="1" customWidth="1"/>
    <col min="13336" max="13336" width="5.42578125" style="16" customWidth="1"/>
    <col min="13337" max="13337" width="3.28515625" style="16" customWidth="1"/>
    <col min="13338" max="13338" width="5.140625" style="16" customWidth="1"/>
    <col min="13339" max="13339" width="5.7109375" style="16" customWidth="1"/>
    <col min="13340" max="13341" width="5.28515625" style="16" customWidth="1"/>
    <col min="13342" max="13342" width="5.5703125" style="16" customWidth="1"/>
    <col min="13343" max="13343" width="5.140625" style="16" customWidth="1"/>
    <col min="13344" max="13344" width="3.85546875" style="16" customWidth="1"/>
    <col min="13345" max="13345" width="6.140625" style="16" customWidth="1"/>
    <col min="13346" max="13346" width="5.42578125" style="16" bestFit="1" customWidth="1"/>
    <col min="13347" max="13347" width="4.28515625" style="16" customWidth="1"/>
    <col min="13348" max="13348" width="3.85546875" style="16" customWidth="1"/>
    <col min="13349" max="13567" width="11.42578125" style="16"/>
    <col min="13568" max="13568" width="4.28515625" style="16" bestFit="1" customWidth="1"/>
    <col min="13569" max="13569" width="11.42578125" style="16" customWidth="1"/>
    <col min="13570" max="13570" width="5" style="16" customWidth="1"/>
    <col min="13571" max="13571" width="5.140625" style="16" customWidth="1"/>
    <col min="13572" max="13572" width="5.7109375" style="16" bestFit="1" customWidth="1"/>
    <col min="13573" max="13573" width="5.7109375" style="16" customWidth="1"/>
    <col min="13574" max="13574" width="5.5703125" style="16" bestFit="1" customWidth="1"/>
    <col min="13575" max="13575" width="5.7109375" style="16" customWidth="1"/>
    <col min="13576" max="13576" width="5.42578125" style="16" customWidth="1"/>
    <col min="13577" max="13577" width="5.28515625" style="16" customWidth="1"/>
    <col min="13578" max="13578" width="5.5703125" style="16" bestFit="1" customWidth="1"/>
    <col min="13579" max="13579" width="5.28515625" style="16" customWidth="1"/>
    <col min="13580" max="13582" width="5.42578125" style="16" bestFit="1" customWidth="1"/>
    <col min="13583" max="13583" width="3.7109375" style="16" customWidth="1"/>
    <col min="13584" max="13587" width="5.28515625" style="16" customWidth="1"/>
    <col min="13588" max="13590" width="5.42578125" style="16" bestFit="1" customWidth="1"/>
    <col min="13591" max="13591" width="6.42578125" style="16" bestFit="1" customWidth="1"/>
    <col min="13592" max="13592" width="5.42578125" style="16" customWidth="1"/>
    <col min="13593" max="13593" width="3.28515625" style="16" customWidth="1"/>
    <col min="13594" max="13594" width="5.140625" style="16" customWidth="1"/>
    <col min="13595" max="13595" width="5.7109375" style="16" customWidth="1"/>
    <col min="13596" max="13597" width="5.28515625" style="16" customWidth="1"/>
    <col min="13598" max="13598" width="5.5703125" style="16" customWidth="1"/>
    <col min="13599" max="13599" width="5.140625" style="16" customWidth="1"/>
    <col min="13600" max="13600" width="3.85546875" style="16" customWidth="1"/>
    <col min="13601" max="13601" width="6.140625" style="16" customWidth="1"/>
    <col min="13602" max="13602" width="5.42578125" style="16" bestFit="1" customWidth="1"/>
    <col min="13603" max="13603" width="4.28515625" style="16" customWidth="1"/>
    <col min="13604" max="13604" width="3.85546875" style="16" customWidth="1"/>
    <col min="13605" max="13823" width="11.42578125" style="16"/>
    <col min="13824" max="13824" width="4.28515625" style="16" bestFit="1" customWidth="1"/>
    <col min="13825" max="13825" width="11.42578125" style="16" customWidth="1"/>
    <col min="13826" max="13826" width="5" style="16" customWidth="1"/>
    <col min="13827" max="13827" width="5.140625" style="16" customWidth="1"/>
    <col min="13828" max="13828" width="5.7109375" style="16" bestFit="1" customWidth="1"/>
    <col min="13829" max="13829" width="5.7109375" style="16" customWidth="1"/>
    <col min="13830" max="13830" width="5.5703125" style="16" bestFit="1" customWidth="1"/>
    <col min="13831" max="13831" width="5.7109375" style="16" customWidth="1"/>
    <col min="13832" max="13832" width="5.42578125" style="16" customWidth="1"/>
    <col min="13833" max="13833" width="5.28515625" style="16" customWidth="1"/>
    <col min="13834" max="13834" width="5.5703125" style="16" bestFit="1" customWidth="1"/>
    <col min="13835" max="13835" width="5.28515625" style="16" customWidth="1"/>
    <col min="13836" max="13838" width="5.42578125" style="16" bestFit="1" customWidth="1"/>
    <col min="13839" max="13839" width="3.7109375" style="16" customWidth="1"/>
    <col min="13840" max="13843" width="5.28515625" style="16" customWidth="1"/>
    <col min="13844" max="13846" width="5.42578125" style="16" bestFit="1" customWidth="1"/>
    <col min="13847" max="13847" width="6.42578125" style="16" bestFit="1" customWidth="1"/>
    <col min="13848" max="13848" width="5.42578125" style="16" customWidth="1"/>
    <col min="13849" max="13849" width="3.28515625" style="16" customWidth="1"/>
    <col min="13850" max="13850" width="5.140625" style="16" customWidth="1"/>
    <col min="13851" max="13851" width="5.7109375" style="16" customWidth="1"/>
    <col min="13852" max="13853" width="5.28515625" style="16" customWidth="1"/>
    <col min="13854" max="13854" width="5.5703125" style="16" customWidth="1"/>
    <col min="13855" max="13855" width="5.140625" style="16" customWidth="1"/>
    <col min="13856" max="13856" width="3.85546875" style="16" customWidth="1"/>
    <col min="13857" max="13857" width="6.140625" style="16" customWidth="1"/>
    <col min="13858" max="13858" width="5.42578125" style="16" bestFit="1" customWidth="1"/>
    <col min="13859" max="13859" width="4.28515625" style="16" customWidth="1"/>
    <col min="13860" max="13860" width="3.85546875" style="16" customWidth="1"/>
    <col min="13861" max="14079" width="11.42578125" style="16"/>
    <col min="14080" max="14080" width="4.28515625" style="16" bestFit="1" customWidth="1"/>
    <col min="14081" max="14081" width="11.42578125" style="16" customWidth="1"/>
    <col min="14082" max="14082" width="5" style="16" customWidth="1"/>
    <col min="14083" max="14083" width="5.140625" style="16" customWidth="1"/>
    <col min="14084" max="14084" width="5.7109375" style="16" bestFit="1" customWidth="1"/>
    <col min="14085" max="14085" width="5.7109375" style="16" customWidth="1"/>
    <col min="14086" max="14086" width="5.5703125" style="16" bestFit="1" customWidth="1"/>
    <col min="14087" max="14087" width="5.7109375" style="16" customWidth="1"/>
    <col min="14088" max="14088" width="5.42578125" style="16" customWidth="1"/>
    <col min="14089" max="14089" width="5.28515625" style="16" customWidth="1"/>
    <col min="14090" max="14090" width="5.5703125" style="16" bestFit="1" customWidth="1"/>
    <col min="14091" max="14091" width="5.28515625" style="16" customWidth="1"/>
    <col min="14092" max="14094" width="5.42578125" style="16" bestFit="1" customWidth="1"/>
    <col min="14095" max="14095" width="3.7109375" style="16" customWidth="1"/>
    <col min="14096" max="14099" width="5.28515625" style="16" customWidth="1"/>
    <col min="14100" max="14102" width="5.42578125" style="16" bestFit="1" customWidth="1"/>
    <col min="14103" max="14103" width="6.42578125" style="16" bestFit="1" customWidth="1"/>
    <col min="14104" max="14104" width="5.42578125" style="16" customWidth="1"/>
    <col min="14105" max="14105" width="3.28515625" style="16" customWidth="1"/>
    <col min="14106" max="14106" width="5.140625" style="16" customWidth="1"/>
    <col min="14107" max="14107" width="5.7109375" style="16" customWidth="1"/>
    <col min="14108" max="14109" width="5.28515625" style="16" customWidth="1"/>
    <col min="14110" max="14110" width="5.5703125" style="16" customWidth="1"/>
    <col min="14111" max="14111" width="5.140625" style="16" customWidth="1"/>
    <col min="14112" max="14112" width="3.85546875" style="16" customWidth="1"/>
    <col min="14113" max="14113" width="6.140625" style="16" customWidth="1"/>
    <col min="14114" max="14114" width="5.42578125" style="16" bestFit="1" customWidth="1"/>
    <col min="14115" max="14115" width="4.28515625" style="16" customWidth="1"/>
    <col min="14116" max="14116" width="3.85546875" style="16" customWidth="1"/>
    <col min="14117" max="14335" width="11.42578125" style="16"/>
    <col min="14336" max="14336" width="4.28515625" style="16" bestFit="1" customWidth="1"/>
    <col min="14337" max="14337" width="11.42578125" style="16" customWidth="1"/>
    <col min="14338" max="14338" width="5" style="16" customWidth="1"/>
    <col min="14339" max="14339" width="5.140625" style="16" customWidth="1"/>
    <col min="14340" max="14340" width="5.7109375" style="16" bestFit="1" customWidth="1"/>
    <col min="14341" max="14341" width="5.7109375" style="16" customWidth="1"/>
    <col min="14342" max="14342" width="5.5703125" style="16" bestFit="1" customWidth="1"/>
    <col min="14343" max="14343" width="5.7109375" style="16" customWidth="1"/>
    <col min="14344" max="14344" width="5.42578125" style="16" customWidth="1"/>
    <col min="14345" max="14345" width="5.28515625" style="16" customWidth="1"/>
    <col min="14346" max="14346" width="5.5703125" style="16" bestFit="1" customWidth="1"/>
    <col min="14347" max="14347" width="5.28515625" style="16" customWidth="1"/>
    <col min="14348" max="14350" width="5.42578125" style="16" bestFit="1" customWidth="1"/>
    <col min="14351" max="14351" width="3.7109375" style="16" customWidth="1"/>
    <col min="14352" max="14355" width="5.28515625" style="16" customWidth="1"/>
    <col min="14356" max="14358" width="5.42578125" style="16" bestFit="1" customWidth="1"/>
    <col min="14359" max="14359" width="6.42578125" style="16" bestFit="1" customWidth="1"/>
    <col min="14360" max="14360" width="5.42578125" style="16" customWidth="1"/>
    <col min="14361" max="14361" width="3.28515625" style="16" customWidth="1"/>
    <col min="14362" max="14362" width="5.140625" style="16" customWidth="1"/>
    <col min="14363" max="14363" width="5.7109375" style="16" customWidth="1"/>
    <col min="14364" max="14365" width="5.28515625" style="16" customWidth="1"/>
    <col min="14366" max="14366" width="5.5703125" style="16" customWidth="1"/>
    <col min="14367" max="14367" width="5.140625" style="16" customWidth="1"/>
    <col min="14368" max="14368" width="3.85546875" style="16" customWidth="1"/>
    <col min="14369" max="14369" width="6.140625" style="16" customWidth="1"/>
    <col min="14370" max="14370" width="5.42578125" style="16" bestFit="1" customWidth="1"/>
    <col min="14371" max="14371" width="4.28515625" style="16" customWidth="1"/>
    <col min="14372" max="14372" width="3.85546875" style="16" customWidth="1"/>
    <col min="14373" max="14591" width="11.42578125" style="16"/>
    <col min="14592" max="14592" width="4.28515625" style="16" bestFit="1" customWidth="1"/>
    <col min="14593" max="14593" width="11.42578125" style="16" customWidth="1"/>
    <col min="14594" max="14594" width="5" style="16" customWidth="1"/>
    <col min="14595" max="14595" width="5.140625" style="16" customWidth="1"/>
    <col min="14596" max="14596" width="5.7109375" style="16" bestFit="1" customWidth="1"/>
    <col min="14597" max="14597" width="5.7109375" style="16" customWidth="1"/>
    <col min="14598" max="14598" width="5.5703125" style="16" bestFit="1" customWidth="1"/>
    <col min="14599" max="14599" width="5.7109375" style="16" customWidth="1"/>
    <col min="14600" max="14600" width="5.42578125" style="16" customWidth="1"/>
    <col min="14601" max="14601" width="5.28515625" style="16" customWidth="1"/>
    <col min="14602" max="14602" width="5.5703125" style="16" bestFit="1" customWidth="1"/>
    <col min="14603" max="14603" width="5.28515625" style="16" customWidth="1"/>
    <col min="14604" max="14606" width="5.42578125" style="16" bestFit="1" customWidth="1"/>
    <col min="14607" max="14607" width="3.7109375" style="16" customWidth="1"/>
    <col min="14608" max="14611" width="5.28515625" style="16" customWidth="1"/>
    <col min="14612" max="14614" width="5.42578125" style="16" bestFit="1" customWidth="1"/>
    <col min="14615" max="14615" width="6.42578125" style="16" bestFit="1" customWidth="1"/>
    <col min="14616" max="14616" width="5.42578125" style="16" customWidth="1"/>
    <col min="14617" max="14617" width="3.28515625" style="16" customWidth="1"/>
    <col min="14618" max="14618" width="5.140625" style="16" customWidth="1"/>
    <col min="14619" max="14619" width="5.7109375" style="16" customWidth="1"/>
    <col min="14620" max="14621" width="5.28515625" style="16" customWidth="1"/>
    <col min="14622" max="14622" width="5.5703125" style="16" customWidth="1"/>
    <col min="14623" max="14623" width="5.140625" style="16" customWidth="1"/>
    <col min="14624" max="14624" width="3.85546875" style="16" customWidth="1"/>
    <col min="14625" max="14625" width="6.140625" style="16" customWidth="1"/>
    <col min="14626" max="14626" width="5.42578125" style="16" bestFit="1" customWidth="1"/>
    <col min="14627" max="14627" width="4.28515625" style="16" customWidth="1"/>
    <col min="14628" max="14628" width="3.85546875" style="16" customWidth="1"/>
    <col min="14629" max="14847" width="11.42578125" style="16"/>
    <col min="14848" max="14848" width="4.28515625" style="16" bestFit="1" customWidth="1"/>
    <col min="14849" max="14849" width="11.42578125" style="16" customWidth="1"/>
    <col min="14850" max="14850" width="5" style="16" customWidth="1"/>
    <col min="14851" max="14851" width="5.140625" style="16" customWidth="1"/>
    <col min="14852" max="14852" width="5.7109375" style="16" bestFit="1" customWidth="1"/>
    <col min="14853" max="14853" width="5.7109375" style="16" customWidth="1"/>
    <col min="14854" max="14854" width="5.5703125" style="16" bestFit="1" customWidth="1"/>
    <col min="14855" max="14855" width="5.7109375" style="16" customWidth="1"/>
    <col min="14856" max="14856" width="5.42578125" style="16" customWidth="1"/>
    <col min="14857" max="14857" width="5.28515625" style="16" customWidth="1"/>
    <col min="14858" max="14858" width="5.5703125" style="16" bestFit="1" customWidth="1"/>
    <col min="14859" max="14859" width="5.28515625" style="16" customWidth="1"/>
    <col min="14860" max="14862" width="5.42578125" style="16" bestFit="1" customWidth="1"/>
    <col min="14863" max="14863" width="3.7109375" style="16" customWidth="1"/>
    <col min="14864" max="14867" width="5.28515625" style="16" customWidth="1"/>
    <col min="14868" max="14870" width="5.42578125" style="16" bestFit="1" customWidth="1"/>
    <col min="14871" max="14871" width="6.42578125" style="16" bestFit="1" customWidth="1"/>
    <col min="14872" max="14872" width="5.42578125" style="16" customWidth="1"/>
    <col min="14873" max="14873" width="3.28515625" style="16" customWidth="1"/>
    <col min="14874" max="14874" width="5.140625" style="16" customWidth="1"/>
    <col min="14875" max="14875" width="5.7109375" style="16" customWidth="1"/>
    <col min="14876" max="14877" width="5.28515625" style="16" customWidth="1"/>
    <col min="14878" max="14878" width="5.5703125" style="16" customWidth="1"/>
    <col min="14879" max="14879" width="5.140625" style="16" customWidth="1"/>
    <col min="14880" max="14880" width="3.85546875" style="16" customWidth="1"/>
    <col min="14881" max="14881" width="6.140625" style="16" customWidth="1"/>
    <col min="14882" max="14882" width="5.42578125" style="16" bestFit="1" customWidth="1"/>
    <col min="14883" max="14883" width="4.28515625" style="16" customWidth="1"/>
    <col min="14884" max="14884" width="3.85546875" style="16" customWidth="1"/>
    <col min="14885" max="15103" width="11.42578125" style="16"/>
    <col min="15104" max="15104" width="4.28515625" style="16" bestFit="1" customWidth="1"/>
    <col min="15105" max="15105" width="11.42578125" style="16" customWidth="1"/>
    <col min="15106" max="15106" width="5" style="16" customWidth="1"/>
    <col min="15107" max="15107" width="5.140625" style="16" customWidth="1"/>
    <col min="15108" max="15108" width="5.7109375" style="16" bestFit="1" customWidth="1"/>
    <col min="15109" max="15109" width="5.7109375" style="16" customWidth="1"/>
    <col min="15110" max="15110" width="5.5703125" style="16" bestFit="1" customWidth="1"/>
    <col min="15111" max="15111" width="5.7109375" style="16" customWidth="1"/>
    <col min="15112" max="15112" width="5.42578125" style="16" customWidth="1"/>
    <col min="15113" max="15113" width="5.28515625" style="16" customWidth="1"/>
    <col min="15114" max="15114" width="5.5703125" style="16" bestFit="1" customWidth="1"/>
    <col min="15115" max="15115" width="5.28515625" style="16" customWidth="1"/>
    <col min="15116" max="15118" width="5.42578125" style="16" bestFit="1" customWidth="1"/>
    <col min="15119" max="15119" width="3.7109375" style="16" customWidth="1"/>
    <col min="15120" max="15123" width="5.28515625" style="16" customWidth="1"/>
    <col min="15124" max="15126" width="5.42578125" style="16" bestFit="1" customWidth="1"/>
    <col min="15127" max="15127" width="6.42578125" style="16" bestFit="1" customWidth="1"/>
    <col min="15128" max="15128" width="5.42578125" style="16" customWidth="1"/>
    <col min="15129" max="15129" width="3.28515625" style="16" customWidth="1"/>
    <col min="15130" max="15130" width="5.140625" style="16" customWidth="1"/>
    <col min="15131" max="15131" width="5.7109375" style="16" customWidth="1"/>
    <col min="15132" max="15133" width="5.28515625" style="16" customWidth="1"/>
    <col min="15134" max="15134" width="5.5703125" style="16" customWidth="1"/>
    <col min="15135" max="15135" width="5.140625" style="16" customWidth="1"/>
    <col min="15136" max="15136" width="3.85546875" style="16" customWidth="1"/>
    <col min="15137" max="15137" width="6.140625" style="16" customWidth="1"/>
    <col min="15138" max="15138" width="5.42578125" style="16" bestFit="1" customWidth="1"/>
    <col min="15139" max="15139" width="4.28515625" style="16" customWidth="1"/>
    <col min="15140" max="15140" width="3.85546875" style="16" customWidth="1"/>
    <col min="15141" max="15359" width="11.42578125" style="16"/>
    <col min="15360" max="15360" width="4.28515625" style="16" bestFit="1" customWidth="1"/>
    <col min="15361" max="15361" width="11.42578125" style="16" customWidth="1"/>
    <col min="15362" max="15362" width="5" style="16" customWidth="1"/>
    <col min="15363" max="15363" width="5.140625" style="16" customWidth="1"/>
    <col min="15364" max="15364" width="5.7109375" style="16" bestFit="1" customWidth="1"/>
    <col min="15365" max="15365" width="5.7109375" style="16" customWidth="1"/>
    <col min="15366" max="15366" width="5.5703125" style="16" bestFit="1" customWidth="1"/>
    <col min="15367" max="15367" width="5.7109375" style="16" customWidth="1"/>
    <col min="15368" max="15368" width="5.42578125" style="16" customWidth="1"/>
    <col min="15369" max="15369" width="5.28515625" style="16" customWidth="1"/>
    <col min="15370" max="15370" width="5.5703125" style="16" bestFit="1" customWidth="1"/>
    <col min="15371" max="15371" width="5.28515625" style="16" customWidth="1"/>
    <col min="15372" max="15374" width="5.42578125" style="16" bestFit="1" customWidth="1"/>
    <col min="15375" max="15375" width="3.7109375" style="16" customWidth="1"/>
    <col min="15376" max="15379" width="5.28515625" style="16" customWidth="1"/>
    <col min="15380" max="15382" width="5.42578125" style="16" bestFit="1" customWidth="1"/>
    <col min="15383" max="15383" width="6.42578125" style="16" bestFit="1" customWidth="1"/>
    <col min="15384" max="15384" width="5.42578125" style="16" customWidth="1"/>
    <col min="15385" max="15385" width="3.28515625" style="16" customWidth="1"/>
    <col min="15386" max="15386" width="5.140625" style="16" customWidth="1"/>
    <col min="15387" max="15387" width="5.7109375" style="16" customWidth="1"/>
    <col min="15388" max="15389" width="5.28515625" style="16" customWidth="1"/>
    <col min="15390" max="15390" width="5.5703125" style="16" customWidth="1"/>
    <col min="15391" max="15391" width="5.140625" style="16" customWidth="1"/>
    <col min="15392" max="15392" width="3.85546875" style="16" customWidth="1"/>
    <col min="15393" max="15393" width="6.140625" style="16" customWidth="1"/>
    <col min="15394" max="15394" width="5.42578125" style="16" bestFit="1" customWidth="1"/>
    <col min="15395" max="15395" width="4.28515625" style="16" customWidth="1"/>
    <col min="15396" max="15396" width="3.85546875" style="16" customWidth="1"/>
    <col min="15397" max="15615" width="11.42578125" style="16"/>
    <col min="15616" max="15616" width="4.28515625" style="16" bestFit="1" customWidth="1"/>
    <col min="15617" max="15617" width="11.42578125" style="16" customWidth="1"/>
    <col min="15618" max="15618" width="5" style="16" customWidth="1"/>
    <col min="15619" max="15619" width="5.140625" style="16" customWidth="1"/>
    <col min="15620" max="15620" width="5.7109375" style="16" bestFit="1" customWidth="1"/>
    <col min="15621" max="15621" width="5.7109375" style="16" customWidth="1"/>
    <col min="15622" max="15622" width="5.5703125" style="16" bestFit="1" customWidth="1"/>
    <col min="15623" max="15623" width="5.7109375" style="16" customWidth="1"/>
    <col min="15624" max="15624" width="5.42578125" style="16" customWidth="1"/>
    <col min="15625" max="15625" width="5.28515625" style="16" customWidth="1"/>
    <col min="15626" max="15626" width="5.5703125" style="16" bestFit="1" customWidth="1"/>
    <col min="15627" max="15627" width="5.28515625" style="16" customWidth="1"/>
    <col min="15628" max="15630" width="5.42578125" style="16" bestFit="1" customWidth="1"/>
    <col min="15631" max="15631" width="3.7109375" style="16" customWidth="1"/>
    <col min="15632" max="15635" width="5.28515625" style="16" customWidth="1"/>
    <col min="15636" max="15638" width="5.42578125" style="16" bestFit="1" customWidth="1"/>
    <col min="15639" max="15639" width="6.42578125" style="16" bestFit="1" customWidth="1"/>
    <col min="15640" max="15640" width="5.42578125" style="16" customWidth="1"/>
    <col min="15641" max="15641" width="3.28515625" style="16" customWidth="1"/>
    <col min="15642" max="15642" width="5.140625" style="16" customWidth="1"/>
    <col min="15643" max="15643" width="5.7109375" style="16" customWidth="1"/>
    <col min="15644" max="15645" width="5.28515625" style="16" customWidth="1"/>
    <col min="15646" max="15646" width="5.5703125" style="16" customWidth="1"/>
    <col min="15647" max="15647" width="5.140625" style="16" customWidth="1"/>
    <col min="15648" max="15648" width="3.85546875" style="16" customWidth="1"/>
    <col min="15649" max="15649" width="6.140625" style="16" customWidth="1"/>
    <col min="15650" max="15650" width="5.42578125" style="16" bestFit="1" customWidth="1"/>
    <col min="15651" max="15651" width="4.28515625" style="16" customWidth="1"/>
    <col min="15652" max="15652" width="3.85546875" style="16" customWidth="1"/>
    <col min="15653" max="15871" width="11.42578125" style="16"/>
    <col min="15872" max="15872" width="4.28515625" style="16" bestFit="1" customWidth="1"/>
    <col min="15873" max="15873" width="11.42578125" style="16" customWidth="1"/>
    <col min="15874" max="15874" width="5" style="16" customWidth="1"/>
    <col min="15875" max="15875" width="5.140625" style="16" customWidth="1"/>
    <col min="15876" max="15876" width="5.7109375" style="16" bestFit="1" customWidth="1"/>
    <col min="15877" max="15877" width="5.7109375" style="16" customWidth="1"/>
    <col min="15878" max="15878" width="5.5703125" style="16" bestFit="1" customWidth="1"/>
    <col min="15879" max="15879" width="5.7109375" style="16" customWidth="1"/>
    <col min="15880" max="15880" width="5.42578125" style="16" customWidth="1"/>
    <col min="15881" max="15881" width="5.28515625" style="16" customWidth="1"/>
    <col min="15882" max="15882" width="5.5703125" style="16" bestFit="1" customWidth="1"/>
    <col min="15883" max="15883" width="5.28515625" style="16" customWidth="1"/>
    <col min="15884" max="15886" width="5.42578125" style="16" bestFit="1" customWidth="1"/>
    <col min="15887" max="15887" width="3.7109375" style="16" customWidth="1"/>
    <col min="15888" max="15891" width="5.28515625" style="16" customWidth="1"/>
    <col min="15892" max="15894" width="5.42578125" style="16" bestFit="1" customWidth="1"/>
    <col min="15895" max="15895" width="6.42578125" style="16" bestFit="1" customWidth="1"/>
    <col min="15896" max="15896" width="5.42578125" style="16" customWidth="1"/>
    <col min="15897" max="15897" width="3.28515625" style="16" customWidth="1"/>
    <col min="15898" max="15898" width="5.140625" style="16" customWidth="1"/>
    <col min="15899" max="15899" width="5.7109375" style="16" customWidth="1"/>
    <col min="15900" max="15901" width="5.28515625" style="16" customWidth="1"/>
    <col min="15902" max="15902" width="5.5703125" style="16" customWidth="1"/>
    <col min="15903" max="15903" width="5.140625" style="16" customWidth="1"/>
    <col min="15904" max="15904" width="3.85546875" style="16" customWidth="1"/>
    <col min="15905" max="15905" width="6.140625" style="16" customWidth="1"/>
    <col min="15906" max="15906" width="5.42578125" style="16" bestFit="1" customWidth="1"/>
    <col min="15907" max="15907" width="4.28515625" style="16" customWidth="1"/>
    <col min="15908" max="15908" width="3.85546875" style="16" customWidth="1"/>
    <col min="15909" max="16127" width="11.42578125" style="16"/>
    <col min="16128" max="16128" width="4.28515625" style="16" bestFit="1" customWidth="1"/>
    <col min="16129" max="16129" width="11.42578125" style="16" customWidth="1"/>
    <col min="16130" max="16130" width="5" style="16" customWidth="1"/>
    <col min="16131" max="16131" width="5.140625" style="16" customWidth="1"/>
    <col min="16132" max="16132" width="5.7109375" style="16" bestFit="1" customWidth="1"/>
    <col min="16133" max="16133" width="5.7109375" style="16" customWidth="1"/>
    <col min="16134" max="16134" width="5.5703125" style="16" bestFit="1" customWidth="1"/>
    <col min="16135" max="16135" width="5.7109375" style="16" customWidth="1"/>
    <col min="16136" max="16136" width="5.42578125" style="16" customWidth="1"/>
    <col min="16137" max="16137" width="5.28515625" style="16" customWidth="1"/>
    <col min="16138" max="16138" width="5.5703125" style="16" bestFit="1" customWidth="1"/>
    <col min="16139" max="16139" width="5.28515625" style="16" customWidth="1"/>
    <col min="16140" max="16142" width="5.42578125" style="16" bestFit="1" customWidth="1"/>
    <col min="16143" max="16143" width="3.7109375" style="16" customWidth="1"/>
    <col min="16144" max="16147" width="5.28515625" style="16" customWidth="1"/>
    <col min="16148" max="16150" width="5.42578125" style="16" bestFit="1" customWidth="1"/>
    <col min="16151" max="16151" width="6.42578125" style="16" bestFit="1" customWidth="1"/>
    <col min="16152" max="16152" width="5.42578125" style="16" customWidth="1"/>
    <col min="16153" max="16153" width="3.28515625" style="16" customWidth="1"/>
    <col min="16154" max="16154" width="5.140625" style="16" customWidth="1"/>
    <col min="16155" max="16155" width="5.7109375" style="16" customWidth="1"/>
    <col min="16156" max="16157" width="5.28515625" style="16" customWidth="1"/>
    <col min="16158" max="16158" width="5.5703125" style="16" customWidth="1"/>
    <col min="16159" max="16159" width="5.140625" style="16" customWidth="1"/>
    <col min="16160" max="16160" width="3.85546875" style="16" customWidth="1"/>
    <col min="16161" max="16161" width="6.140625" style="16" customWidth="1"/>
    <col min="16162" max="16162" width="5.42578125" style="16" bestFit="1" customWidth="1"/>
    <col min="16163" max="16163" width="4.28515625" style="16" customWidth="1"/>
    <col min="16164" max="16164" width="3.85546875" style="16" customWidth="1"/>
    <col min="16165" max="16384" width="11.42578125" style="16"/>
  </cols>
  <sheetData>
    <row r="1" spans="1:39" s="17" customFormat="1" ht="12" x14ac:dyDescent="0.2">
      <c r="A1" s="465" t="s">
        <v>6</v>
      </c>
      <c r="B1" s="465"/>
      <c r="C1" s="388" t="str">
        <f>IF(المدخلات!I2&lt;&gt;"",المدخلات!I2,"")</f>
        <v/>
      </c>
      <c r="D1" s="388"/>
      <c r="E1" s="388"/>
      <c r="F1" s="388"/>
      <c r="G1" s="76"/>
      <c r="H1" s="465" t="s">
        <v>7</v>
      </c>
      <c r="I1" s="465"/>
      <c r="J1" s="388" t="str">
        <f>IF(المدخلات!I3&lt;&gt;"",المدخلات!I3,"")</f>
        <v/>
      </c>
      <c r="K1" s="388"/>
      <c r="L1" s="388"/>
      <c r="M1" s="388"/>
      <c r="N1" s="76"/>
      <c r="O1" s="465" t="s">
        <v>8</v>
      </c>
      <c r="P1" s="465"/>
      <c r="Q1" s="388" t="str">
        <f>IF(المدخلات!I4&lt;&gt;"",المدخلات!I4,"")</f>
        <v/>
      </c>
      <c r="R1" s="388"/>
      <c r="S1" s="388"/>
      <c r="T1" s="76"/>
      <c r="U1" s="465" t="s">
        <v>9</v>
      </c>
      <c r="V1" s="465"/>
      <c r="W1" s="388" t="str">
        <f>IF(المدخلات!I5&lt;&gt;"",المدخلات!I5,"")</f>
        <v>2019-2018</v>
      </c>
      <c r="X1" s="388"/>
      <c r="Y1" s="388"/>
      <c r="Z1" s="76"/>
      <c r="AA1" s="76"/>
      <c r="AB1" s="76"/>
    </row>
    <row r="2" spans="1:39" s="80" customFormat="1" ht="8.25" customHeight="1" x14ac:dyDescent="0.2">
      <c r="A2" s="77"/>
      <c r="B2" s="54"/>
      <c r="C2" s="54"/>
      <c r="D2" s="78"/>
      <c r="E2" s="78"/>
      <c r="F2" s="78"/>
      <c r="G2" s="78"/>
      <c r="H2" s="54"/>
      <c r="I2" s="78"/>
      <c r="J2" s="78"/>
      <c r="K2" s="78"/>
      <c r="L2" s="78"/>
      <c r="M2" s="78"/>
      <c r="N2" s="78"/>
      <c r="O2" s="54"/>
      <c r="P2" s="77"/>
      <c r="Q2" s="54"/>
      <c r="R2" s="54"/>
      <c r="S2" s="78"/>
      <c r="T2" s="78"/>
      <c r="U2" s="78"/>
      <c r="V2" s="54"/>
      <c r="W2" s="77"/>
      <c r="X2" s="54"/>
      <c r="Y2" s="78"/>
      <c r="Z2" s="78"/>
      <c r="AA2" s="79"/>
      <c r="AB2" s="78"/>
      <c r="AC2" s="78"/>
    </row>
    <row r="3" spans="1:39" s="17" customFormat="1" ht="12" x14ac:dyDescent="0.2">
      <c r="B3" s="75"/>
      <c r="C3" s="75"/>
      <c r="D3" s="389" t="s">
        <v>16</v>
      </c>
      <c r="E3" s="389"/>
      <c r="F3" s="389"/>
      <c r="G3" s="389"/>
      <c r="H3" s="389"/>
      <c r="I3" s="389"/>
      <c r="J3" s="389"/>
      <c r="K3" s="390" t="s">
        <v>69</v>
      </c>
      <c r="L3" s="390"/>
      <c r="M3" s="390"/>
      <c r="N3" s="390"/>
      <c r="O3" s="390"/>
      <c r="P3" s="390"/>
      <c r="Q3" s="384" t="s">
        <v>18</v>
      </c>
      <c r="R3" s="384"/>
      <c r="S3" s="384"/>
      <c r="T3" s="384"/>
      <c r="U3" s="384"/>
      <c r="V3" s="384"/>
      <c r="W3" s="384"/>
      <c r="X3" s="384"/>
      <c r="Y3" s="384"/>
      <c r="Z3" s="384"/>
      <c r="AA3" s="391" t="s">
        <v>123</v>
      </c>
      <c r="AB3" s="392"/>
      <c r="AC3" s="392"/>
      <c r="AD3" s="392"/>
      <c r="AE3" s="392"/>
      <c r="AF3" s="393"/>
      <c r="AG3" s="384" t="s">
        <v>19</v>
      </c>
      <c r="AH3" s="384"/>
      <c r="AI3" s="384"/>
      <c r="AJ3" s="384"/>
    </row>
    <row r="4" spans="1:39" s="118" customFormat="1" ht="37.5" customHeight="1" x14ac:dyDescent="0.25">
      <c r="A4" s="103" t="s">
        <v>0</v>
      </c>
      <c r="B4" s="104" t="s">
        <v>108</v>
      </c>
      <c r="C4" s="103" t="s">
        <v>20</v>
      </c>
      <c r="D4" s="105" t="s">
        <v>21</v>
      </c>
      <c r="E4" s="106" t="s">
        <v>22</v>
      </c>
      <c r="F4" s="106" t="s">
        <v>23</v>
      </c>
      <c r="G4" s="106" t="s">
        <v>24</v>
      </c>
      <c r="H4" s="107" t="s">
        <v>25</v>
      </c>
      <c r="I4" s="107" t="s">
        <v>26</v>
      </c>
      <c r="J4" s="108" t="s">
        <v>27</v>
      </c>
      <c r="K4" s="109" t="s">
        <v>28</v>
      </c>
      <c r="L4" s="110" t="s">
        <v>29</v>
      </c>
      <c r="M4" s="110" t="s">
        <v>30</v>
      </c>
      <c r="N4" s="107" t="s">
        <v>25</v>
      </c>
      <c r="O4" s="107" t="s">
        <v>26</v>
      </c>
      <c r="P4" s="108" t="s">
        <v>27</v>
      </c>
      <c r="Q4" s="111" t="s">
        <v>31</v>
      </c>
      <c r="R4" s="112" t="s">
        <v>32</v>
      </c>
      <c r="S4" s="112" t="s">
        <v>33</v>
      </c>
      <c r="T4" s="112" t="s">
        <v>34</v>
      </c>
      <c r="U4" s="113" t="s">
        <v>35</v>
      </c>
      <c r="V4" s="113" t="s">
        <v>36</v>
      </c>
      <c r="W4" s="113" t="s">
        <v>37</v>
      </c>
      <c r="X4" s="107" t="s">
        <v>25</v>
      </c>
      <c r="Y4" s="107" t="s">
        <v>26</v>
      </c>
      <c r="Z4" s="114" t="s">
        <v>27</v>
      </c>
      <c r="AA4" s="116" t="s">
        <v>74</v>
      </c>
      <c r="AB4" s="116" t="s">
        <v>39</v>
      </c>
      <c r="AC4" s="117" t="s">
        <v>75</v>
      </c>
      <c r="AD4" s="107" t="s">
        <v>25</v>
      </c>
      <c r="AE4" s="107" t="s">
        <v>26</v>
      </c>
      <c r="AF4" s="107" t="s">
        <v>27</v>
      </c>
      <c r="AG4" s="107" t="s">
        <v>41</v>
      </c>
      <c r="AH4" s="107" t="s">
        <v>42</v>
      </c>
      <c r="AI4" s="107" t="s">
        <v>43</v>
      </c>
      <c r="AJ4" s="115" t="s">
        <v>44</v>
      </c>
    </row>
    <row r="5" spans="1:39" s="82" customFormat="1" x14ac:dyDescent="0.2">
      <c r="A5" s="83">
        <f>IF(المدخلات!C2&lt;&gt;0,المدخلات!C2,"")</f>
        <v>1</v>
      </c>
      <c r="B5" s="27" t="str">
        <f>IF(المدخلات!D2&lt;&gt;"",المدخلات!D2,"")</f>
        <v/>
      </c>
      <c r="C5" s="28" t="str">
        <f>IF(المدخلات!E2&lt;&gt;"",المدخلات!E2,"")</f>
        <v/>
      </c>
      <c r="D5" s="29"/>
      <c r="E5" s="29"/>
      <c r="F5" s="29"/>
      <c r="G5" s="29"/>
      <c r="H5" s="30">
        <f>IF(A5&lt;&gt;"",SUM(D5:G5),"")</f>
        <v>0</v>
      </c>
      <c r="I5" s="31">
        <f>IF(A5&lt;&gt;"",(D5+E5+F5+G5)/4,"")</f>
        <v>0</v>
      </c>
      <c r="J5" s="32">
        <f>IF(A5&lt;&gt;"",RANK(I5,I$5:I$44,0),"")</f>
        <v>1</v>
      </c>
      <c r="K5" s="29"/>
      <c r="L5" s="29"/>
      <c r="M5" s="29"/>
      <c r="N5" s="30">
        <f>IF(A5&lt;&gt;"",SUM(K5:M5),"")</f>
        <v>0</v>
      </c>
      <c r="O5" s="31">
        <f>IF(A5&lt;&gt;"",(K5+L5+M5)/3,"")</f>
        <v>0</v>
      </c>
      <c r="P5" s="32">
        <f>IF(A5&lt;&gt;"",RANK(O5,O$5:O$44,0),"")</f>
        <v>1</v>
      </c>
      <c r="Q5" s="29"/>
      <c r="R5" s="29"/>
      <c r="S5" s="29"/>
      <c r="T5" s="29"/>
      <c r="U5" s="29"/>
      <c r="V5" s="29"/>
      <c r="W5" s="29"/>
      <c r="X5" s="30">
        <f>IF(A5&lt;&gt;"",IF(W5&lt;&gt;7.77,SUM(Q5:W5),SUM(Q5:V5)),"")</f>
        <v>0</v>
      </c>
      <c r="Y5" s="31">
        <f>IF(A5&lt;&gt;"",IF(W5=7.77,X5/6,X5/7),"")</f>
        <v>0</v>
      </c>
      <c r="Z5" s="33">
        <f>IF(A5&lt;&gt;"",RANK(Y5,Y$5:Y$44,0),"")</f>
        <v>1</v>
      </c>
      <c r="AA5" s="34"/>
      <c r="AB5" s="34"/>
      <c r="AC5" s="34"/>
      <c r="AD5" s="35">
        <f t="shared" ref="AD5:AD44" si="0">IF(A5&lt;&gt;"",SUM(AA5:AC5),"")</f>
        <v>0</v>
      </c>
      <c r="AE5" s="35">
        <f>IF(A5&lt;&gt;"",AD5/3,"")</f>
        <v>0</v>
      </c>
      <c r="AF5" s="36">
        <f t="shared" ref="AF5:AF44" si="1">IF(A5&lt;&gt;"",RANK(AE5,AE$5:AE$44,0),"")</f>
        <v>1</v>
      </c>
      <c r="AG5" s="35">
        <f t="shared" ref="AG5:AG44" si="2">IF(A5&lt;&gt;"",I5*2+O5*2+Y5+AE5*1.5,"")</f>
        <v>0</v>
      </c>
      <c r="AH5" s="35">
        <f t="shared" ref="AH5:AH44" si="3">IF(A5&lt;&gt;"",(I5*2+O5*2+Y5+AE5*1.5)/6.5,"")</f>
        <v>0</v>
      </c>
      <c r="AI5" s="37">
        <f t="shared" ref="AI5:AI44" si="4">IF(A5&lt;&gt;"",RANK(AH5,AH$5:AH$44,0),"")</f>
        <v>1</v>
      </c>
      <c r="AJ5" s="38" t="str">
        <f t="shared" ref="AJ5:AJ44" si="5">IF(A5&lt;&gt;"",IF(AH5&gt;=16,"شكر",IF(AH5&gt;=15,"شرف",IF(AH5&gt;=14,"تشجيع",IF(AH5&gt;=13,"رضا","")))),"")</f>
        <v/>
      </c>
    </row>
    <row r="6" spans="1:39" s="82" customFormat="1" x14ac:dyDescent="0.2">
      <c r="A6" s="83">
        <f>IF(المدخلات!C3&lt;&gt;0,المدخلات!C3,"")</f>
        <v>2</v>
      </c>
      <c r="B6" s="27" t="str">
        <f>IF(المدخلات!D3&lt;&gt;"",المدخلات!D3,"")</f>
        <v/>
      </c>
      <c r="C6" s="28" t="str">
        <f>IF(المدخلات!E3&lt;&gt;"",المدخلات!E3,"")</f>
        <v/>
      </c>
      <c r="D6" s="29"/>
      <c r="E6" s="29"/>
      <c r="F6" s="29"/>
      <c r="G6" s="29"/>
      <c r="H6" s="30">
        <f t="shared" ref="H6:H44" si="6">IF(A6&lt;&gt;"",SUM(D6:G6),"")</f>
        <v>0</v>
      </c>
      <c r="I6" s="31">
        <f t="shared" ref="I6:I44" si="7">IF(A6&lt;&gt;"",(D6+E6+F6+G6)/4,"")</f>
        <v>0</v>
      </c>
      <c r="J6" s="32">
        <f t="shared" ref="J6:J44" si="8">IF(A6&lt;&gt;"",RANK(I6,I$5:I$44,0),"")</f>
        <v>1</v>
      </c>
      <c r="K6" s="29"/>
      <c r="L6" s="29"/>
      <c r="M6" s="29"/>
      <c r="N6" s="30">
        <f t="shared" ref="N6:N39" si="9">IF(A6&lt;&gt;"",SUM(K6:M6),"")</f>
        <v>0</v>
      </c>
      <c r="O6" s="31">
        <f t="shared" ref="O6:O44" si="10">IF(A6&lt;&gt;"",(K6+L6+M6)/3,"")</f>
        <v>0</v>
      </c>
      <c r="P6" s="32">
        <f t="shared" ref="P6:P44" si="11">IF(A6&lt;&gt;"",RANK(O6,O$5:O$44,0),"")</f>
        <v>1</v>
      </c>
      <c r="Q6" s="29"/>
      <c r="R6" s="29"/>
      <c r="S6" s="29"/>
      <c r="T6" s="29"/>
      <c r="U6" s="29"/>
      <c r="V6" s="29"/>
      <c r="W6" s="29"/>
      <c r="X6" s="30">
        <f t="shared" ref="X6:X39" si="12">IF(A6&lt;&gt;"",IF(W6&lt;&gt;7.77,SUM(Q6:W6),SUM(Q6:V6)),"")</f>
        <v>0</v>
      </c>
      <c r="Y6" s="31">
        <f t="shared" ref="Y6:Y44" si="13">IF(A6&lt;&gt;"",IF(W6=7.77,X6/6,X6/7),"")</f>
        <v>0</v>
      </c>
      <c r="Z6" s="33">
        <f t="shared" ref="Z6:Z44" si="14">IF(A6&lt;&gt;"",RANK(Y6,Y$5:Y$44,0),"")</f>
        <v>1</v>
      </c>
      <c r="AA6" s="34"/>
      <c r="AB6" s="34"/>
      <c r="AC6" s="34"/>
      <c r="AD6" s="35">
        <f t="shared" si="0"/>
        <v>0</v>
      </c>
      <c r="AE6" s="35">
        <f t="shared" ref="AE6:AE44" si="15">IF(A6&lt;&gt;"",AD6/3,"")</f>
        <v>0</v>
      </c>
      <c r="AF6" s="36">
        <f t="shared" si="1"/>
        <v>1</v>
      </c>
      <c r="AG6" s="35">
        <f t="shared" si="2"/>
        <v>0</v>
      </c>
      <c r="AH6" s="35">
        <f t="shared" si="3"/>
        <v>0</v>
      </c>
      <c r="AI6" s="37">
        <f t="shared" si="4"/>
        <v>1</v>
      </c>
      <c r="AJ6" s="38" t="str">
        <f t="shared" si="5"/>
        <v/>
      </c>
    </row>
    <row r="7" spans="1:39" s="82" customFormat="1" x14ac:dyDescent="0.2">
      <c r="A7" s="83">
        <f>IF(المدخلات!C4&lt;&gt;0,المدخلات!C4,"")</f>
        <v>3</v>
      </c>
      <c r="B7" s="27" t="str">
        <f>IF(المدخلات!D4&lt;&gt;"",المدخلات!D4,"")</f>
        <v/>
      </c>
      <c r="C7" s="28" t="str">
        <f>IF(المدخلات!E4&lt;&gt;"",المدخلات!E4,"")</f>
        <v/>
      </c>
      <c r="D7" s="29"/>
      <c r="E7" s="29"/>
      <c r="F7" s="29"/>
      <c r="G7" s="29"/>
      <c r="H7" s="30">
        <f t="shared" si="6"/>
        <v>0</v>
      </c>
      <c r="I7" s="31">
        <f t="shared" si="7"/>
        <v>0</v>
      </c>
      <c r="J7" s="32">
        <f t="shared" si="8"/>
        <v>1</v>
      </c>
      <c r="K7" s="29"/>
      <c r="L7" s="29"/>
      <c r="M7" s="29"/>
      <c r="N7" s="30">
        <f t="shared" si="9"/>
        <v>0</v>
      </c>
      <c r="O7" s="31">
        <f t="shared" si="10"/>
        <v>0</v>
      </c>
      <c r="P7" s="32">
        <f t="shared" si="11"/>
        <v>1</v>
      </c>
      <c r="Q7" s="29"/>
      <c r="R7" s="29"/>
      <c r="S7" s="29"/>
      <c r="T7" s="29"/>
      <c r="U7" s="29"/>
      <c r="V7" s="29"/>
      <c r="W7" s="29"/>
      <c r="X7" s="30">
        <f t="shared" si="12"/>
        <v>0</v>
      </c>
      <c r="Y7" s="31">
        <f t="shared" si="13"/>
        <v>0</v>
      </c>
      <c r="Z7" s="33">
        <f t="shared" si="14"/>
        <v>1</v>
      </c>
      <c r="AA7" s="34"/>
      <c r="AB7" s="34"/>
      <c r="AC7" s="34"/>
      <c r="AD7" s="35">
        <f t="shared" si="0"/>
        <v>0</v>
      </c>
      <c r="AE7" s="35">
        <f t="shared" si="15"/>
        <v>0</v>
      </c>
      <c r="AF7" s="36">
        <f t="shared" si="1"/>
        <v>1</v>
      </c>
      <c r="AG7" s="35">
        <f t="shared" si="2"/>
        <v>0</v>
      </c>
      <c r="AH7" s="35">
        <f t="shared" si="3"/>
        <v>0</v>
      </c>
      <c r="AI7" s="37">
        <f t="shared" si="4"/>
        <v>1</v>
      </c>
      <c r="AJ7" s="38" t="str">
        <f t="shared" si="5"/>
        <v/>
      </c>
    </row>
    <row r="8" spans="1:39" s="82" customFormat="1" x14ac:dyDescent="0.2">
      <c r="A8" s="83">
        <f>IF(المدخلات!C5&lt;&gt;0,المدخلات!C5,"")</f>
        <v>4</v>
      </c>
      <c r="B8" s="27" t="str">
        <f>IF(المدخلات!D5&lt;&gt;"",المدخلات!D5,"")</f>
        <v/>
      </c>
      <c r="C8" s="28" t="str">
        <f>IF(المدخلات!E5&lt;&gt;"",المدخلات!E5,"")</f>
        <v/>
      </c>
      <c r="D8" s="29"/>
      <c r="E8" s="29"/>
      <c r="F8" s="29"/>
      <c r="G8" s="29"/>
      <c r="H8" s="30">
        <f t="shared" si="6"/>
        <v>0</v>
      </c>
      <c r="I8" s="31">
        <f t="shared" si="7"/>
        <v>0</v>
      </c>
      <c r="J8" s="32">
        <f t="shared" si="8"/>
        <v>1</v>
      </c>
      <c r="K8" s="29"/>
      <c r="L8" s="29"/>
      <c r="M8" s="29"/>
      <c r="N8" s="30">
        <f t="shared" si="9"/>
        <v>0</v>
      </c>
      <c r="O8" s="31">
        <f t="shared" si="10"/>
        <v>0</v>
      </c>
      <c r="P8" s="32">
        <f t="shared" si="11"/>
        <v>1</v>
      </c>
      <c r="Q8" s="29"/>
      <c r="R8" s="29"/>
      <c r="S8" s="29"/>
      <c r="T8" s="29"/>
      <c r="U8" s="29"/>
      <c r="V8" s="29"/>
      <c r="W8" s="29"/>
      <c r="X8" s="30">
        <f t="shared" si="12"/>
        <v>0</v>
      </c>
      <c r="Y8" s="31">
        <f t="shared" si="13"/>
        <v>0</v>
      </c>
      <c r="Z8" s="33">
        <f t="shared" si="14"/>
        <v>1</v>
      </c>
      <c r="AA8" s="34"/>
      <c r="AB8" s="34"/>
      <c r="AC8" s="34"/>
      <c r="AD8" s="35">
        <f t="shared" si="0"/>
        <v>0</v>
      </c>
      <c r="AE8" s="35">
        <f t="shared" si="15"/>
        <v>0</v>
      </c>
      <c r="AF8" s="36">
        <f t="shared" si="1"/>
        <v>1</v>
      </c>
      <c r="AG8" s="35">
        <f t="shared" si="2"/>
        <v>0</v>
      </c>
      <c r="AH8" s="35">
        <f t="shared" si="3"/>
        <v>0</v>
      </c>
      <c r="AI8" s="37">
        <f t="shared" si="4"/>
        <v>1</v>
      </c>
      <c r="AJ8" s="38" t="str">
        <f t="shared" si="5"/>
        <v/>
      </c>
    </row>
    <row r="9" spans="1:39" s="82" customFormat="1" x14ac:dyDescent="0.2">
      <c r="A9" s="83">
        <f>IF(المدخلات!C6&lt;&gt;0,المدخلات!C6,"")</f>
        <v>5</v>
      </c>
      <c r="B9" s="27" t="str">
        <f>IF(المدخلات!D6&lt;&gt;"",المدخلات!D6,"")</f>
        <v/>
      </c>
      <c r="C9" s="28" t="str">
        <f>IF(المدخلات!E6&lt;&gt;"",المدخلات!E6,"")</f>
        <v/>
      </c>
      <c r="D9" s="29"/>
      <c r="E9" s="29"/>
      <c r="F9" s="29"/>
      <c r="G9" s="29"/>
      <c r="H9" s="30">
        <f t="shared" si="6"/>
        <v>0</v>
      </c>
      <c r="I9" s="31">
        <f t="shared" si="7"/>
        <v>0</v>
      </c>
      <c r="J9" s="32">
        <f t="shared" si="8"/>
        <v>1</v>
      </c>
      <c r="K9" s="29"/>
      <c r="L9" s="29"/>
      <c r="M9" s="29"/>
      <c r="N9" s="30">
        <f t="shared" si="9"/>
        <v>0</v>
      </c>
      <c r="O9" s="31">
        <f t="shared" si="10"/>
        <v>0</v>
      </c>
      <c r="P9" s="32">
        <f t="shared" si="11"/>
        <v>1</v>
      </c>
      <c r="Q9" s="29"/>
      <c r="R9" s="29"/>
      <c r="S9" s="29"/>
      <c r="T9" s="29"/>
      <c r="U9" s="29"/>
      <c r="V9" s="29"/>
      <c r="W9" s="29"/>
      <c r="X9" s="30">
        <f t="shared" si="12"/>
        <v>0</v>
      </c>
      <c r="Y9" s="31">
        <f t="shared" si="13"/>
        <v>0</v>
      </c>
      <c r="Z9" s="33">
        <f t="shared" si="14"/>
        <v>1</v>
      </c>
      <c r="AA9" s="34"/>
      <c r="AB9" s="34"/>
      <c r="AC9" s="34"/>
      <c r="AD9" s="35">
        <f t="shared" si="0"/>
        <v>0</v>
      </c>
      <c r="AE9" s="35">
        <f t="shared" si="15"/>
        <v>0</v>
      </c>
      <c r="AF9" s="36">
        <f t="shared" si="1"/>
        <v>1</v>
      </c>
      <c r="AG9" s="35">
        <f t="shared" si="2"/>
        <v>0</v>
      </c>
      <c r="AH9" s="35">
        <f t="shared" si="3"/>
        <v>0</v>
      </c>
      <c r="AI9" s="37">
        <f t="shared" si="4"/>
        <v>1</v>
      </c>
      <c r="AJ9" s="38" t="str">
        <f t="shared" si="5"/>
        <v/>
      </c>
    </row>
    <row r="10" spans="1:39" s="82" customFormat="1" x14ac:dyDescent="0.2">
      <c r="A10" s="83">
        <f>IF(المدخلات!C7&lt;&gt;0,المدخلات!C7,"")</f>
        <v>6</v>
      </c>
      <c r="B10" s="27" t="str">
        <f>IF(المدخلات!D7&lt;&gt;"",المدخلات!D7,"")</f>
        <v/>
      </c>
      <c r="C10" s="28" t="str">
        <f>IF(المدخلات!E7&lt;&gt;"",المدخلات!E7,"")</f>
        <v/>
      </c>
      <c r="D10" s="29"/>
      <c r="E10" s="29"/>
      <c r="F10" s="29"/>
      <c r="G10" s="29"/>
      <c r="H10" s="30">
        <f t="shared" si="6"/>
        <v>0</v>
      </c>
      <c r="I10" s="31">
        <f t="shared" si="7"/>
        <v>0</v>
      </c>
      <c r="J10" s="32">
        <f t="shared" si="8"/>
        <v>1</v>
      </c>
      <c r="K10" s="29"/>
      <c r="L10" s="29"/>
      <c r="M10" s="29"/>
      <c r="N10" s="30">
        <f t="shared" si="9"/>
        <v>0</v>
      </c>
      <c r="O10" s="31">
        <f t="shared" si="10"/>
        <v>0</v>
      </c>
      <c r="P10" s="32">
        <f t="shared" si="11"/>
        <v>1</v>
      </c>
      <c r="Q10" s="29"/>
      <c r="R10" s="29"/>
      <c r="S10" s="29"/>
      <c r="T10" s="29"/>
      <c r="U10" s="29"/>
      <c r="V10" s="29"/>
      <c r="W10" s="29"/>
      <c r="X10" s="30">
        <f t="shared" si="12"/>
        <v>0</v>
      </c>
      <c r="Y10" s="31">
        <f t="shared" si="13"/>
        <v>0</v>
      </c>
      <c r="Z10" s="33">
        <f t="shared" si="14"/>
        <v>1</v>
      </c>
      <c r="AA10" s="34"/>
      <c r="AB10" s="34"/>
      <c r="AC10" s="34"/>
      <c r="AD10" s="35">
        <f t="shared" si="0"/>
        <v>0</v>
      </c>
      <c r="AE10" s="35">
        <f t="shared" si="15"/>
        <v>0</v>
      </c>
      <c r="AF10" s="36">
        <f t="shared" si="1"/>
        <v>1</v>
      </c>
      <c r="AG10" s="35">
        <f t="shared" si="2"/>
        <v>0</v>
      </c>
      <c r="AH10" s="35">
        <f t="shared" si="3"/>
        <v>0</v>
      </c>
      <c r="AI10" s="37">
        <f t="shared" si="4"/>
        <v>1</v>
      </c>
      <c r="AJ10" s="38" t="str">
        <f t="shared" si="5"/>
        <v/>
      </c>
      <c r="AM10" s="84"/>
    </row>
    <row r="11" spans="1:39" s="82" customFormat="1" x14ac:dyDescent="0.2">
      <c r="A11" s="26">
        <f>IF(المدخلات!C8&lt;&gt;0,المدخلات!C8,"")</f>
        <v>7</v>
      </c>
      <c r="B11" s="27" t="str">
        <f>IF(المدخلات!D8&lt;&gt;"",المدخلات!D8,"")</f>
        <v/>
      </c>
      <c r="C11" s="28" t="str">
        <f>IF(المدخلات!E8&lt;&gt;"",المدخلات!E8,"")</f>
        <v/>
      </c>
      <c r="D11" s="29"/>
      <c r="E11" s="29"/>
      <c r="F11" s="29"/>
      <c r="G11" s="29"/>
      <c r="H11" s="30">
        <f t="shared" si="6"/>
        <v>0</v>
      </c>
      <c r="I11" s="31">
        <f t="shared" si="7"/>
        <v>0</v>
      </c>
      <c r="J11" s="32">
        <f t="shared" si="8"/>
        <v>1</v>
      </c>
      <c r="K11" s="29"/>
      <c r="L11" s="29"/>
      <c r="M11" s="29"/>
      <c r="N11" s="30">
        <f t="shared" si="9"/>
        <v>0</v>
      </c>
      <c r="O11" s="31">
        <f t="shared" si="10"/>
        <v>0</v>
      </c>
      <c r="P11" s="32">
        <f t="shared" si="11"/>
        <v>1</v>
      </c>
      <c r="Q11" s="29"/>
      <c r="R11" s="29"/>
      <c r="S11" s="29"/>
      <c r="T11" s="29"/>
      <c r="U11" s="29"/>
      <c r="V11" s="29"/>
      <c r="W11" s="29"/>
      <c r="X11" s="30">
        <f t="shared" si="12"/>
        <v>0</v>
      </c>
      <c r="Y11" s="31">
        <f t="shared" si="13"/>
        <v>0</v>
      </c>
      <c r="Z11" s="33">
        <f t="shared" si="14"/>
        <v>1</v>
      </c>
      <c r="AA11" s="34"/>
      <c r="AB11" s="34"/>
      <c r="AC11" s="34"/>
      <c r="AD11" s="35">
        <f t="shared" si="0"/>
        <v>0</v>
      </c>
      <c r="AE11" s="35">
        <f t="shared" si="15"/>
        <v>0</v>
      </c>
      <c r="AF11" s="36">
        <f t="shared" si="1"/>
        <v>1</v>
      </c>
      <c r="AG11" s="35">
        <f t="shared" si="2"/>
        <v>0</v>
      </c>
      <c r="AH11" s="35">
        <f t="shared" si="3"/>
        <v>0</v>
      </c>
      <c r="AI11" s="37">
        <f t="shared" si="4"/>
        <v>1</v>
      </c>
      <c r="AJ11" s="38" t="str">
        <f t="shared" si="5"/>
        <v/>
      </c>
      <c r="AM11" s="84"/>
    </row>
    <row r="12" spans="1:39" s="82" customFormat="1" x14ac:dyDescent="0.2">
      <c r="A12" s="26">
        <f>IF(المدخلات!C9&lt;&gt;0,المدخلات!C9,"")</f>
        <v>8</v>
      </c>
      <c r="B12" s="27" t="str">
        <f>IF(المدخلات!D9&lt;&gt;"",المدخلات!D9,"")</f>
        <v/>
      </c>
      <c r="C12" s="28" t="str">
        <f>IF(المدخلات!E9&lt;&gt;"",المدخلات!E9,"")</f>
        <v/>
      </c>
      <c r="D12" s="29"/>
      <c r="E12" s="29"/>
      <c r="F12" s="29"/>
      <c r="G12" s="29"/>
      <c r="H12" s="30">
        <f t="shared" si="6"/>
        <v>0</v>
      </c>
      <c r="I12" s="31">
        <f t="shared" si="7"/>
        <v>0</v>
      </c>
      <c r="J12" s="32">
        <f t="shared" si="8"/>
        <v>1</v>
      </c>
      <c r="K12" s="29"/>
      <c r="L12" s="29"/>
      <c r="M12" s="29"/>
      <c r="N12" s="30">
        <f t="shared" si="9"/>
        <v>0</v>
      </c>
      <c r="O12" s="31">
        <f t="shared" si="10"/>
        <v>0</v>
      </c>
      <c r="P12" s="32">
        <f t="shared" si="11"/>
        <v>1</v>
      </c>
      <c r="Q12" s="29"/>
      <c r="R12" s="29"/>
      <c r="S12" s="29"/>
      <c r="T12" s="29"/>
      <c r="U12" s="29"/>
      <c r="V12" s="29"/>
      <c r="W12" s="29"/>
      <c r="X12" s="30">
        <f t="shared" si="12"/>
        <v>0</v>
      </c>
      <c r="Y12" s="31">
        <f t="shared" si="13"/>
        <v>0</v>
      </c>
      <c r="Z12" s="33">
        <f t="shared" si="14"/>
        <v>1</v>
      </c>
      <c r="AA12" s="34"/>
      <c r="AB12" s="34"/>
      <c r="AC12" s="34"/>
      <c r="AD12" s="35">
        <f t="shared" si="0"/>
        <v>0</v>
      </c>
      <c r="AE12" s="35">
        <f t="shared" si="15"/>
        <v>0</v>
      </c>
      <c r="AF12" s="36">
        <f t="shared" si="1"/>
        <v>1</v>
      </c>
      <c r="AG12" s="35">
        <f t="shared" si="2"/>
        <v>0</v>
      </c>
      <c r="AH12" s="35">
        <f t="shared" si="3"/>
        <v>0</v>
      </c>
      <c r="AI12" s="37">
        <f t="shared" si="4"/>
        <v>1</v>
      </c>
      <c r="AJ12" s="38" t="str">
        <f t="shared" si="5"/>
        <v/>
      </c>
    </row>
    <row r="13" spans="1:39" s="82" customFormat="1" x14ac:dyDescent="0.2">
      <c r="A13" s="26">
        <f>IF(المدخلات!C10&lt;&gt;0,المدخلات!C10,"")</f>
        <v>9</v>
      </c>
      <c r="B13" s="27" t="str">
        <f>IF(المدخلات!D10&lt;&gt;"",المدخلات!D10,"")</f>
        <v/>
      </c>
      <c r="C13" s="28" t="str">
        <f>IF(المدخلات!E10&lt;&gt;"",المدخلات!E10,"")</f>
        <v/>
      </c>
      <c r="D13" s="29"/>
      <c r="E13" s="29"/>
      <c r="F13" s="29"/>
      <c r="G13" s="29"/>
      <c r="H13" s="30">
        <f t="shared" si="6"/>
        <v>0</v>
      </c>
      <c r="I13" s="31">
        <f t="shared" si="7"/>
        <v>0</v>
      </c>
      <c r="J13" s="32">
        <f t="shared" si="8"/>
        <v>1</v>
      </c>
      <c r="K13" s="29"/>
      <c r="L13" s="29"/>
      <c r="M13" s="29"/>
      <c r="N13" s="30">
        <f t="shared" si="9"/>
        <v>0</v>
      </c>
      <c r="O13" s="31">
        <f t="shared" si="10"/>
        <v>0</v>
      </c>
      <c r="P13" s="32">
        <f t="shared" si="11"/>
        <v>1</v>
      </c>
      <c r="Q13" s="29"/>
      <c r="R13" s="29"/>
      <c r="S13" s="29"/>
      <c r="T13" s="29"/>
      <c r="U13" s="29"/>
      <c r="V13" s="29"/>
      <c r="W13" s="29"/>
      <c r="X13" s="30">
        <f t="shared" si="12"/>
        <v>0</v>
      </c>
      <c r="Y13" s="31">
        <f t="shared" si="13"/>
        <v>0</v>
      </c>
      <c r="Z13" s="33">
        <f t="shared" si="14"/>
        <v>1</v>
      </c>
      <c r="AA13" s="34"/>
      <c r="AB13" s="34"/>
      <c r="AC13" s="34"/>
      <c r="AD13" s="35">
        <f t="shared" si="0"/>
        <v>0</v>
      </c>
      <c r="AE13" s="35">
        <f t="shared" si="15"/>
        <v>0</v>
      </c>
      <c r="AF13" s="36">
        <f t="shared" si="1"/>
        <v>1</v>
      </c>
      <c r="AG13" s="35">
        <f t="shared" si="2"/>
        <v>0</v>
      </c>
      <c r="AH13" s="35">
        <f t="shared" si="3"/>
        <v>0</v>
      </c>
      <c r="AI13" s="37">
        <f t="shared" si="4"/>
        <v>1</v>
      </c>
      <c r="AJ13" s="38" t="str">
        <f t="shared" si="5"/>
        <v/>
      </c>
    </row>
    <row r="14" spans="1:39" s="82" customFormat="1" x14ac:dyDescent="0.2">
      <c r="A14" s="26">
        <f>IF(المدخلات!C11&lt;&gt;0,المدخلات!C11,"")</f>
        <v>10</v>
      </c>
      <c r="B14" s="27" t="str">
        <f>IF(المدخلات!D11&lt;&gt;"",المدخلات!D11,"")</f>
        <v/>
      </c>
      <c r="C14" s="28" t="str">
        <f>IF(المدخلات!E11&lt;&gt;"",المدخلات!E11,"")</f>
        <v/>
      </c>
      <c r="D14" s="29"/>
      <c r="E14" s="29"/>
      <c r="F14" s="29"/>
      <c r="G14" s="29"/>
      <c r="H14" s="30">
        <f t="shared" si="6"/>
        <v>0</v>
      </c>
      <c r="I14" s="31">
        <f t="shared" si="7"/>
        <v>0</v>
      </c>
      <c r="J14" s="32">
        <f t="shared" si="8"/>
        <v>1</v>
      </c>
      <c r="K14" s="29"/>
      <c r="L14" s="29"/>
      <c r="M14" s="29"/>
      <c r="N14" s="30">
        <f t="shared" si="9"/>
        <v>0</v>
      </c>
      <c r="O14" s="31">
        <f t="shared" si="10"/>
        <v>0</v>
      </c>
      <c r="P14" s="32">
        <f t="shared" si="11"/>
        <v>1</v>
      </c>
      <c r="Q14" s="29"/>
      <c r="R14" s="29"/>
      <c r="S14" s="29"/>
      <c r="T14" s="29"/>
      <c r="U14" s="29"/>
      <c r="V14" s="29"/>
      <c r="W14" s="29"/>
      <c r="X14" s="30">
        <f t="shared" si="12"/>
        <v>0</v>
      </c>
      <c r="Y14" s="31">
        <f t="shared" si="13"/>
        <v>0</v>
      </c>
      <c r="Z14" s="33">
        <f t="shared" si="14"/>
        <v>1</v>
      </c>
      <c r="AA14" s="34"/>
      <c r="AB14" s="34"/>
      <c r="AC14" s="34"/>
      <c r="AD14" s="35">
        <f t="shared" si="0"/>
        <v>0</v>
      </c>
      <c r="AE14" s="35">
        <f t="shared" si="15"/>
        <v>0</v>
      </c>
      <c r="AF14" s="36">
        <f t="shared" si="1"/>
        <v>1</v>
      </c>
      <c r="AG14" s="35">
        <f t="shared" si="2"/>
        <v>0</v>
      </c>
      <c r="AH14" s="35">
        <f t="shared" si="3"/>
        <v>0</v>
      </c>
      <c r="AI14" s="37">
        <f t="shared" si="4"/>
        <v>1</v>
      </c>
      <c r="AJ14" s="38" t="str">
        <f t="shared" si="5"/>
        <v/>
      </c>
      <c r="AM14" s="85"/>
    </row>
    <row r="15" spans="1:39" s="82" customFormat="1" x14ac:dyDescent="0.2">
      <c r="A15" s="26">
        <f>IF(المدخلات!C12&lt;&gt;0,المدخلات!C12,"")</f>
        <v>11</v>
      </c>
      <c r="B15" s="27" t="str">
        <f>IF(المدخلات!D12&lt;&gt;"",المدخلات!D12,"")</f>
        <v/>
      </c>
      <c r="C15" s="28" t="str">
        <f>IF(المدخلات!E12&lt;&gt;"",المدخلات!E12,"")</f>
        <v/>
      </c>
      <c r="D15" s="29"/>
      <c r="E15" s="29"/>
      <c r="F15" s="29"/>
      <c r="G15" s="29"/>
      <c r="H15" s="30">
        <f t="shared" si="6"/>
        <v>0</v>
      </c>
      <c r="I15" s="31">
        <f t="shared" si="7"/>
        <v>0</v>
      </c>
      <c r="J15" s="32">
        <f t="shared" si="8"/>
        <v>1</v>
      </c>
      <c r="K15" s="29"/>
      <c r="L15" s="29"/>
      <c r="M15" s="29"/>
      <c r="N15" s="30">
        <f t="shared" si="9"/>
        <v>0</v>
      </c>
      <c r="O15" s="31">
        <f t="shared" si="10"/>
        <v>0</v>
      </c>
      <c r="P15" s="32">
        <f t="shared" si="11"/>
        <v>1</v>
      </c>
      <c r="Q15" s="29"/>
      <c r="R15" s="29"/>
      <c r="S15" s="29"/>
      <c r="T15" s="29"/>
      <c r="U15" s="29"/>
      <c r="V15" s="29"/>
      <c r="W15" s="29"/>
      <c r="X15" s="30">
        <f t="shared" si="12"/>
        <v>0</v>
      </c>
      <c r="Y15" s="31">
        <f t="shared" si="13"/>
        <v>0</v>
      </c>
      <c r="Z15" s="33">
        <f t="shared" si="14"/>
        <v>1</v>
      </c>
      <c r="AA15" s="34"/>
      <c r="AB15" s="34"/>
      <c r="AC15" s="34"/>
      <c r="AD15" s="35">
        <f t="shared" si="0"/>
        <v>0</v>
      </c>
      <c r="AE15" s="35">
        <f t="shared" si="15"/>
        <v>0</v>
      </c>
      <c r="AF15" s="36">
        <f t="shared" si="1"/>
        <v>1</v>
      </c>
      <c r="AG15" s="35">
        <f t="shared" si="2"/>
        <v>0</v>
      </c>
      <c r="AH15" s="35">
        <f t="shared" si="3"/>
        <v>0</v>
      </c>
      <c r="AI15" s="37">
        <f t="shared" si="4"/>
        <v>1</v>
      </c>
      <c r="AJ15" s="38" t="str">
        <f t="shared" si="5"/>
        <v/>
      </c>
      <c r="AM15" s="85"/>
    </row>
    <row r="16" spans="1:39" s="82" customFormat="1" x14ac:dyDescent="0.2">
      <c r="A16" s="26">
        <f>IF(المدخلات!C13&lt;&gt;0,المدخلات!C13,"")</f>
        <v>12</v>
      </c>
      <c r="B16" s="27" t="str">
        <f>IF(المدخلات!D13&lt;&gt;"",المدخلات!D13,"")</f>
        <v/>
      </c>
      <c r="C16" s="28" t="str">
        <f>IF(المدخلات!E13&lt;&gt;"",المدخلات!E13,"")</f>
        <v/>
      </c>
      <c r="D16" s="29"/>
      <c r="E16" s="29"/>
      <c r="F16" s="29"/>
      <c r="G16" s="29"/>
      <c r="H16" s="30">
        <f t="shared" si="6"/>
        <v>0</v>
      </c>
      <c r="I16" s="31">
        <f t="shared" si="7"/>
        <v>0</v>
      </c>
      <c r="J16" s="32">
        <f t="shared" si="8"/>
        <v>1</v>
      </c>
      <c r="K16" s="29"/>
      <c r="L16" s="29"/>
      <c r="M16" s="29"/>
      <c r="N16" s="30">
        <f t="shared" si="9"/>
        <v>0</v>
      </c>
      <c r="O16" s="31">
        <f t="shared" si="10"/>
        <v>0</v>
      </c>
      <c r="P16" s="32">
        <f t="shared" si="11"/>
        <v>1</v>
      </c>
      <c r="Q16" s="29"/>
      <c r="R16" s="29"/>
      <c r="S16" s="29"/>
      <c r="T16" s="29"/>
      <c r="U16" s="29"/>
      <c r="V16" s="29"/>
      <c r="W16" s="29"/>
      <c r="X16" s="30">
        <f t="shared" si="12"/>
        <v>0</v>
      </c>
      <c r="Y16" s="31">
        <f t="shared" si="13"/>
        <v>0</v>
      </c>
      <c r="Z16" s="33">
        <f t="shared" si="14"/>
        <v>1</v>
      </c>
      <c r="AA16" s="34"/>
      <c r="AB16" s="34"/>
      <c r="AC16" s="34"/>
      <c r="AD16" s="35">
        <f t="shared" si="0"/>
        <v>0</v>
      </c>
      <c r="AE16" s="35">
        <f t="shared" si="15"/>
        <v>0</v>
      </c>
      <c r="AF16" s="36">
        <f t="shared" si="1"/>
        <v>1</v>
      </c>
      <c r="AG16" s="35">
        <f t="shared" si="2"/>
        <v>0</v>
      </c>
      <c r="AH16" s="35">
        <f t="shared" si="3"/>
        <v>0</v>
      </c>
      <c r="AI16" s="37">
        <f t="shared" si="4"/>
        <v>1</v>
      </c>
      <c r="AJ16" s="38" t="str">
        <f t="shared" si="5"/>
        <v/>
      </c>
      <c r="AM16" s="85"/>
    </row>
    <row r="17" spans="1:36" s="82" customFormat="1" x14ac:dyDescent="0.2">
      <c r="A17" s="26">
        <f>IF(المدخلات!C14&lt;&gt;0,المدخلات!C14,"")</f>
        <v>13</v>
      </c>
      <c r="B17" s="27" t="str">
        <f>IF(المدخلات!D14&lt;&gt;"",المدخلات!D14,"")</f>
        <v/>
      </c>
      <c r="C17" s="28" t="str">
        <f>IF(المدخلات!E14&lt;&gt;"",المدخلات!E14,"")</f>
        <v/>
      </c>
      <c r="D17" s="29"/>
      <c r="E17" s="29"/>
      <c r="F17" s="29"/>
      <c r="G17" s="29"/>
      <c r="H17" s="30">
        <f t="shared" si="6"/>
        <v>0</v>
      </c>
      <c r="I17" s="31">
        <f t="shared" si="7"/>
        <v>0</v>
      </c>
      <c r="J17" s="32">
        <f t="shared" si="8"/>
        <v>1</v>
      </c>
      <c r="K17" s="29"/>
      <c r="L17" s="29"/>
      <c r="M17" s="29"/>
      <c r="N17" s="30">
        <f t="shared" si="9"/>
        <v>0</v>
      </c>
      <c r="O17" s="31">
        <f t="shared" si="10"/>
        <v>0</v>
      </c>
      <c r="P17" s="32">
        <f t="shared" si="11"/>
        <v>1</v>
      </c>
      <c r="Q17" s="29"/>
      <c r="R17" s="29"/>
      <c r="S17" s="29"/>
      <c r="T17" s="29"/>
      <c r="U17" s="29"/>
      <c r="V17" s="29"/>
      <c r="W17" s="29"/>
      <c r="X17" s="30">
        <f t="shared" si="12"/>
        <v>0</v>
      </c>
      <c r="Y17" s="31">
        <f t="shared" si="13"/>
        <v>0</v>
      </c>
      <c r="Z17" s="33">
        <f t="shared" si="14"/>
        <v>1</v>
      </c>
      <c r="AA17" s="34"/>
      <c r="AB17" s="34"/>
      <c r="AC17" s="34"/>
      <c r="AD17" s="35">
        <f t="shared" si="0"/>
        <v>0</v>
      </c>
      <c r="AE17" s="35">
        <f t="shared" si="15"/>
        <v>0</v>
      </c>
      <c r="AF17" s="36">
        <f t="shared" si="1"/>
        <v>1</v>
      </c>
      <c r="AG17" s="35">
        <f t="shared" si="2"/>
        <v>0</v>
      </c>
      <c r="AH17" s="35">
        <f t="shared" si="3"/>
        <v>0</v>
      </c>
      <c r="AI17" s="37">
        <f t="shared" si="4"/>
        <v>1</v>
      </c>
      <c r="AJ17" s="38" t="str">
        <f t="shared" si="5"/>
        <v/>
      </c>
    </row>
    <row r="18" spans="1:36" s="82" customFormat="1" x14ac:dyDescent="0.2">
      <c r="A18" s="26">
        <f>IF(المدخلات!C15&lt;&gt;0,المدخلات!C15,"")</f>
        <v>14</v>
      </c>
      <c r="B18" s="27" t="str">
        <f>IF(المدخلات!D15&lt;&gt;"",المدخلات!D15,"")</f>
        <v/>
      </c>
      <c r="C18" s="28" t="str">
        <f>IF(المدخلات!E15&lt;&gt;"",المدخلات!E15,"")</f>
        <v/>
      </c>
      <c r="D18" s="29"/>
      <c r="E18" s="29"/>
      <c r="F18" s="29"/>
      <c r="G18" s="29"/>
      <c r="H18" s="30">
        <f t="shared" si="6"/>
        <v>0</v>
      </c>
      <c r="I18" s="31">
        <f t="shared" si="7"/>
        <v>0</v>
      </c>
      <c r="J18" s="32">
        <f t="shared" si="8"/>
        <v>1</v>
      </c>
      <c r="K18" s="29"/>
      <c r="L18" s="29"/>
      <c r="M18" s="29"/>
      <c r="N18" s="30">
        <f t="shared" si="9"/>
        <v>0</v>
      </c>
      <c r="O18" s="31">
        <f t="shared" si="10"/>
        <v>0</v>
      </c>
      <c r="P18" s="32">
        <f t="shared" si="11"/>
        <v>1</v>
      </c>
      <c r="Q18" s="29"/>
      <c r="R18" s="29"/>
      <c r="S18" s="29"/>
      <c r="T18" s="29"/>
      <c r="U18" s="29"/>
      <c r="V18" s="29"/>
      <c r="W18" s="29"/>
      <c r="X18" s="30">
        <f t="shared" si="12"/>
        <v>0</v>
      </c>
      <c r="Y18" s="31">
        <f t="shared" si="13"/>
        <v>0</v>
      </c>
      <c r="Z18" s="33">
        <f t="shared" si="14"/>
        <v>1</v>
      </c>
      <c r="AA18" s="34"/>
      <c r="AB18" s="34"/>
      <c r="AC18" s="34"/>
      <c r="AD18" s="35">
        <f t="shared" si="0"/>
        <v>0</v>
      </c>
      <c r="AE18" s="35">
        <f t="shared" si="15"/>
        <v>0</v>
      </c>
      <c r="AF18" s="36">
        <f t="shared" si="1"/>
        <v>1</v>
      </c>
      <c r="AG18" s="35">
        <f t="shared" si="2"/>
        <v>0</v>
      </c>
      <c r="AH18" s="35">
        <f t="shared" si="3"/>
        <v>0</v>
      </c>
      <c r="AI18" s="37">
        <f t="shared" si="4"/>
        <v>1</v>
      </c>
      <c r="AJ18" s="38" t="str">
        <f t="shared" si="5"/>
        <v/>
      </c>
    </row>
    <row r="19" spans="1:36" s="82" customFormat="1" x14ac:dyDescent="0.2">
      <c r="A19" s="26">
        <f>IF(المدخلات!C16&lt;&gt;0,المدخلات!C16,"")</f>
        <v>15</v>
      </c>
      <c r="B19" s="27" t="str">
        <f>IF(المدخلات!D16&lt;&gt;"",المدخلات!D16,"")</f>
        <v/>
      </c>
      <c r="C19" s="28" t="str">
        <f>IF(المدخلات!E16&lt;&gt;"",المدخلات!E16,"")</f>
        <v/>
      </c>
      <c r="D19" s="29"/>
      <c r="E19" s="29"/>
      <c r="F19" s="29"/>
      <c r="G19" s="29"/>
      <c r="H19" s="30">
        <f t="shared" si="6"/>
        <v>0</v>
      </c>
      <c r="I19" s="31">
        <f t="shared" si="7"/>
        <v>0</v>
      </c>
      <c r="J19" s="32">
        <f t="shared" si="8"/>
        <v>1</v>
      </c>
      <c r="K19" s="29"/>
      <c r="L19" s="29"/>
      <c r="M19" s="29"/>
      <c r="N19" s="30">
        <f t="shared" si="9"/>
        <v>0</v>
      </c>
      <c r="O19" s="31">
        <f t="shared" si="10"/>
        <v>0</v>
      </c>
      <c r="P19" s="32">
        <f t="shared" si="11"/>
        <v>1</v>
      </c>
      <c r="Q19" s="29"/>
      <c r="R19" s="29"/>
      <c r="S19" s="29"/>
      <c r="T19" s="29"/>
      <c r="U19" s="29"/>
      <c r="V19" s="29"/>
      <c r="W19" s="29"/>
      <c r="X19" s="30">
        <f t="shared" si="12"/>
        <v>0</v>
      </c>
      <c r="Y19" s="31">
        <f t="shared" si="13"/>
        <v>0</v>
      </c>
      <c r="Z19" s="33">
        <f t="shared" si="14"/>
        <v>1</v>
      </c>
      <c r="AA19" s="34"/>
      <c r="AB19" s="34"/>
      <c r="AC19" s="34"/>
      <c r="AD19" s="35">
        <f t="shared" si="0"/>
        <v>0</v>
      </c>
      <c r="AE19" s="35">
        <f t="shared" si="15"/>
        <v>0</v>
      </c>
      <c r="AF19" s="36">
        <f t="shared" si="1"/>
        <v>1</v>
      </c>
      <c r="AG19" s="35">
        <f t="shared" si="2"/>
        <v>0</v>
      </c>
      <c r="AH19" s="35">
        <f t="shared" si="3"/>
        <v>0</v>
      </c>
      <c r="AI19" s="37">
        <f t="shared" si="4"/>
        <v>1</v>
      </c>
      <c r="AJ19" s="38" t="str">
        <f t="shared" si="5"/>
        <v/>
      </c>
    </row>
    <row r="20" spans="1:36" s="82" customFormat="1" x14ac:dyDescent="0.2">
      <c r="A20" s="26">
        <f>IF(المدخلات!C17&lt;&gt;0,المدخلات!C17,"")</f>
        <v>16</v>
      </c>
      <c r="B20" s="27" t="str">
        <f>IF(المدخلات!D17&lt;&gt;"",المدخلات!D17,"")</f>
        <v/>
      </c>
      <c r="C20" s="28" t="str">
        <f>IF(المدخلات!E17&lt;&gt;"",المدخلات!E17,"")</f>
        <v/>
      </c>
      <c r="D20" s="29"/>
      <c r="E20" s="29"/>
      <c r="F20" s="29"/>
      <c r="G20" s="29"/>
      <c r="H20" s="30">
        <f t="shared" si="6"/>
        <v>0</v>
      </c>
      <c r="I20" s="31">
        <f t="shared" si="7"/>
        <v>0</v>
      </c>
      <c r="J20" s="32">
        <f t="shared" si="8"/>
        <v>1</v>
      </c>
      <c r="K20" s="29"/>
      <c r="L20" s="29"/>
      <c r="M20" s="29"/>
      <c r="N20" s="30">
        <f t="shared" si="9"/>
        <v>0</v>
      </c>
      <c r="O20" s="31">
        <f t="shared" si="10"/>
        <v>0</v>
      </c>
      <c r="P20" s="32">
        <f t="shared" si="11"/>
        <v>1</v>
      </c>
      <c r="Q20" s="29"/>
      <c r="R20" s="29"/>
      <c r="S20" s="29"/>
      <c r="T20" s="29"/>
      <c r="U20" s="29"/>
      <c r="V20" s="29"/>
      <c r="W20" s="29"/>
      <c r="X20" s="30">
        <f t="shared" si="12"/>
        <v>0</v>
      </c>
      <c r="Y20" s="31">
        <f t="shared" si="13"/>
        <v>0</v>
      </c>
      <c r="Z20" s="33">
        <f t="shared" si="14"/>
        <v>1</v>
      </c>
      <c r="AA20" s="34"/>
      <c r="AB20" s="34"/>
      <c r="AC20" s="34"/>
      <c r="AD20" s="35">
        <f t="shared" si="0"/>
        <v>0</v>
      </c>
      <c r="AE20" s="35">
        <f t="shared" si="15"/>
        <v>0</v>
      </c>
      <c r="AF20" s="36">
        <f t="shared" si="1"/>
        <v>1</v>
      </c>
      <c r="AG20" s="35">
        <f t="shared" si="2"/>
        <v>0</v>
      </c>
      <c r="AH20" s="35">
        <f t="shared" si="3"/>
        <v>0</v>
      </c>
      <c r="AI20" s="37">
        <f t="shared" si="4"/>
        <v>1</v>
      </c>
      <c r="AJ20" s="38" t="str">
        <f t="shared" si="5"/>
        <v/>
      </c>
    </row>
    <row r="21" spans="1:36" s="82" customFormat="1" x14ac:dyDescent="0.2">
      <c r="A21" s="26">
        <f>IF(المدخلات!C18&lt;&gt;0,المدخلات!C18,"")</f>
        <v>17</v>
      </c>
      <c r="B21" s="27" t="str">
        <f>IF(المدخلات!D18&lt;&gt;"",المدخلات!D18,"")</f>
        <v/>
      </c>
      <c r="C21" s="28" t="str">
        <f>IF(المدخلات!E18&lt;&gt;"",المدخلات!E18,"")</f>
        <v/>
      </c>
      <c r="D21" s="29"/>
      <c r="E21" s="29"/>
      <c r="F21" s="29"/>
      <c r="G21" s="29"/>
      <c r="H21" s="30">
        <f t="shared" si="6"/>
        <v>0</v>
      </c>
      <c r="I21" s="31">
        <f t="shared" si="7"/>
        <v>0</v>
      </c>
      <c r="J21" s="32">
        <f t="shared" si="8"/>
        <v>1</v>
      </c>
      <c r="K21" s="29"/>
      <c r="L21" s="29"/>
      <c r="M21" s="29"/>
      <c r="N21" s="30">
        <f t="shared" si="9"/>
        <v>0</v>
      </c>
      <c r="O21" s="31">
        <f t="shared" si="10"/>
        <v>0</v>
      </c>
      <c r="P21" s="32">
        <f t="shared" si="11"/>
        <v>1</v>
      </c>
      <c r="Q21" s="29"/>
      <c r="R21" s="29"/>
      <c r="S21" s="29"/>
      <c r="T21" s="29"/>
      <c r="U21" s="29"/>
      <c r="V21" s="29"/>
      <c r="W21" s="29"/>
      <c r="X21" s="30">
        <f t="shared" si="12"/>
        <v>0</v>
      </c>
      <c r="Y21" s="31">
        <f t="shared" si="13"/>
        <v>0</v>
      </c>
      <c r="Z21" s="33">
        <f t="shared" si="14"/>
        <v>1</v>
      </c>
      <c r="AA21" s="34"/>
      <c r="AB21" s="34"/>
      <c r="AC21" s="34"/>
      <c r="AD21" s="35">
        <f t="shared" si="0"/>
        <v>0</v>
      </c>
      <c r="AE21" s="35">
        <f t="shared" si="15"/>
        <v>0</v>
      </c>
      <c r="AF21" s="36">
        <f t="shared" si="1"/>
        <v>1</v>
      </c>
      <c r="AG21" s="35">
        <f t="shared" si="2"/>
        <v>0</v>
      </c>
      <c r="AH21" s="35">
        <f t="shared" si="3"/>
        <v>0</v>
      </c>
      <c r="AI21" s="37">
        <f t="shared" si="4"/>
        <v>1</v>
      </c>
      <c r="AJ21" s="38" t="str">
        <f t="shared" si="5"/>
        <v/>
      </c>
    </row>
    <row r="22" spans="1:36" s="82" customFormat="1" x14ac:dyDescent="0.2">
      <c r="A22" s="26">
        <f>IF(المدخلات!C19&lt;&gt;0,المدخلات!C19,"")</f>
        <v>18</v>
      </c>
      <c r="B22" s="27" t="str">
        <f>IF(المدخلات!D19&lt;&gt;"",المدخلات!D19,"")</f>
        <v/>
      </c>
      <c r="C22" s="28" t="str">
        <f>IF(المدخلات!E19&lt;&gt;"",المدخلات!E19,"")</f>
        <v/>
      </c>
      <c r="D22" s="29"/>
      <c r="E22" s="29"/>
      <c r="F22" s="29"/>
      <c r="G22" s="29"/>
      <c r="H22" s="30">
        <f t="shared" si="6"/>
        <v>0</v>
      </c>
      <c r="I22" s="31">
        <f t="shared" si="7"/>
        <v>0</v>
      </c>
      <c r="J22" s="32">
        <f t="shared" si="8"/>
        <v>1</v>
      </c>
      <c r="K22" s="29"/>
      <c r="L22" s="29"/>
      <c r="M22" s="29"/>
      <c r="N22" s="30">
        <f t="shared" si="9"/>
        <v>0</v>
      </c>
      <c r="O22" s="31">
        <f t="shared" si="10"/>
        <v>0</v>
      </c>
      <c r="P22" s="32">
        <f t="shared" si="11"/>
        <v>1</v>
      </c>
      <c r="Q22" s="29"/>
      <c r="R22" s="29"/>
      <c r="S22" s="29"/>
      <c r="T22" s="29"/>
      <c r="U22" s="29"/>
      <c r="V22" s="29"/>
      <c r="W22" s="29"/>
      <c r="X22" s="30">
        <f t="shared" si="12"/>
        <v>0</v>
      </c>
      <c r="Y22" s="31">
        <f t="shared" si="13"/>
        <v>0</v>
      </c>
      <c r="Z22" s="33">
        <f t="shared" si="14"/>
        <v>1</v>
      </c>
      <c r="AA22" s="34"/>
      <c r="AB22" s="34"/>
      <c r="AC22" s="34"/>
      <c r="AD22" s="35">
        <f t="shared" si="0"/>
        <v>0</v>
      </c>
      <c r="AE22" s="35">
        <f t="shared" si="15"/>
        <v>0</v>
      </c>
      <c r="AF22" s="36">
        <f t="shared" si="1"/>
        <v>1</v>
      </c>
      <c r="AG22" s="35">
        <f t="shared" si="2"/>
        <v>0</v>
      </c>
      <c r="AH22" s="35">
        <f t="shared" si="3"/>
        <v>0</v>
      </c>
      <c r="AI22" s="37">
        <f t="shared" si="4"/>
        <v>1</v>
      </c>
      <c r="AJ22" s="38" t="str">
        <f t="shared" si="5"/>
        <v/>
      </c>
    </row>
    <row r="23" spans="1:36" s="82" customFormat="1" x14ac:dyDescent="0.2">
      <c r="A23" s="26">
        <f>IF(المدخلات!C20&lt;&gt;0,المدخلات!C20,"")</f>
        <v>19</v>
      </c>
      <c r="B23" s="27" t="str">
        <f>IF(المدخلات!D20&lt;&gt;"",المدخلات!D20,"")</f>
        <v/>
      </c>
      <c r="C23" s="28" t="str">
        <f>IF(المدخلات!E20&lt;&gt;"",المدخلات!E20,"")</f>
        <v/>
      </c>
      <c r="D23" s="29"/>
      <c r="E23" s="29"/>
      <c r="F23" s="29"/>
      <c r="G23" s="29"/>
      <c r="H23" s="30">
        <f t="shared" si="6"/>
        <v>0</v>
      </c>
      <c r="I23" s="31">
        <f t="shared" si="7"/>
        <v>0</v>
      </c>
      <c r="J23" s="32">
        <f t="shared" si="8"/>
        <v>1</v>
      </c>
      <c r="K23" s="29"/>
      <c r="L23" s="29"/>
      <c r="M23" s="29"/>
      <c r="N23" s="30">
        <f t="shared" si="9"/>
        <v>0</v>
      </c>
      <c r="O23" s="31">
        <f t="shared" si="10"/>
        <v>0</v>
      </c>
      <c r="P23" s="32">
        <f t="shared" si="11"/>
        <v>1</v>
      </c>
      <c r="Q23" s="29"/>
      <c r="R23" s="29"/>
      <c r="S23" s="29"/>
      <c r="T23" s="29"/>
      <c r="U23" s="29"/>
      <c r="V23" s="29"/>
      <c r="W23" s="29"/>
      <c r="X23" s="30">
        <f t="shared" si="12"/>
        <v>0</v>
      </c>
      <c r="Y23" s="31">
        <f t="shared" si="13"/>
        <v>0</v>
      </c>
      <c r="Z23" s="33">
        <f t="shared" si="14"/>
        <v>1</v>
      </c>
      <c r="AA23" s="34"/>
      <c r="AB23" s="34"/>
      <c r="AC23" s="34"/>
      <c r="AD23" s="35">
        <f t="shared" si="0"/>
        <v>0</v>
      </c>
      <c r="AE23" s="35">
        <f t="shared" si="15"/>
        <v>0</v>
      </c>
      <c r="AF23" s="36">
        <f t="shared" si="1"/>
        <v>1</v>
      </c>
      <c r="AG23" s="35">
        <f t="shared" si="2"/>
        <v>0</v>
      </c>
      <c r="AH23" s="35">
        <f t="shared" si="3"/>
        <v>0</v>
      </c>
      <c r="AI23" s="37">
        <f t="shared" si="4"/>
        <v>1</v>
      </c>
      <c r="AJ23" s="38" t="str">
        <f t="shared" si="5"/>
        <v/>
      </c>
    </row>
    <row r="24" spans="1:36" s="82" customFormat="1" x14ac:dyDescent="0.2">
      <c r="A24" s="26">
        <f>IF(المدخلات!C21&lt;&gt;0,المدخلات!C21,"")</f>
        <v>20</v>
      </c>
      <c r="B24" s="27" t="str">
        <f>IF(المدخلات!D21&lt;&gt;"",المدخلات!D21,"")</f>
        <v/>
      </c>
      <c r="C24" s="28" t="str">
        <f>IF(المدخلات!E21&lt;&gt;"",المدخلات!E21,"")</f>
        <v/>
      </c>
      <c r="D24" s="29"/>
      <c r="E24" s="29"/>
      <c r="F24" s="29"/>
      <c r="G24" s="29"/>
      <c r="H24" s="30">
        <f t="shared" si="6"/>
        <v>0</v>
      </c>
      <c r="I24" s="31">
        <f t="shared" si="7"/>
        <v>0</v>
      </c>
      <c r="J24" s="32">
        <f t="shared" si="8"/>
        <v>1</v>
      </c>
      <c r="K24" s="29"/>
      <c r="L24" s="29"/>
      <c r="M24" s="29"/>
      <c r="N24" s="30">
        <f t="shared" si="9"/>
        <v>0</v>
      </c>
      <c r="O24" s="31">
        <f t="shared" si="10"/>
        <v>0</v>
      </c>
      <c r="P24" s="32">
        <f t="shared" si="11"/>
        <v>1</v>
      </c>
      <c r="Q24" s="29"/>
      <c r="R24" s="29"/>
      <c r="S24" s="29"/>
      <c r="T24" s="29"/>
      <c r="U24" s="29"/>
      <c r="V24" s="29"/>
      <c r="W24" s="29"/>
      <c r="X24" s="30">
        <f t="shared" si="12"/>
        <v>0</v>
      </c>
      <c r="Y24" s="31">
        <f t="shared" si="13"/>
        <v>0</v>
      </c>
      <c r="Z24" s="33">
        <f t="shared" si="14"/>
        <v>1</v>
      </c>
      <c r="AA24" s="34"/>
      <c r="AB24" s="34"/>
      <c r="AC24" s="34"/>
      <c r="AD24" s="35">
        <f t="shared" si="0"/>
        <v>0</v>
      </c>
      <c r="AE24" s="35">
        <f t="shared" si="15"/>
        <v>0</v>
      </c>
      <c r="AF24" s="36">
        <f t="shared" si="1"/>
        <v>1</v>
      </c>
      <c r="AG24" s="35">
        <f t="shared" si="2"/>
        <v>0</v>
      </c>
      <c r="AH24" s="35">
        <f t="shared" si="3"/>
        <v>0</v>
      </c>
      <c r="AI24" s="37">
        <f t="shared" si="4"/>
        <v>1</v>
      </c>
      <c r="AJ24" s="38" t="str">
        <f t="shared" si="5"/>
        <v/>
      </c>
    </row>
    <row r="25" spans="1:36" s="82" customFormat="1" x14ac:dyDescent="0.2">
      <c r="A25" s="26">
        <f>IF(المدخلات!C22&lt;&gt;0,المدخلات!C22,"")</f>
        <v>21</v>
      </c>
      <c r="B25" s="27" t="str">
        <f>IF(المدخلات!D22&lt;&gt;"",المدخلات!D22,"")</f>
        <v/>
      </c>
      <c r="C25" s="28" t="str">
        <f>IF(المدخلات!E22&lt;&gt;"",المدخلات!E22,"")</f>
        <v/>
      </c>
      <c r="D25" s="29"/>
      <c r="E25" s="29"/>
      <c r="F25" s="29"/>
      <c r="G25" s="29"/>
      <c r="H25" s="30">
        <f t="shared" si="6"/>
        <v>0</v>
      </c>
      <c r="I25" s="31">
        <f t="shared" si="7"/>
        <v>0</v>
      </c>
      <c r="J25" s="32">
        <f t="shared" si="8"/>
        <v>1</v>
      </c>
      <c r="K25" s="29"/>
      <c r="L25" s="29"/>
      <c r="M25" s="29"/>
      <c r="N25" s="30">
        <f t="shared" si="9"/>
        <v>0</v>
      </c>
      <c r="O25" s="31">
        <f t="shared" si="10"/>
        <v>0</v>
      </c>
      <c r="P25" s="32">
        <f t="shared" si="11"/>
        <v>1</v>
      </c>
      <c r="Q25" s="29"/>
      <c r="R25" s="29"/>
      <c r="S25" s="29"/>
      <c r="T25" s="29"/>
      <c r="U25" s="29"/>
      <c r="V25" s="29"/>
      <c r="W25" s="29"/>
      <c r="X25" s="30">
        <f t="shared" si="12"/>
        <v>0</v>
      </c>
      <c r="Y25" s="31">
        <f t="shared" si="13"/>
        <v>0</v>
      </c>
      <c r="Z25" s="33">
        <f t="shared" si="14"/>
        <v>1</v>
      </c>
      <c r="AA25" s="34"/>
      <c r="AB25" s="34"/>
      <c r="AC25" s="34"/>
      <c r="AD25" s="35">
        <f t="shared" si="0"/>
        <v>0</v>
      </c>
      <c r="AE25" s="35">
        <f t="shared" si="15"/>
        <v>0</v>
      </c>
      <c r="AF25" s="36">
        <f t="shared" si="1"/>
        <v>1</v>
      </c>
      <c r="AG25" s="35">
        <f t="shared" si="2"/>
        <v>0</v>
      </c>
      <c r="AH25" s="35">
        <f t="shared" si="3"/>
        <v>0</v>
      </c>
      <c r="AI25" s="37">
        <f t="shared" si="4"/>
        <v>1</v>
      </c>
      <c r="AJ25" s="38" t="str">
        <f t="shared" si="5"/>
        <v/>
      </c>
    </row>
    <row r="26" spans="1:36" s="82" customFormat="1" x14ac:dyDescent="0.2">
      <c r="A26" s="26">
        <f>IF(المدخلات!C23&lt;&gt;0,المدخلات!C23,"")</f>
        <v>22</v>
      </c>
      <c r="B26" s="27" t="str">
        <f>IF(المدخلات!D23&lt;&gt;"",المدخلات!D23,"")</f>
        <v/>
      </c>
      <c r="C26" s="28" t="str">
        <f>IF(المدخلات!E23&lt;&gt;"",المدخلات!E23,"")</f>
        <v/>
      </c>
      <c r="D26" s="29"/>
      <c r="E26" s="29"/>
      <c r="F26" s="29"/>
      <c r="G26" s="29"/>
      <c r="H26" s="30">
        <f t="shared" si="6"/>
        <v>0</v>
      </c>
      <c r="I26" s="31">
        <f t="shared" si="7"/>
        <v>0</v>
      </c>
      <c r="J26" s="32">
        <f t="shared" si="8"/>
        <v>1</v>
      </c>
      <c r="K26" s="29"/>
      <c r="L26" s="29"/>
      <c r="M26" s="29"/>
      <c r="N26" s="30">
        <f t="shared" si="9"/>
        <v>0</v>
      </c>
      <c r="O26" s="31">
        <f t="shared" si="10"/>
        <v>0</v>
      </c>
      <c r="P26" s="32">
        <f t="shared" si="11"/>
        <v>1</v>
      </c>
      <c r="Q26" s="29"/>
      <c r="R26" s="29"/>
      <c r="S26" s="29"/>
      <c r="T26" s="29"/>
      <c r="U26" s="29"/>
      <c r="V26" s="29"/>
      <c r="W26" s="29"/>
      <c r="X26" s="30">
        <f t="shared" si="12"/>
        <v>0</v>
      </c>
      <c r="Y26" s="31">
        <f t="shared" si="13"/>
        <v>0</v>
      </c>
      <c r="Z26" s="33">
        <f t="shared" si="14"/>
        <v>1</v>
      </c>
      <c r="AA26" s="34"/>
      <c r="AB26" s="34"/>
      <c r="AC26" s="34"/>
      <c r="AD26" s="35">
        <f t="shared" si="0"/>
        <v>0</v>
      </c>
      <c r="AE26" s="35">
        <f t="shared" si="15"/>
        <v>0</v>
      </c>
      <c r="AF26" s="36">
        <f t="shared" si="1"/>
        <v>1</v>
      </c>
      <c r="AG26" s="35">
        <f t="shared" si="2"/>
        <v>0</v>
      </c>
      <c r="AH26" s="35">
        <f t="shared" si="3"/>
        <v>0</v>
      </c>
      <c r="AI26" s="37">
        <f t="shared" si="4"/>
        <v>1</v>
      </c>
      <c r="AJ26" s="38" t="str">
        <f t="shared" si="5"/>
        <v/>
      </c>
    </row>
    <row r="27" spans="1:36" s="82" customFormat="1" x14ac:dyDescent="0.2">
      <c r="A27" s="26">
        <f>IF(المدخلات!C24&lt;&gt;0,المدخلات!C24,"")</f>
        <v>23</v>
      </c>
      <c r="B27" s="27" t="str">
        <f>IF(المدخلات!D24&lt;&gt;"",المدخلات!D24,"")</f>
        <v/>
      </c>
      <c r="C27" s="28" t="str">
        <f>IF(المدخلات!E24&lt;&gt;"",المدخلات!E24,"")</f>
        <v/>
      </c>
      <c r="D27" s="29"/>
      <c r="E27" s="29"/>
      <c r="F27" s="29"/>
      <c r="G27" s="29"/>
      <c r="H27" s="30">
        <f t="shared" si="6"/>
        <v>0</v>
      </c>
      <c r="I27" s="31">
        <f t="shared" si="7"/>
        <v>0</v>
      </c>
      <c r="J27" s="32">
        <f t="shared" si="8"/>
        <v>1</v>
      </c>
      <c r="K27" s="29"/>
      <c r="L27" s="29"/>
      <c r="M27" s="29"/>
      <c r="N27" s="30">
        <f t="shared" si="9"/>
        <v>0</v>
      </c>
      <c r="O27" s="31">
        <f t="shared" si="10"/>
        <v>0</v>
      </c>
      <c r="P27" s="32">
        <f t="shared" si="11"/>
        <v>1</v>
      </c>
      <c r="Q27" s="29"/>
      <c r="R27" s="29"/>
      <c r="S27" s="29"/>
      <c r="T27" s="29"/>
      <c r="U27" s="29"/>
      <c r="V27" s="29"/>
      <c r="W27" s="29"/>
      <c r="X27" s="30">
        <f t="shared" si="12"/>
        <v>0</v>
      </c>
      <c r="Y27" s="31">
        <f t="shared" si="13"/>
        <v>0</v>
      </c>
      <c r="Z27" s="33">
        <f t="shared" si="14"/>
        <v>1</v>
      </c>
      <c r="AA27" s="34"/>
      <c r="AB27" s="34"/>
      <c r="AC27" s="34"/>
      <c r="AD27" s="35">
        <f t="shared" si="0"/>
        <v>0</v>
      </c>
      <c r="AE27" s="35">
        <f t="shared" si="15"/>
        <v>0</v>
      </c>
      <c r="AF27" s="36">
        <f t="shared" si="1"/>
        <v>1</v>
      </c>
      <c r="AG27" s="35">
        <f t="shared" si="2"/>
        <v>0</v>
      </c>
      <c r="AH27" s="35">
        <f t="shared" si="3"/>
        <v>0</v>
      </c>
      <c r="AI27" s="37">
        <f t="shared" si="4"/>
        <v>1</v>
      </c>
      <c r="AJ27" s="38" t="str">
        <f t="shared" si="5"/>
        <v/>
      </c>
    </row>
    <row r="28" spans="1:36" s="82" customFormat="1" x14ac:dyDescent="0.2">
      <c r="A28" s="26">
        <f>IF(المدخلات!C25&lt;&gt;0,المدخلات!C25,"")</f>
        <v>24</v>
      </c>
      <c r="B28" s="27" t="str">
        <f>IF(المدخلات!D25&lt;&gt;"",المدخلات!D25,"")</f>
        <v/>
      </c>
      <c r="C28" s="28" t="str">
        <f>IF(المدخلات!E25&lt;&gt;"",المدخلات!E25,"")</f>
        <v/>
      </c>
      <c r="D28" s="29"/>
      <c r="E28" s="29"/>
      <c r="F28" s="29"/>
      <c r="G28" s="29"/>
      <c r="H28" s="30">
        <f t="shared" si="6"/>
        <v>0</v>
      </c>
      <c r="I28" s="31">
        <f t="shared" si="7"/>
        <v>0</v>
      </c>
      <c r="J28" s="32">
        <f t="shared" si="8"/>
        <v>1</v>
      </c>
      <c r="K28" s="29"/>
      <c r="L28" s="29"/>
      <c r="M28" s="29"/>
      <c r="N28" s="30">
        <f t="shared" si="9"/>
        <v>0</v>
      </c>
      <c r="O28" s="31">
        <f t="shared" si="10"/>
        <v>0</v>
      </c>
      <c r="P28" s="32">
        <f t="shared" si="11"/>
        <v>1</v>
      </c>
      <c r="Q28" s="29"/>
      <c r="R28" s="29"/>
      <c r="S28" s="29"/>
      <c r="T28" s="29"/>
      <c r="U28" s="29"/>
      <c r="V28" s="29"/>
      <c r="W28" s="29"/>
      <c r="X28" s="30">
        <f t="shared" si="12"/>
        <v>0</v>
      </c>
      <c r="Y28" s="31">
        <f t="shared" si="13"/>
        <v>0</v>
      </c>
      <c r="Z28" s="33">
        <f t="shared" si="14"/>
        <v>1</v>
      </c>
      <c r="AA28" s="34"/>
      <c r="AB28" s="34"/>
      <c r="AC28" s="34"/>
      <c r="AD28" s="35">
        <f t="shared" si="0"/>
        <v>0</v>
      </c>
      <c r="AE28" s="35">
        <f t="shared" si="15"/>
        <v>0</v>
      </c>
      <c r="AF28" s="36">
        <f t="shared" si="1"/>
        <v>1</v>
      </c>
      <c r="AG28" s="35">
        <f t="shared" si="2"/>
        <v>0</v>
      </c>
      <c r="AH28" s="35">
        <f t="shared" si="3"/>
        <v>0</v>
      </c>
      <c r="AI28" s="37">
        <f t="shared" si="4"/>
        <v>1</v>
      </c>
      <c r="AJ28" s="38" t="str">
        <f t="shared" si="5"/>
        <v/>
      </c>
    </row>
    <row r="29" spans="1:36" s="82" customFormat="1" x14ac:dyDescent="0.2">
      <c r="A29" s="26">
        <f>IF(المدخلات!C26&lt;&gt;0,المدخلات!C26,"")</f>
        <v>25</v>
      </c>
      <c r="B29" s="27" t="str">
        <f>IF(المدخلات!D26&lt;&gt;"",المدخلات!D26,"")</f>
        <v/>
      </c>
      <c r="C29" s="28" t="str">
        <f>IF(المدخلات!E26&lt;&gt;"",المدخلات!E26,"")</f>
        <v/>
      </c>
      <c r="D29" s="29"/>
      <c r="E29" s="29"/>
      <c r="F29" s="29"/>
      <c r="G29" s="29"/>
      <c r="H29" s="30">
        <f t="shared" si="6"/>
        <v>0</v>
      </c>
      <c r="I29" s="31">
        <f t="shared" si="7"/>
        <v>0</v>
      </c>
      <c r="J29" s="32">
        <f t="shared" si="8"/>
        <v>1</v>
      </c>
      <c r="K29" s="29"/>
      <c r="L29" s="29"/>
      <c r="M29" s="29"/>
      <c r="N29" s="30">
        <f t="shared" si="9"/>
        <v>0</v>
      </c>
      <c r="O29" s="31">
        <f t="shared" si="10"/>
        <v>0</v>
      </c>
      <c r="P29" s="32">
        <f t="shared" si="11"/>
        <v>1</v>
      </c>
      <c r="Q29" s="29"/>
      <c r="R29" s="29"/>
      <c r="S29" s="29"/>
      <c r="T29" s="29"/>
      <c r="U29" s="29"/>
      <c r="V29" s="29"/>
      <c r="W29" s="29"/>
      <c r="X29" s="30">
        <f t="shared" si="12"/>
        <v>0</v>
      </c>
      <c r="Y29" s="31">
        <f t="shared" si="13"/>
        <v>0</v>
      </c>
      <c r="Z29" s="33">
        <f t="shared" si="14"/>
        <v>1</v>
      </c>
      <c r="AA29" s="34"/>
      <c r="AB29" s="34"/>
      <c r="AC29" s="34"/>
      <c r="AD29" s="35">
        <f t="shared" si="0"/>
        <v>0</v>
      </c>
      <c r="AE29" s="35">
        <f t="shared" si="15"/>
        <v>0</v>
      </c>
      <c r="AF29" s="36">
        <f t="shared" si="1"/>
        <v>1</v>
      </c>
      <c r="AG29" s="35">
        <f t="shared" si="2"/>
        <v>0</v>
      </c>
      <c r="AH29" s="35">
        <f t="shared" si="3"/>
        <v>0</v>
      </c>
      <c r="AI29" s="37">
        <f t="shared" si="4"/>
        <v>1</v>
      </c>
      <c r="AJ29" s="38" t="str">
        <f t="shared" si="5"/>
        <v/>
      </c>
    </row>
    <row r="30" spans="1:36" s="82" customFormat="1" x14ac:dyDescent="0.2">
      <c r="A30" s="26">
        <f>IF(المدخلات!C27&lt;&gt;0,المدخلات!C27,"")</f>
        <v>26</v>
      </c>
      <c r="B30" s="27" t="str">
        <f>IF(المدخلات!D27&lt;&gt;"",المدخلات!D27,"")</f>
        <v/>
      </c>
      <c r="C30" s="28" t="str">
        <f>IF(المدخلات!E27&lt;&gt;"",المدخلات!E27,"")</f>
        <v/>
      </c>
      <c r="D30" s="29"/>
      <c r="E30" s="29"/>
      <c r="F30" s="29"/>
      <c r="G30" s="29"/>
      <c r="H30" s="30">
        <f t="shared" si="6"/>
        <v>0</v>
      </c>
      <c r="I30" s="31">
        <f t="shared" si="7"/>
        <v>0</v>
      </c>
      <c r="J30" s="32">
        <f t="shared" si="8"/>
        <v>1</v>
      </c>
      <c r="K30" s="29"/>
      <c r="L30" s="29"/>
      <c r="M30" s="29"/>
      <c r="N30" s="30">
        <f t="shared" si="9"/>
        <v>0</v>
      </c>
      <c r="O30" s="31">
        <f t="shared" si="10"/>
        <v>0</v>
      </c>
      <c r="P30" s="32">
        <f t="shared" si="11"/>
        <v>1</v>
      </c>
      <c r="Q30" s="29"/>
      <c r="R30" s="29"/>
      <c r="S30" s="29"/>
      <c r="T30" s="29"/>
      <c r="U30" s="29"/>
      <c r="V30" s="29"/>
      <c r="W30" s="29"/>
      <c r="X30" s="30">
        <f t="shared" si="12"/>
        <v>0</v>
      </c>
      <c r="Y30" s="31">
        <f t="shared" si="13"/>
        <v>0</v>
      </c>
      <c r="Z30" s="33">
        <f t="shared" si="14"/>
        <v>1</v>
      </c>
      <c r="AA30" s="34"/>
      <c r="AB30" s="34"/>
      <c r="AC30" s="34"/>
      <c r="AD30" s="35">
        <f t="shared" si="0"/>
        <v>0</v>
      </c>
      <c r="AE30" s="35">
        <f t="shared" si="15"/>
        <v>0</v>
      </c>
      <c r="AF30" s="36">
        <f t="shared" si="1"/>
        <v>1</v>
      </c>
      <c r="AG30" s="35">
        <f t="shared" si="2"/>
        <v>0</v>
      </c>
      <c r="AH30" s="35">
        <f t="shared" si="3"/>
        <v>0</v>
      </c>
      <c r="AI30" s="37">
        <f t="shared" si="4"/>
        <v>1</v>
      </c>
      <c r="AJ30" s="38" t="str">
        <f t="shared" si="5"/>
        <v/>
      </c>
    </row>
    <row r="31" spans="1:36" s="82" customFormat="1" x14ac:dyDescent="0.2">
      <c r="A31" s="26">
        <f>IF(المدخلات!C28&lt;&gt;0,المدخلات!C28,"")</f>
        <v>27</v>
      </c>
      <c r="B31" s="27" t="str">
        <f>IF(المدخلات!D28&lt;&gt;"",المدخلات!D28,"")</f>
        <v/>
      </c>
      <c r="C31" s="28" t="str">
        <f>IF(المدخلات!E28&lt;&gt;"",المدخلات!E28,"")</f>
        <v/>
      </c>
      <c r="D31" s="29"/>
      <c r="E31" s="29"/>
      <c r="F31" s="29"/>
      <c r="G31" s="29"/>
      <c r="H31" s="30">
        <f t="shared" si="6"/>
        <v>0</v>
      </c>
      <c r="I31" s="31">
        <f t="shared" si="7"/>
        <v>0</v>
      </c>
      <c r="J31" s="32">
        <f t="shared" si="8"/>
        <v>1</v>
      </c>
      <c r="K31" s="29"/>
      <c r="L31" s="29"/>
      <c r="M31" s="29"/>
      <c r="N31" s="30">
        <f t="shared" si="9"/>
        <v>0</v>
      </c>
      <c r="O31" s="31">
        <f t="shared" si="10"/>
        <v>0</v>
      </c>
      <c r="P31" s="32">
        <f t="shared" si="11"/>
        <v>1</v>
      </c>
      <c r="Q31" s="29"/>
      <c r="R31" s="29"/>
      <c r="S31" s="29"/>
      <c r="T31" s="29"/>
      <c r="U31" s="29"/>
      <c r="V31" s="29"/>
      <c r="W31" s="29"/>
      <c r="X31" s="30">
        <f t="shared" si="12"/>
        <v>0</v>
      </c>
      <c r="Y31" s="31">
        <f t="shared" si="13"/>
        <v>0</v>
      </c>
      <c r="Z31" s="33">
        <f t="shared" si="14"/>
        <v>1</v>
      </c>
      <c r="AA31" s="34"/>
      <c r="AB31" s="34"/>
      <c r="AC31" s="34"/>
      <c r="AD31" s="35">
        <f t="shared" si="0"/>
        <v>0</v>
      </c>
      <c r="AE31" s="35">
        <f t="shared" si="15"/>
        <v>0</v>
      </c>
      <c r="AF31" s="36">
        <f t="shared" si="1"/>
        <v>1</v>
      </c>
      <c r="AG31" s="35">
        <f t="shared" si="2"/>
        <v>0</v>
      </c>
      <c r="AH31" s="35">
        <f t="shared" si="3"/>
        <v>0</v>
      </c>
      <c r="AI31" s="37">
        <f t="shared" si="4"/>
        <v>1</v>
      </c>
      <c r="AJ31" s="38" t="str">
        <f t="shared" si="5"/>
        <v/>
      </c>
    </row>
    <row r="32" spans="1:36" s="82" customFormat="1" x14ac:dyDescent="0.2">
      <c r="A32" s="26">
        <f>IF(المدخلات!C29&lt;&gt;0,المدخلات!C29,"")</f>
        <v>28</v>
      </c>
      <c r="B32" s="27" t="str">
        <f>IF(المدخلات!D29&lt;&gt;"",المدخلات!D29,"")</f>
        <v/>
      </c>
      <c r="C32" s="28" t="str">
        <f>IF(المدخلات!E29&lt;&gt;"",المدخلات!E29,"")</f>
        <v/>
      </c>
      <c r="D32" s="29"/>
      <c r="E32" s="29"/>
      <c r="F32" s="29"/>
      <c r="G32" s="29"/>
      <c r="H32" s="30">
        <f t="shared" si="6"/>
        <v>0</v>
      </c>
      <c r="I32" s="31">
        <f t="shared" si="7"/>
        <v>0</v>
      </c>
      <c r="J32" s="32">
        <f t="shared" si="8"/>
        <v>1</v>
      </c>
      <c r="K32" s="29"/>
      <c r="L32" s="29"/>
      <c r="M32" s="29"/>
      <c r="N32" s="30">
        <f t="shared" si="9"/>
        <v>0</v>
      </c>
      <c r="O32" s="31">
        <f t="shared" si="10"/>
        <v>0</v>
      </c>
      <c r="P32" s="32">
        <f t="shared" si="11"/>
        <v>1</v>
      </c>
      <c r="Q32" s="29"/>
      <c r="R32" s="29"/>
      <c r="S32" s="29"/>
      <c r="T32" s="29"/>
      <c r="U32" s="29"/>
      <c r="V32" s="29"/>
      <c r="W32" s="29"/>
      <c r="X32" s="30">
        <f t="shared" si="12"/>
        <v>0</v>
      </c>
      <c r="Y32" s="31">
        <f t="shared" si="13"/>
        <v>0</v>
      </c>
      <c r="Z32" s="33">
        <f t="shared" si="14"/>
        <v>1</v>
      </c>
      <c r="AA32" s="34"/>
      <c r="AB32" s="34"/>
      <c r="AC32" s="34"/>
      <c r="AD32" s="35">
        <f t="shared" si="0"/>
        <v>0</v>
      </c>
      <c r="AE32" s="35">
        <f t="shared" si="15"/>
        <v>0</v>
      </c>
      <c r="AF32" s="36">
        <f t="shared" si="1"/>
        <v>1</v>
      </c>
      <c r="AG32" s="35">
        <f t="shared" si="2"/>
        <v>0</v>
      </c>
      <c r="AH32" s="35">
        <f t="shared" si="3"/>
        <v>0</v>
      </c>
      <c r="AI32" s="37">
        <f t="shared" si="4"/>
        <v>1</v>
      </c>
      <c r="AJ32" s="38" t="str">
        <f t="shared" si="5"/>
        <v/>
      </c>
    </row>
    <row r="33" spans="1:36" s="82" customFormat="1" x14ac:dyDescent="0.2">
      <c r="A33" s="26">
        <f>IF(المدخلات!C30&lt;&gt;0,المدخلات!C30,"")</f>
        <v>29</v>
      </c>
      <c r="B33" s="27" t="str">
        <f>IF(المدخلات!D30&lt;&gt;"",المدخلات!D30,"")</f>
        <v/>
      </c>
      <c r="C33" s="28" t="str">
        <f>IF(المدخلات!E30&lt;&gt;"",المدخلات!E30,"")</f>
        <v/>
      </c>
      <c r="D33" s="29"/>
      <c r="E33" s="29"/>
      <c r="F33" s="29"/>
      <c r="G33" s="29"/>
      <c r="H33" s="30">
        <f t="shared" si="6"/>
        <v>0</v>
      </c>
      <c r="I33" s="31">
        <f t="shared" si="7"/>
        <v>0</v>
      </c>
      <c r="J33" s="32">
        <f t="shared" si="8"/>
        <v>1</v>
      </c>
      <c r="K33" s="29"/>
      <c r="L33" s="29"/>
      <c r="M33" s="29"/>
      <c r="N33" s="30">
        <f t="shared" si="9"/>
        <v>0</v>
      </c>
      <c r="O33" s="31">
        <f t="shared" si="10"/>
        <v>0</v>
      </c>
      <c r="P33" s="32">
        <f t="shared" si="11"/>
        <v>1</v>
      </c>
      <c r="Q33" s="29"/>
      <c r="R33" s="29"/>
      <c r="S33" s="29"/>
      <c r="T33" s="29"/>
      <c r="U33" s="29"/>
      <c r="V33" s="29"/>
      <c r="W33" s="29"/>
      <c r="X33" s="30">
        <f t="shared" si="12"/>
        <v>0</v>
      </c>
      <c r="Y33" s="31">
        <f t="shared" si="13"/>
        <v>0</v>
      </c>
      <c r="Z33" s="33">
        <f t="shared" si="14"/>
        <v>1</v>
      </c>
      <c r="AA33" s="34"/>
      <c r="AB33" s="34"/>
      <c r="AC33" s="34"/>
      <c r="AD33" s="35">
        <f t="shared" si="0"/>
        <v>0</v>
      </c>
      <c r="AE33" s="35">
        <f t="shared" si="15"/>
        <v>0</v>
      </c>
      <c r="AF33" s="36">
        <f t="shared" si="1"/>
        <v>1</v>
      </c>
      <c r="AG33" s="35">
        <f t="shared" si="2"/>
        <v>0</v>
      </c>
      <c r="AH33" s="35">
        <f t="shared" si="3"/>
        <v>0</v>
      </c>
      <c r="AI33" s="37">
        <f t="shared" si="4"/>
        <v>1</v>
      </c>
      <c r="AJ33" s="38" t="str">
        <f t="shared" si="5"/>
        <v/>
      </c>
    </row>
    <row r="34" spans="1:36" s="82" customFormat="1" x14ac:dyDescent="0.2">
      <c r="A34" s="26">
        <f>IF(المدخلات!C31&lt;&gt;0,المدخلات!C31,"")</f>
        <v>30</v>
      </c>
      <c r="B34" s="27" t="str">
        <f>IF(المدخلات!D31&lt;&gt;"",المدخلات!D31,"")</f>
        <v/>
      </c>
      <c r="C34" s="28" t="str">
        <f>IF(المدخلات!E31&lt;&gt;"",المدخلات!E31,"")</f>
        <v/>
      </c>
      <c r="D34" s="29"/>
      <c r="E34" s="29"/>
      <c r="F34" s="29"/>
      <c r="G34" s="29"/>
      <c r="H34" s="30">
        <f t="shared" si="6"/>
        <v>0</v>
      </c>
      <c r="I34" s="31">
        <f t="shared" si="7"/>
        <v>0</v>
      </c>
      <c r="J34" s="32">
        <f t="shared" si="8"/>
        <v>1</v>
      </c>
      <c r="K34" s="29"/>
      <c r="L34" s="29"/>
      <c r="M34" s="29"/>
      <c r="N34" s="30">
        <f t="shared" si="9"/>
        <v>0</v>
      </c>
      <c r="O34" s="31">
        <f t="shared" si="10"/>
        <v>0</v>
      </c>
      <c r="P34" s="32">
        <f t="shared" si="11"/>
        <v>1</v>
      </c>
      <c r="Q34" s="29"/>
      <c r="R34" s="29"/>
      <c r="S34" s="29"/>
      <c r="T34" s="29"/>
      <c r="U34" s="29"/>
      <c r="V34" s="29"/>
      <c r="W34" s="29"/>
      <c r="X34" s="30">
        <f t="shared" si="12"/>
        <v>0</v>
      </c>
      <c r="Y34" s="31">
        <f t="shared" si="13"/>
        <v>0</v>
      </c>
      <c r="Z34" s="33">
        <f t="shared" si="14"/>
        <v>1</v>
      </c>
      <c r="AA34" s="34"/>
      <c r="AB34" s="34"/>
      <c r="AC34" s="34"/>
      <c r="AD34" s="35">
        <f t="shared" si="0"/>
        <v>0</v>
      </c>
      <c r="AE34" s="35">
        <f t="shared" si="15"/>
        <v>0</v>
      </c>
      <c r="AF34" s="36">
        <f t="shared" si="1"/>
        <v>1</v>
      </c>
      <c r="AG34" s="35">
        <f t="shared" si="2"/>
        <v>0</v>
      </c>
      <c r="AH34" s="35">
        <f t="shared" si="3"/>
        <v>0</v>
      </c>
      <c r="AI34" s="37">
        <f t="shared" si="4"/>
        <v>1</v>
      </c>
      <c r="AJ34" s="38" t="str">
        <f t="shared" si="5"/>
        <v/>
      </c>
    </row>
    <row r="35" spans="1:36" s="82" customFormat="1" x14ac:dyDescent="0.2">
      <c r="A35" s="26">
        <f>IF(المدخلات!C32&lt;&gt;0,المدخلات!C32,"")</f>
        <v>31</v>
      </c>
      <c r="B35" s="27" t="str">
        <f>IF(المدخلات!D32&lt;&gt;"",المدخلات!D32,"")</f>
        <v/>
      </c>
      <c r="C35" s="28" t="str">
        <f>IF(المدخلات!E32&lt;&gt;"",المدخلات!E32,"")</f>
        <v/>
      </c>
      <c r="D35" s="29"/>
      <c r="E35" s="29"/>
      <c r="F35" s="29"/>
      <c r="G35" s="29"/>
      <c r="H35" s="30">
        <f t="shared" si="6"/>
        <v>0</v>
      </c>
      <c r="I35" s="31">
        <f t="shared" si="7"/>
        <v>0</v>
      </c>
      <c r="J35" s="32">
        <f t="shared" si="8"/>
        <v>1</v>
      </c>
      <c r="K35" s="29"/>
      <c r="L35" s="29"/>
      <c r="M35" s="29"/>
      <c r="N35" s="30">
        <f t="shared" si="9"/>
        <v>0</v>
      </c>
      <c r="O35" s="31">
        <f t="shared" si="10"/>
        <v>0</v>
      </c>
      <c r="P35" s="32">
        <f t="shared" si="11"/>
        <v>1</v>
      </c>
      <c r="Q35" s="29"/>
      <c r="R35" s="29"/>
      <c r="S35" s="29"/>
      <c r="T35" s="29"/>
      <c r="U35" s="29"/>
      <c r="V35" s="29"/>
      <c r="W35" s="29"/>
      <c r="X35" s="30">
        <f t="shared" si="12"/>
        <v>0</v>
      </c>
      <c r="Y35" s="31">
        <f t="shared" si="13"/>
        <v>0</v>
      </c>
      <c r="Z35" s="33">
        <f t="shared" si="14"/>
        <v>1</v>
      </c>
      <c r="AA35" s="34"/>
      <c r="AB35" s="34"/>
      <c r="AC35" s="34"/>
      <c r="AD35" s="35">
        <f t="shared" si="0"/>
        <v>0</v>
      </c>
      <c r="AE35" s="35">
        <f t="shared" si="15"/>
        <v>0</v>
      </c>
      <c r="AF35" s="36">
        <f t="shared" si="1"/>
        <v>1</v>
      </c>
      <c r="AG35" s="35">
        <f t="shared" si="2"/>
        <v>0</v>
      </c>
      <c r="AH35" s="35">
        <f t="shared" si="3"/>
        <v>0</v>
      </c>
      <c r="AI35" s="37">
        <f t="shared" si="4"/>
        <v>1</v>
      </c>
      <c r="AJ35" s="38" t="str">
        <f t="shared" si="5"/>
        <v/>
      </c>
    </row>
    <row r="36" spans="1:36" s="82" customFormat="1" x14ac:dyDescent="0.2">
      <c r="A36" s="26">
        <f>IF(المدخلات!C33&lt;&gt;0,المدخلات!C33,"")</f>
        <v>32</v>
      </c>
      <c r="B36" s="27" t="str">
        <f>IF(المدخلات!D33&lt;&gt;"",المدخلات!D33,"")</f>
        <v/>
      </c>
      <c r="C36" s="28" t="str">
        <f>IF(المدخلات!E33&lt;&gt;"",المدخلات!E33,"")</f>
        <v/>
      </c>
      <c r="D36" s="29"/>
      <c r="E36" s="29"/>
      <c r="F36" s="29"/>
      <c r="G36" s="29"/>
      <c r="H36" s="30">
        <f t="shared" si="6"/>
        <v>0</v>
      </c>
      <c r="I36" s="31">
        <f t="shared" si="7"/>
        <v>0</v>
      </c>
      <c r="J36" s="32">
        <f t="shared" si="8"/>
        <v>1</v>
      </c>
      <c r="K36" s="29"/>
      <c r="L36" s="29"/>
      <c r="M36" s="29"/>
      <c r="N36" s="30">
        <f t="shared" si="9"/>
        <v>0</v>
      </c>
      <c r="O36" s="31">
        <f t="shared" si="10"/>
        <v>0</v>
      </c>
      <c r="P36" s="32">
        <f t="shared" si="11"/>
        <v>1</v>
      </c>
      <c r="Q36" s="29"/>
      <c r="R36" s="29"/>
      <c r="S36" s="29"/>
      <c r="T36" s="29"/>
      <c r="U36" s="29"/>
      <c r="V36" s="29"/>
      <c r="W36" s="29"/>
      <c r="X36" s="30">
        <f t="shared" si="12"/>
        <v>0</v>
      </c>
      <c r="Y36" s="31">
        <f t="shared" si="13"/>
        <v>0</v>
      </c>
      <c r="Z36" s="33">
        <f t="shared" si="14"/>
        <v>1</v>
      </c>
      <c r="AA36" s="34"/>
      <c r="AB36" s="34"/>
      <c r="AC36" s="34"/>
      <c r="AD36" s="35">
        <f t="shared" si="0"/>
        <v>0</v>
      </c>
      <c r="AE36" s="35">
        <f t="shared" si="15"/>
        <v>0</v>
      </c>
      <c r="AF36" s="36">
        <f t="shared" si="1"/>
        <v>1</v>
      </c>
      <c r="AG36" s="35">
        <f t="shared" si="2"/>
        <v>0</v>
      </c>
      <c r="AH36" s="35">
        <f t="shared" si="3"/>
        <v>0</v>
      </c>
      <c r="AI36" s="37">
        <f t="shared" si="4"/>
        <v>1</v>
      </c>
      <c r="AJ36" s="38" t="str">
        <f t="shared" si="5"/>
        <v/>
      </c>
    </row>
    <row r="37" spans="1:36" s="82" customFormat="1" x14ac:dyDescent="0.2">
      <c r="A37" s="26">
        <f>IF(المدخلات!C34&lt;&gt;0,المدخلات!C34,"")</f>
        <v>33</v>
      </c>
      <c r="B37" s="27" t="str">
        <f>IF(المدخلات!D34&lt;&gt;"",المدخلات!D34,"")</f>
        <v/>
      </c>
      <c r="C37" s="28" t="str">
        <f>IF(المدخلات!E34&lt;&gt;"",المدخلات!E34,"")</f>
        <v/>
      </c>
      <c r="D37" s="29"/>
      <c r="E37" s="29"/>
      <c r="F37" s="29"/>
      <c r="G37" s="29"/>
      <c r="H37" s="30">
        <f t="shared" si="6"/>
        <v>0</v>
      </c>
      <c r="I37" s="31">
        <f t="shared" si="7"/>
        <v>0</v>
      </c>
      <c r="J37" s="32">
        <f t="shared" si="8"/>
        <v>1</v>
      </c>
      <c r="K37" s="29"/>
      <c r="L37" s="29"/>
      <c r="M37" s="29"/>
      <c r="N37" s="30">
        <f t="shared" si="9"/>
        <v>0</v>
      </c>
      <c r="O37" s="31">
        <f t="shared" si="10"/>
        <v>0</v>
      </c>
      <c r="P37" s="32">
        <f t="shared" si="11"/>
        <v>1</v>
      </c>
      <c r="Q37" s="29"/>
      <c r="R37" s="29"/>
      <c r="S37" s="29"/>
      <c r="T37" s="29"/>
      <c r="U37" s="29"/>
      <c r="V37" s="29"/>
      <c r="W37" s="29"/>
      <c r="X37" s="30">
        <f t="shared" si="12"/>
        <v>0</v>
      </c>
      <c r="Y37" s="31">
        <f t="shared" si="13"/>
        <v>0</v>
      </c>
      <c r="Z37" s="33">
        <f t="shared" si="14"/>
        <v>1</v>
      </c>
      <c r="AA37" s="34"/>
      <c r="AB37" s="34"/>
      <c r="AC37" s="34"/>
      <c r="AD37" s="35">
        <f t="shared" si="0"/>
        <v>0</v>
      </c>
      <c r="AE37" s="35">
        <f t="shared" si="15"/>
        <v>0</v>
      </c>
      <c r="AF37" s="36">
        <f t="shared" si="1"/>
        <v>1</v>
      </c>
      <c r="AG37" s="35">
        <f t="shared" si="2"/>
        <v>0</v>
      </c>
      <c r="AH37" s="35">
        <f t="shared" si="3"/>
        <v>0</v>
      </c>
      <c r="AI37" s="37">
        <f t="shared" si="4"/>
        <v>1</v>
      </c>
      <c r="AJ37" s="38" t="str">
        <f t="shared" si="5"/>
        <v/>
      </c>
    </row>
    <row r="38" spans="1:36" s="82" customFormat="1" x14ac:dyDescent="0.2">
      <c r="A38" s="26">
        <f>IF(المدخلات!C35&lt;&gt;0,المدخلات!C35,"")</f>
        <v>34</v>
      </c>
      <c r="B38" s="27" t="str">
        <f>IF(المدخلات!D35&lt;&gt;"",المدخلات!D35,"")</f>
        <v/>
      </c>
      <c r="C38" s="28" t="str">
        <f>IF(المدخلات!E35&lt;&gt;"",المدخلات!E35,"")</f>
        <v/>
      </c>
      <c r="D38" s="29"/>
      <c r="E38" s="29"/>
      <c r="F38" s="29"/>
      <c r="G38" s="29"/>
      <c r="H38" s="30">
        <f t="shared" si="6"/>
        <v>0</v>
      </c>
      <c r="I38" s="31">
        <f t="shared" si="7"/>
        <v>0</v>
      </c>
      <c r="J38" s="32">
        <f t="shared" si="8"/>
        <v>1</v>
      </c>
      <c r="K38" s="29"/>
      <c r="L38" s="29"/>
      <c r="M38" s="29"/>
      <c r="N38" s="30">
        <f t="shared" si="9"/>
        <v>0</v>
      </c>
      <c r="O38" s="31">
        <f t="shared" si="10"/>
        <v>0</v>
      </c>
      <c r="P38" s="32">
        <f t="shared" si="11"/>
        <v>1</v>
      </c>
      <c r="Q38" s="29"/>
      <c r="R38" s="29"/>
      <c r="S38" s="29"/>
      <c r="T38" s="29"/>
      <c r="U38" s="29"/>
      <c r="V38" s="29"/>
      <c r="W38" s="29"/>
      <c r="X38" s="30">
        <f t="shared" si="12"/>
        <v>0</v>
      </c>
      <c r="Y38" s="31">
        <f t="shared" si="13"/>
        <v>0</v>
      </c>
      <c r="Z38" s="33">
        <f t="shared" si="14"/>
        <v>1</v>
      </c>
      <c r="AA38" s="34"/>
      <c r="AB38" s="34"/>
      <c r="AC38" s="34"/>
      <c r="AD38" s="35">
        <f t="shared" si="0"/>
        <v>0</v>
      </c>
      <c r="AE38" s="35">
        <f t="shared" si="15"/>
        <v>0</v>
      </c>
      <c r="AF38" s="36">
        <f t="shared" si="1"/>
        <v>1</v>
      </c>
      <c r="AG38" s="35">
        <f t="shared" si="2"/>
        <v>0</v>
      </c>
      <c r="AH38" s="35">
        <f t="shared" si="3"/>
        <v>0</v>
      </c>
      <c r="AI38" s="37">
        <f t="shared" si="4"/>
        <v>1</v>
      </c>
      <c r="AJ38" s="38" t="str">
        <f t="shared" si="5"/>
        <v/>
      </c>
    </row>
    <row r="39" spans="1:36" s="82" customFormat="1" x14ac:dyDescent="0.2">
      <c r="A39" s="26">
        <f>IF(المدخلات!C36&lt;&gt;0,المدخلات!C36,"")</f>
        <v>35</v>
      </c>
      <c r="B39" s="27" t="str">
        <f>IF(المدخلات!D36&lt;&gt;"",المدخلات!D36,"")</f>
        <v/>
      </c>
      <c r="C39" s="28" t="str">
        <f>IF(المدخلات!E36&lt;&gt;"",المدخلات!E36,"")</f>
        <v/>
      </c>
      <c r="D39" s="29"/>
      <c r="E39" s="29"/>
      <c r="F39" s="29"/>
      <c r="G39" s="29"/>
      <c r="H39" s="30">
        <f t="shared" si="6"/>
        <v>0</v>
      </c>
      <c r="I39" s="31">
        <f t="shared" si="7"/>
        <v>0</v>
      </c>
      <c r="J39" s="32">
        <f t="shared" si="8"/>
        <v>1</v>
      </c>
      <c r="K39" s="29"/>
      <c r="L39" s="29"/>
      <c r="M39" s="29"/>
      <c r="N39" s="30">
        <f t="shared" si="9"/>
        <v>0</v>
      </c>
      <c r="O39" s="31">
        <f t="shared" si="10"/>
        <v>0</v>
      </c>
      <c r="P39" s="32">
        <f t="shared" si="11"/>
        <v>1</v>
      </c>
      <c r="Q39" s="29"/>
      <c r="R39" s="29"/>
      <c r="S39" s="29"/>
      <c r="T39" s="29"/>
      <c r="U39" s="29"/>
      <c r="V39" s="29"/>
      <c r="W39" s="29"/>
      <c r="X39" s="30">
        <f t="shared" si="12"/>
        <v>0</v>
      </c>
      <c r="Y39" s="31">
        <f t="shared" si="13"/>
        <v>0</v>
      </c>
      <c r="Z39" s="33">
        <f t="shared" si="14"/>
        <v>1</v>
      </c>
      <c r="AA39" s="34"/>
      <c r="AB39" s="34"/>
      <c r="AC39" s="34"/>
      <c r="AD39" s="35">
        <f t="shared" si="0"/>
        <v>0</v>
      </c>
      <c r="AE39" s="35">
        <f t="shared" si="15"/>
        <v>0</v>
      </c>
      <c r="AF39" s="36">
        <f t="shared" si="1"/>
        <v>1</v>
      </c>
      <c r="AG39" s="35">
        <f t="shared" si="2"/>
        <v>0</v>
      </c>
      <c r="AH39" s="35">
        <f t="shared" si="3"/>
        <v>0</v>
      </c>
      <c r="AI39" s="37">
        <f t="shared" si="4"/>
        <v>1</v>
      </c>
      <c r="AJ39" s="38" t="str">
        <f t="shared" si="5"/>
        <v/>
      </c>
    </row>
    <row r="40" spans="1:36" s="82" customFormat="1" x14ac:dyDescent="0.2">
      <c r="A40" s="26">
        <f>IF(المدخلات!C37&lt;&gt;0,المدخلات!C37,"")</f>
        <v>36</v>
      </c>
      <c r="B40" s="27" t="str">
        <f>IF(المدخلات!D37&lt;&gt;"",المدخلات!D37,"")</f>
        <v/>
      </c>
      <c r="C40" s="28" t="str">
        <f>IF(المدخلات!E37&lt;&gt;"",المدخلات!E37,"")</f>
        <v/>
      </c>
      <c r="D40" s="29"/>
      <c r="E40" s="29"/>
      <c r="F40" s="29"/>
      <c r="G40" s="29"/>
      <c r="H40" s="30">
        <f t="shared" si="6"/>
        <v>0</v>
      </c>
      <c r="I40" s="31">
        <f t="shared" si="7"/>
        <v>0</v>
      </c>
      <c r="J40" s="32">
        <f t="shared" si="8"/>
        <v>1</v>
      </c>
      <c r="K40" s="29"/>
      <c r="L40" s="29"/>
      <c r="M40" s="29"/>
      <c r="N40" s="30">
        <f t="shared" ref="N40:N44" si="16">IF(A40&lt;&gt;"",SUM(K40:M40),"")</f>
        <v>0</v>
      </c>
      <c r="O40" s="31">
        <f t="shared" si="10"/>
        <v>0</v>
      </c>
      <c r="P40" s="32">
        <f t="shared" si="11"/>
        <v>1</v>
      </c>
      <c r="Q40" s="29"/>
      <c r="R40" s="29"/>
      <c r="S40" s="29"/>
      <c r="T40" s="29"/>
      <c r="U40" s="29"/>
      <c r="V40" s="29"/>
      <c r="W40" s="29"/>
      <c r="X40" s="30">
        <f t="shared" ref="X40:X43" si="17">IF(A40&lt;&gt;"",IF(W40&lt;&gt;7.77,SUM(Q40:W40),SUM(Q40:V40)),"")</f>
        <v>0</v>
      </c>
      <c r="Y40" s="31">
        <f t="shared" si="13"/>
        <v>0</v>
      </c>
      <c r="Z40" s="33">
        <f t="shared" si="14"/>
        <v>1</v>
      </c>
      <c r="AA40" s="34"/>
      <c r="AB40" s="34"/>
      <c r="AC40" s="34"/>
      <c r="AD40" s="35">
        <f t="shared" si="0"/>
        <v>0</v>
      </c>
      <c r="AE40" s="35">
        <f t="shared" si="15"/>
        <v>0</v>
      </c>
      <c r="AF40" s="36">
        <f t="shared" si="1"/>
        <v>1</v>
      </c>
      <c r="AG40" s="35">
        <f t="shared" si="2"/>
        <v>0</v>
      </c>
      <c r="AH40" s="35">
        <f t="shared" si="3"/>
        <v>0</v>
      </c>
      <c r="AI40" s="37">
        <f t="shared" si="4"/>
        <v>1</v>
      </c>
      <c r="AJ40" s="38" t="str">
        <f t="shared" si="5"/>
        <v/>
      </c>
    </row>
    <row r="41" spans="1:36" s="82" customFormat="1" x14ac:dyDescent="0.2">
      <c r="A41" s="26">
        <f>IF(المدخلات!C38&lt;&gt;0,المدخلات!C38,"")</f>
        <v>37</v>
      </c>
      <c r="B41" s="27" t="str">
        <f>IF(المدخلات!D38&lt;&gt;"",المدخلات!D38,"")</f>
        <v/>
      </c>
      <c r="C41" s="28" t="str">
        <f>IF(المدخلات!E38&lt;&gt;"",المدخلات!E38,"")</f>
        <v/>
      </c>
      <c r="D41" s="29"/>
      <c r="E41" s="29"/>
      <c r="F41" s="29"/>
      <c r="G41" s="29"/>
      <c r="H41" s="30">
        <f t="shared" si="6"/>
        <v>0</v>
      </c>
      <c r="I41" s="31">
        <f t="shared" si="7"/>
        <v>0</v>
      </c>
      <c r="J41" s="32">
        <f t="shared" si="8"/>
        <v>1</v>
      </c>
      <c r="K41" s="29"/>
      <c r="L41" s="29"/>
      <c r="M41" s="29"/>
      <c r="N41" s="30">
        <f t="shared" si="16"/>
        <v>0</v>
      </c>
      <c r="O41" s="31">
        <f t="shared" si="10"/>
        <v>0</v>
      </c>
      <c r="P41" s="32">
        <f t="shared" si="11"/>
        <v>1</v>
      </c>
      <c r="Q41" s="29"/>
      <c r="R41" s="29"/>
      <c r="S41" s="29"/>
      <c r="T41" s="29"/>
      <c r="U41" s="29"/>
      <c r="V41" s="29"/>
      <c r="W41" s="29"/>
      <c r="X41" s="30">
        <f t="shared" si="17"/>
        <v>0</v>
      </c>
      <c r="Y41" s="31">
        <f t="shared" si="13"/>
        <v>0</v>
      </c>
      <c r="Z41" s="33">
        <f t="shared" si="14"/>
        <v>1</v>
      </c>
      <c r="AA41" s="34"/>
      <c r="AB41" s="34"/>
      <c r="AC41" s="34"/>
      <c r="AD41" s="35">
        <f t="shared" si="0"/>
        <v>0</v>
      </c>
      <c r="AE41" s="35">
        <f t="shared" si="15"/>
        <v>0</v>
      </c>
      <c r="AF41" s="36">
        <f t="shared" si="1"/>
        <v>1</v>
      </c>
      <c r="AG41" s="35">
        <f t="shared" si="2"/>
        <v>0</v>
      </c>
      <c r="AH41" s="35">
        <f t="shared" si="3"/>
        <v>0</v>
      </c>
      <c r="AI41" s="37">
        <f t="shared" si="4"/>
        <v>1</v>
      </c>
      <c r="AJ41" s="38" t="str">
        <f t="shared" si="5"/>
        <v/>
      </c>
    </row>
    <row r="42" spans="1:36" s="82" customFormat="1" x14ac:dyDescent="0.2">
      <c r="A42" s="26">
        <f>IF(المدخلات!C39&lt;&gt;0,المدخلات!C39,"")</f>
        <v>38</v>
      </c>
      <c r="B42" s="27" t="str">
        <f>IF(المدخلات!D39&lt;&gt;"",المدخلات!D39,"")</f>
        <v/>
      </c>
      <c r="C42" s="28" t="str">
        <f>IF(المدخلات!E39&lt;&gt;"",المدخلات!E39,"")</f>
        <v/>
      </c>
      <c r="D42" s="29"/>
      <c r="E42" s="29"/>
      <c r="F42" s="29"/>
      <c r="G42" s="29"/>
      <c r="H42" s="30">
        <f t="shared" si="6"/>
        <v>0</v>
      </c>
      <c r="I42" s="31">
        <f t="shared" si="7"/>
        <v>0</v>
      </c>
      <c r="J42" s="32">
        <f t="shared" si="8"/>
        <v>1</v>
      </c>
      <c r="K42" s="29"/>
      <c r="L42" s="29"/>
      <c r="M42" s="29"/>
      <c r="N42" s="30">
        <f t="shared" si="16"/>
        <v>0</v>
      </c>
      <c r="O42" s="31">
        <f t="shared" si="10"/>
        <v>0</v>
      </c>
      <c r="P42" s="32">
        <f t="shared" si="11"/>
        <v>1</v>
      </c>
      <c r="Q42" s="29"/>
      <c r="R42" s="29"/>
      <c r="S42" s="29"/>
      <c r="T42" s="29"/>
      <c r="U42" s="29"/>
      <c r="V42" s="29"/>
      <c r="W42" s="29"/>
      <c r="X42" s="30">
        <f t="shared" si="17"/>
        <v>0</v>
      </c>
      <c r="Y42" s="31">
        <f t="shared" si="13"/>
        <v>0</v>
      </c>
      <c r="Z42" s="33">
        <f t="shared" si="14"/>
        <v>1</v>
      </c>
      <c r="AA42" s="34"/>
      <c r="AB42" s="34"/>
      <c r="AC42" s="34"/>
      <c r="AD42" s="35">
        <f t="shared" si="0"/>
        <v>0</v>
      </c>
      <c r="AE42" s="35">
        <f t="shared" si="15"/>
        <v>0</v>
      </c>
      <c r="AF42" s="36">
        <f t="shared" si="1"/>
        <v>1</v>
      </c>
      <c r="AG42" s="35">
        <f t="shared" si="2"/>
        <v>0</v>
      </c>
      <c r="AH42" s="35">
        <f t="shared" si="3"/>
        <v>0</v>
      </c>
      <c r="AI42" s="37">
        <f t="shared" si="4"/>
        <v>1</v>
      </c>
      <c r="AJ42" s="38" t="str">
        <f t="shared" si="5"/>
        <v/>
      </c>
    </row>
    <row r="43" spans="1:36" s="82" customFormat="1" x14ac:dyDescent="0.2">
      <c r="A43" s="26">
        <f>IF(المدخلات!C40&lt;&gt;0,المدخلات!C40,"")</f>
        <v>39</v>
      </c>
      <c r="B43" s="27" t="str">
        <f>IF(المدخلات!D40&lt;&gt;"",المدخلات!D40,"")</f>
        <v/>
      </c>
      <c r="C43" s="28" t="str">
        <f>IF(المدخلات!E40&lt;&gt;"",المدخلات!E40,"")</f>
        <v/>
      </c>
      <c r="D43" s="29"/>
      <c r="E43" s="29"/>
      <c r="F43" s="29"/>
      <c r="G43" s="29"/>
      <c r="H43" s="30">
        <f t="shared" si="6"/>
        <v>0</v>
      </c>
      <c r="I43" s="31">
        <f t="shared" si="7"/>
        <v>0</v>
      </c>
      <c r="J43" s="32">
        <f t="shared" si="8"/>
        <v>1</v>
      </c>
      <c r="K43" s="29"/>
      <c r="L43" s="29"/>
      <c r="M43" s="29"/>
      <c r="N43" s="30">
        <f t="shared" si="16"/>
        <v>0</v>
      </c>
      <c r="O43" s="31">
        <f t="shared" si="10"/>
        <v>0</v>
      </c>
      <c r="P43" s="32">
        <f t="shared" si="11"/>
        <v>1</v>
      </c>
      <c r="Q43" s="29"/>
      <c r="R43" s="29"/>
      <c r="S43" s="29"/>
      <c r="T43" s="29"/>
      <c r="U43" s="29"/>
      <c r="V43" s="29"/>
      <c r="W43" s="29"/>
      <c r="X43" s="30">
        <f t="shared" si="17"/>
        <v>0</v>
      </c>
      <c r="Y43" s="31">
        <f t="shared" si="13"/>
        <v>0</v>
      </c>
      <c r="Z43" s="33">
        <f t="shared" si="14"/>
        <v>1</v>
      </c>
      <c r="AA43" s="34"/>
      <c r="AB43" s="34"/>
      <c r="AC43" s="34"/>
      <c r="AD43" s="35">
        <f t="shared" si="0"/>
        <v>0</v>
      </c>
      <c r="AE43" s="35">
        <f t="shared" si="15"/>
        <v>0</v>
      </c>
      <c r="AF43" s="36">
        <f t="shared" si="1"/>
        <v>1</v>
      </c>
      <c r="AG43" s="35">
        <f t="shared" si="2"/>
        <v>0</v>
      </c>
      <c r="AH43" s="35">
        <f t="shared" si="3"/>
        <v>0</v>
      </c>
      <c r="AI43" s="37">
        <f t="shared" si="4"/>
        <v>1</v>
      </c>
      <c r="AJ43" s="38" t="str">
        <f t="shared" si="5"/>
        <v/>
      </c>
    </row>
    <row r="44" spans="1:36" s="82" customFormat="1" x14ac:dyDescent="0.2">
      <c r="A44" s="26">
        <f>IF(المدخلات!C41&lt;&gt;0,المدخلات!C41,"")</f>
        <v>40</v>
      </c>
      <c r="B44" s="27" t="str">
        <f>IF(المدخلات!D41&lt;&gt;"",المدخلات!D41,"")</f>
        <v/>
      </c>
      <c r="C44" s="28" t="str">
        <f>IF(المدخلات!E41&lt;&gt;"",المدخلات!E41,"")</f>
        <v/>
      </c>
      <c r="D44" s="29"/>
      <c r="E44" s="29"/>
      <c r="F44" s="29"/>
      <c r="G44" s="29"/>
      <c r="H44" s="30">
        <f t="shared" si="6"/>
        <v>0</v>
      </c>
      <c r="I44" s="31">
        <f t="shared" si="7"/>
        <v>0</v>
      </c>
      <c r="J44" s="32">
        <f t="shared" si="8"/>
        <v>1</v>
      </c>
      <c r="K44" s="29"/>
      <c r="L44" s="29"/>
      <c r="M44" s="29"/>
      <c r="N44" s="30">
        <f t="shared" si="16"/>
        <v>0</v>
      </c>
      <c r="O44" s="31">
        <f t="shared" si="10"/>
        <v>0</v>
      </c>
      <c r="P44" s="32">
        <f t="shared" si="11"/>
        <v>1</v>
      </c>
      <c r="Q44" s="29"/>
      <c r="R44" s="29"/>
      <c r="S44" s="29"/>
      <c r="T44" s="29"/>
      <c r="U44" s="29"/>
      <c r="V44" s="29"/>
      <c r="W44" s="29"/>
      <c r="X44" s="30">
        <f t="shared" ref="X44:X45" si="18">IF(A44&lt;&gt;"",IF(W44&lt;&gt;7.77,SUM(Q44:W44),SUM(Q44:V44)),"")</f>
        <v>0</v>
      </c>
      <c r="Y44" s="31">
        <f t="shared" si="13"/>
        <v>0</v>
      </c>
      <c r="Z44" s="33">
        <f t="shared" si="14"/>
        <v>1</v>
      </c>
      <c r="AA44" s="34"/>
      <c r="AB44" s="34"/>
      <c r="AC44" s="34"/>
      <c r="AD44" s="35">
        <f t="shared" si="0"/>
        <v>0</v>
      </c>
      <c r="AE44" s="35">
        <f t="shared" si="15"/>
        <v>0</v>
      </c>
      <c r="AF44" s="36">
        <f t="shared" si="1"/>
        <v>1</v>
      </c>
      <c r="AG44" s="35">
        <f t="shared" si="2"/>
        <v>0</v>
      </c>
      <c r="AH44" s="35">
        <f t="shared" si="3"/>
        <v>0</v>
      </c>
      <c r="AI44" s="37">
        <f t="shared" si="4"/>
        <v>1</v>
      </c>
      <c r="AJ44" s="38" t="str">
        <f t="shared" si="5"/>
        <v/>
      </c>
    </row>
    <row r="45" spans="1:36" s="82" customFormat="1" x14ac:dyDescent="0.2">
      <c r="A45" s="26">
        <f>IF(المدخلات!C42&lt;&gt;0,المدخلات!C42,"")</f>
        <v>41</v>
      </c>
      <c r="B45" s="27" t="str">
        <f>IF(المدخلات!D42&lt;&gt;"",المدخلات!D42,"")</f>
        <v/>
      </c>
      <c r="C45" s="28" t="str">
        <f>IF(المدخلات!E42&lt;&gt;"",المدخلات!E42,"")</f>
        <v/>
      </c>
      <c r="D45" s="29"/>
      <c r="E45" s="29"/>
      <c r="F45" s="29"/>
      <c r="G45" s="29"/>
      <c r="H45" s="30">
        <f t="shared" ref="H45:H49" si="19">IF(A45&lt;&gt;"",SUM(D45:G45),"")</f>
        <v>0</v>
      </c>
      <c r="I45" s="31">
        <f t="shared" ref="I45:I49" si="20">IF(A45&lt;&gt;"",(D45+E45+F45+G45)/4,"")</f>
        <v>0</v>
      </c>
      <c r="J45" s="32">
        <f t="shared" ref="J45:J49" si="21">IF(A45&lt;&gt;"",RANK(I45,I$5:I$44,0),"")</f>
        <v>1</v>
      </c>
      <c r="K45" s="29"/>
      <c r="L45" s="29"/>
      <c r="M45" s="29"/>
      <c r="N45" s="30">
        <f t="shared" ref="N45:N49" si="22">IF(A45&lt;&gt;"",SUM(K45:M45),"")</f>
        <v>0</v>
      </c>
      <c r="O45" s="31">
        <f t="shared" ref="O45:O49" si="23">IF(A45&lt;&gt;"",(K45+L45+M45)/3,"")</f>
        <v>0</v>
      </c>
      <c r="P45" s="32">
        <f t="shared" ref="P45:P49" si="24">IF(A45&lt;&gt;"",RANK(O45,O$5:O$44,0),"")</f>
        <v>1</v>
      </c>
      <c r="Q45" s="29"/>
      <c r="R45" s="29"/>
      <c r="S45" s="29"/>
      <c r="T45" s="29"/>
      <c r="U45" s="29"/>
      <c r="V45" s="29"/>
      <c r="W45" s="29"/>
      <c r="X45" s="30">
        <f t="shared" si="18"/>
        <v>0</v>
      </c>
      <c r="Y45" s="31">
        <f t="shared" ref="Y45:Y49" si="25">IF(A45&lt;&gt;"",IF(W45=7.77,X45/6,X45/7),"")</f>
        <v>0</v>
      </c>
      <c r="Z45" s="33">
        <f t="shared" ref="Z45:Z49" si="26">IF(A45&lt;&gt;"",RANK(Y45,Y$5:Y$44,0),"")</f>
        <v>1</v>
      </c>
      <c r="AA45" s="34"/>
      <c r="AB45" s="34"/>
      <c r="AC45" s="34"/>
      <c r="AD45" s="35">
        <f t="shared" ref="AD45:AD49" si="27">IF(A45&lt;&gt;"",SUM(AA45:AC45),"")</f>
        <v>0</v>
      </c>
      <c r="AE45" s="35">
        <f t="shared" ref="AE45:AE49" si="28">IF(A45&lt;&gt;"",AD45/3,"")</f>
        <v>0</v>
      </c>
      <c r="AF45" s="36">
        <f t="shared" ref="AF45:AF49" si="29">IF(A45&lt;&gt;"",RANK(AE45,AE$5:AE$44,0),"")</f>
        <v>1</v>
      </c>
      <c r="AG45" s="35">
        <f t="shared" ref="AG45:AG49" si="30">IF(A45&lt;&gt;"",I45*2+O45*2+Y45+AE45*1.5,"")</f>
        <v>0</v>
      </c>
      <c r="AH45" s="35">
        <f t="shared" ref="AH45:AH49" si="31">IF(A45&lt;&gt;"",(I45*2+O45*2+Y45+AE45*1.5)/6.5,"")</f>
        <v>0</v>
      </c>
      <c r="AI45" s="37">
        <f t="shared" ref="AI45:AI49" si="32">IF(A45&lt;&gt;"",RANK(AH45,AH$5:AH$44,0),"")</f>
        <v>1</v>
      </c>
      <c r="AJ45" s="38" t="str">
        <f t="shared" ref="AJ45:AJ49" si="33">IF(A45&lt;&gt;"",IF(AH45&gt;=16,"شكر",IF(AH45&gt;=15,"شرف",IF(AH45&gt;=14,"تشجيع",IF(AH45&gt;=13,"رضا","")))),"")</f>
        <v/>
      </c>
    </row>
    <row r="46" spans="1:36" s="82" customFormat="1" x14ac:dyDescent="0.2">
      <c r="A46" s="26">
        <f>IF(المدخلات!C43&lt;&gt;0,المدخلات!C43,"")</f>
        <v>42</v>
      </c>
      <c r="B46" s="27" t="str">
        <f>IF(المدخلات!D43&lt;&gt;"",المدخلات!D43,"")</f>
        <v/>
      </c>
      <c r="C46" s="28" t="str">
        <f>IF(المدخلات!E43&lt;&gt;"",المدخلات!E43,"")</f>
        <v/>
      </c>
      <c r="D46" s="29"/>
      <c r="E46" s="29"/>
      <c r="F46" s="29"/>
      <c r="G46" s="29"/>
      <c r="H46" s="30">
        <f t="shared" si="19"/>
        <v>0</v>
      </c>
      <c r="I46" s="31">
        <f t="shared" si="20"/>
        <v>0</v>
      </c>
      <c r="J46" s="32">
        <f t="shared" si="21"/>
        <v>1</v>
      </c>
      <c r="K46" s="29"/>
      <c r="L46" s="29"/>
      <c r="M46" s="29"/>
      <c r="N46" s="30">
        <f t="shared" si="22"/>
        <v>0</v>
      </c>
      <c r="O46" s="31">
        <f t="shared" si="23"/>
        <v>0</v>
      </c>
      <c r="P46" s="32">
        <f t="shared" si="24"/>
        <v>1</v>
      </c>
      <c r="Q46" s="29"/>
      <c r="R46" s="29"/>
      <c r="S46" s="29"/>
      <c r="T46" s="29"/>
      <c r="U46" s="29"/>
      <c r="V46" s="29"/>
      <c r="W46" s="29"/>
      <c r="X46" s="30">
        <f t="shared" ref="X46:X49" si="34">IF(A46&lt;&gt;"",IF(W46&lt;&gt;7.77,SUM(Q46:W46),SUM(Q46:V46)),"")</f>
        <v>0</v>
      </c>
      <c r="Y46" s="31">
        <f t="shared" si="25"/>
        <v>0</v>
      </c>
      <c r="Z46" s="33">
        <f t="shared" si="26"/>
        <v>1</v>
      </c>
      <c r="AA46" s="34"/>
      <c r="AB46" s="34"/>
      <c r="AC46" s="34"/>
      <c r="AD46" s="35">
        <f t="shared" si="27"/>
        <v>0</v>
      </c>
      <c r="AE46" s="35">
        <f t="shared" si="28"/>
        <v>0</v>
      </c>
      <c r="AF46" s="36">
        <f t="shared" si="29"/>
        <v>1</v>
      </c>
      <c r="AG46" s="35">
        <f t="shared" si="30"/>
        <v>0</v>
      </c>
      <c r="AH46" s="35">
        <f t="shared" si="31"/>
        <v>0</v>
      </c>
      <c r="AI46" s="37">
        <f t="shared" si="32"/>
        <v>1</v>
      </c>
      <c r="AJ46" s="38" t="str">
        <f t="shared" si="33"/>
        <v/>
      </c>
    </row>
    <row r="47" spans="1:36" s="82" customFormat="1" x14ac:dyDescent="0.2">
      <c r="A47" s="26">
        <f>IF(المدخلات!C44&lt;&gt;0,المدخلات!C44,"")</f>
        <v>43</v>
      </c>
      <c r="B47" s="27" t="str">
        <f>IF(المدخلات!D44&lt;&gt;"",المدخلات!D44,"")</f>
        <v/>
      </c>
      <c r="C47" s="28" t="str">
        <f>IF(المدخلات!E44&lt;&gt;"",المدخلات!E44,"")</f>
        <v/>
      </c>
      <c r="D47" s="29"/>
      <c r="E47" s="29"/>
      <c r="F47" s="29"/>
      <c r="G47" s="29"/>
      <c r="H47" s="30">
        <f t="shared" si="19"/>
        <v>0</v>
      </c>
      <c r="I47" s="31">
        <f t="shared" si="20"/>
        <v>0</v>
      </c>
      <c r="J47" s="32">
        <f t="shared" si="21"/>
        <v>1</v>
      </c>
      <c r="K47" s="29"/>
      <c r="L47" s="29"/>
      <c r="M47" s="29"/>
      <c r="N47" s="30">
        <f t="shared" si="22"/>
        <v>0</v>
      </c>
      <c r="O47" s="31">
        <f t="shared" si="23"/>
        <v>0</v>
      </c>
      <c r="P47" s="32">
        <f t="shared" si="24"/>
        <v>1</v>
      </c>
      <c r="Q47" s="29"/>
      <c r="R47" s="29"/>
      <c r="S47" s="29"/>
      <c r="T47" s="29"/>
      <c r="U47" s="29"/>
      <c r="V47" s="29"/>
      <c r="W47" s="29"/>
      <c r="X47" s="30">
        <f t="shared" si="34"/>
        <v>0</v>
      </c>
      <c r="Y47" s="31">
        <f t="shared" si="25"/>
        <v>0</v>
      </c>
      <c r="Z47" s="33">
        <f t="shared" si="26"/>
        <v>1</v>
      </c>
      <c r="AA47" s="34"/>
      <c r="AB47" s="34"/>
      <c r="AC47" s="34"/>
      <c r="AD47" s="35">
        <f t="shared" si="27"/>
        <v>0</v>
      </c>
      <c r="AE47" s="35">
        <f t="shared" si="28"/>
        <v>0</v>
      </c>
      <c r="AF47" s="36">
        <f t="shared" si="29"/>
        <v>1</v>
      </c>
      <c r="AG47" s="35">
        <f t="shared" si="30"/>
        <v>0</v>
      </c>
      <c r="AH47" s="35">
        <f t="shared" si="31"/>
        <v>0</v>
      </c>
      <c r="AI47" s="37">
        <f t="shared" si="32"/>
        <v>1</v>
      </c>
      <c r="AJ47" s="38" t="str">
        <f t="shared" si="33"/>
        <v/>
      </c>
    </row>
    <row r="48" spans="1:36" s="82" customFormat="1" x14ac:dyDescent="0.2">
      <c r="A48" s="26">
        <f>IF(المدخلات!C45&lt;&gt;0,المدخلات!C45,"")</f>
        <v>44</v>
      </c>
      <c r="B48" s="27" t="str">
        <f>IF(المدخلات!D45&lt;&gt;"",المدخلات!D45,"")</f>
        <v/>
      </c>
      <c r="C48" s="28" t="str">
        <f>IF(المدخلات!E45&lt;&gt;"",المدخلات!E45,"")</f>
        <v/>
      </c>
      <c r="D48" s="29"/>
      <c r="E48" s="29"/>
      <c r="F48" s="29"/>
      <c r="G48" s="29"/>
      <c r="H48" s="30">
        <f t="shared" si="19"/>
        <v>0</v>
      </c>
      <c r="I48" s="31">
        <f t="shared" si="20"/>
        <v>0</v>
      </c>
      <c r="J48" s="32">
        <f t="shared" si="21"/>
        <v>1</v>
      </c>
      <c r="K48" s="29"/>
      <c r="L48" s="29"/>
      <c r="M48" s="29"/>
      <c r="N48" s="30">
        <f t="shared" si="22"/>
        <v>0</v>
      </c>
      <c r="O48" s="31">
        <f t="shared" si="23"/>
        <v>0</v>
      </c>
      <c r="P48" s="32">
        <f t="shared" si="24"/>
        <v>1</v>
      </c>
      <c r="Q48" s="29"/>
      <c r="R48" s="29"/>
      <c r="S48" s="29"/>
      <c r="T48" s="29"/>
      <c r="U48" s="29"/>
      <c r="V48" s="29"/>
      <c r="W48" s="29"/>
      <c r="X48" s="30">
        <f t="shared" si="34"/>
        <v>0</v>
      </c>
      <c r="Y48" s="31">
        <f t="shared" si="25"/>
        <v>0</v>
      </c>
      <c r="Z48" s="33">
        <f t="shared" si="26"/>
        <v>1</v>
      </c>
      <c r="AA48" s="34"/>
      <c r="AB48" s="34"/>
      <c r="AC48" s="34"/>
      <c r="AD48" s="35">
        <f t="shared" si="27"/>
        <v>0</v>
      </c>
      <c r="AE48" s="35">
        <f t="shared" si="28"/>
        <v>0</v>
      </c>
      <c r="AF48" s="36">
        <f t="shared" si="29"/>
        <v>1</v>
      </c>
      <c r="AG48" s="35">
        <f t="shared" si="30"/>
        <v>0</v>
      </c>
      <c r="AH48" s="35">
        <f t="shared" si="31"/>
        <v>0</v>
      </c>
      <c r="AI48" s="37">
        <f t="shared" si="32"/>
        <v>1</v>
      </c>
      <c r="AJ48" s="38" t="str">
        <f t="shared" si="33"/>
        <v/>
      </c>
    </row>
    <row r="49" spans="1:42" s="82" customFormat="1" x14ac:dyDescent="0.2">
      <c r="A49" s="26">
        <f>IF(المدخلات!C46&lt;&gt;0,المدخلات!C46,"")</f>
        <v>45</v>
      </c>
      <c r="B49" s="27" t="str">
        <f>IF(المدخلات!D46&lt;&gt;"",المدخلات!D46,"")</f>
        <v/>
      </c>
      <c r="C49" s="28" t="str">
        <f>IF(المدخلات!E46&lt;&gt;"",المدخلات!E46,"")</f>
        <v/>
      </c>
      <c r="D49" s="29"/>
      <c r="E49" s="29"/>
      <c r="F49" s="29"/>
      <c r="G49" s="29"/>
      <c r="H49" s="30">
        <f t="shared" si="19"/>
        <v>0</v>
      </c>
      <c r="I49" s="31">
        <f t="shared" si="20"/>
        <v>0</v>
      </c>
      <c r="J49" s="32">
        <f t="shared" si="21"/>
        <v>1</v>
      </c>
      <c r="K49" s="29"/>
      <c r="L49" s="29"/>
      <c r="M49" s="29"/>
      <c r="N49" s="30">
        <f t="shared" si="22"/>
        <v>0</v>
      </c>
      <c r="O49" s="31">
        <f t="shared" si="23"/>
        <v>0</v>
      </c>
      <c r="P49" s="32">
        <f t="shared" si="24"/>
        <v>1</v>
      </c>
      <c r="Q49" s="29"/>
      <c r="R49" s="29"/>
      <c r="S49" s="29"/>
      <c r="T49" s="29"/>
      <c r="U49" s="29"/>
      <c r="V49" s="29"/>
      <c r="W49" s="29"/>
      <c r="X49" s="30">
        <f t="shared" si="34"/>
        <v>0</v>
      </c>
      <c r="Y49" s="31">
        <f t="shared" si="25"/>
        <v>0</v>
      </c>
      <c r="Z49" s="33">
        <f t="shared" si="26"/>
        <v>1</v>
      </c>
      <c r="AA49" s="34"/>
      <c r="AB49" s="34"/>
      <c r="AC49" s="34"/>
      <c r="AD49" s="35">
        <f t="shared" si="27"/>
        <v>0</v>
      </c>
      <c r="AE49" s="35">
        <f t="shared" si="28"/>
        <v>0</v>
      </c>
      <c r="AF49" s="36">
        <f t="shared" si="29"/>
        <v>1</v>
      </c>
      <c r="AG49" s="35">
        <f t="shared" si="30"/>
        <v>0</v>
      </c>
      <c r="AH49" s="35">
        <f t="shared" si="31"/>
        <v>0</v>
      </c>
      <c r="AI49" s="37">
        <f t="shared" si="32"/>
        <v>1</v>
      </c>
      <c r="AJ49" s="38" t="str">
        <f t="shared" si="33"/>
        <v/>
      </c>
    </row>
    <row r="51" spans="1:42" s="82" customFormat="1" x14ac:dyDescent="0.2">
      <c r="A51" s="358" t="s">
        <v>6</v>
      </c>
      <c r="B51" s="358"/>
      <c r="C51" s="464" t="str">
        <f>C1</f>
        <v/>
      </c>
      <c r="D51" s="464"/>
      <c r="E51" s="464"/>
      <c r="F51" s="464"/>
      <c r="G51" s="81"/>
      <c r="H51" s="358" t="s">
        <v>7</v>
      </c>
      <c r="I51" s="358"/>
      <c r="J51" s="464" t="str">
        <f>J1</f>
        <v/>
      </c>
      <c r="K51" s="464"/>
      <c r="L51" s="464"/>
      <c r="M51" s="464"/>
      <c r="N51" s="81"/>
      <c r="O51" s="358" t="s">
        <v>8</v>
      </c>
      <c r="P51" s="358"/>
      <c r="Q51" s="464" t="str">
        <f>Q1</f>
        <v/>
      </c>
      <c r="R51" s="464"/>
      <c r="S51" s="464"/>
      <c r="T51" s="81"/>
      <c r="U51" s="358" t="s">
        <v>9</v>
      </c>
      <c r="V51" s="358"/>
      <c r="W51" s="464" t="str">
        <f>W1</f>
        <v>2019-2018</v>
      </c>
      <c r="X51" s="464"/>
      <c r="Y51" s="464"/>
      <c r="Z51" s="81"/>
      <c r="AA51" s="81"/>
      <c r="AB51" s="81"/>
    </row>
    <row r="52" spans="1:42" ht="20.25" x14ac:dyDescent="0.3">
      <c r="K52" s="361" t="s">
        <v>115</v>
      </c>
      <c r="L52" s="361"/>
      <c r="M52" s="361"/>
      <c r="N52" s="362"/>
      <c r="O52" s="361"/>
      <c r="P52" s="361"/>
      <c r="Q52" s="361"/>
      <c r="R52" s="361"/>
      <c r="S52" s="361"/>
      <c r="T52" s="362"/>
      <c r="U52" s="361"/>
      <c r="V52" s="361"/>
    </row>
    <row r="54" spans="1:42" ht="49.5" customHeight="1" x14ac:dyDescent="0.2">
      <c r="A54" s="76"/>
      <c r="B54" s="44"/>
      <c r="C54" s="44"/>
      <c r="D54" s="63" t="s">
        <v>21</v>
      </c>
      <c r="E54" s="63" t="s">
        <v>22</v>
      </c>
      <c r="F54" s="63" t="s">
        <v>23</v>
      </c>
      <c r="G54" s="63" t="s">
        <v>24</v>
      </c>
      <c r="I54" s="20" t="s">
        <v>26</v>
      </c>
      <c r="J54" s="40"/>
      <c r="K54" s="18" t="s">
        <v>28</v>
      </c>
      <c r="L54" s="19" t="s">
        <v>29</v>
      </c>
      <c r="M54" s="19" t="s">
        <v>30</v>
      </c>
      <c r="O54" s="20" t="s">
        <v>26</v>
      </c>
      <c r="P54" s="40"/>
      <c r="Q54" s="21" t="s">
        <v>31</v>
      </c>
      <c r="R54" s="22" t="s">
        <v>32</v>
      </c>
      <c r="S54" s="22" t="s">
        <v>33</v>
      </c>
      <c r="T54" s="22" t="s">
        <v>34</v>
      </c>
      <c r="U54" s="23" t="s">
        <v>35</v>
      </c>
      <c r="V54" s="23" t="s">
        <v>36</v>
      </c>
      <c r="W54" s="23" t="s">
        <v>37</v>
      </c>
      <c r="Y54" s="20" t="s">
        <v>26</v>
      </c>
      <c r="Z54" s="40"/>
      <c r="AA54" s="25" t="str">
        <f>AA4</f>
        <v>Expr orale</v>
      </c>
      <c r="AB54" s="220" t="str">
        <f>AB4</f>
        <v>Lecture</v>
      </c>
      <c r="AC54" s="218" t="str">
        <f>AC4</f>
        <v>Prod écrite</v>
      </c>
      <c r="AE54" s="20" t="s">
        <v>26</v>
      </c>
      <c r="AH54" s="20" t="s">
        <v>42</v>
      </c>
      <c r="AM54" s="45"/>
      <c r="AN54" s="46"/>
    </row>
    <row r="55" spans="1:42" x14ac:dyDescent="0.2">
      <c r="B55" s="395" t="s">
        <v>45</v>
      </c>
      <c r="C55" s="368"/>
      <c r="D55" s="319">
        <f>MAX(D5:D49)</f>
        <v>0</v>
      </c>
      <c r="E55" s="319">
        <f>MAX(E5:E49)</f>
        <v>0</v>
      </c>
      <c r="F55" s="319">
        <f>MAX(F5:F49)</f>
        <v>0</v>
      </c>
      <c r="G55" s="319">
        <f>MAX(G5:G49)</f>
        <v>0</v>
      </c>
      <c r="I55" s="319">
        <f>MAX(I5:I49)</f>
        <v>0</v>
      </c>
      <c r="J55" s="40"/>
      <c r="K55" s="319">
        <f>MAX(K5:K49)</f>
        <v>0</v>
      </c>
      <c r="L55" s="319">
        <f>MAX(L5:L49)</f>
        <v>0</v>
      </c>
      <c r="M55" s="319">
        <f>MAX(M5:M49)</f>
        <v>0</v>
      </c>
      <c r="O55" s="319">
        <f>MAX(O5:O49)</f>
        <v>0</v>
      </c>
      <c r="P55" s="40"/>
      <c r="Q55" s="319">
        <f t="shared" ref="Q55:V55" si="35">MAX(Q5:Q49)</f>
        <v>0</v>
      </c>
      <c r="R55" s="319">
        <f t="shared" si="35"/>
        <v>0</v>
      </c>
      <c r="S55" s="319">
        <f t="shared" si="35"/>
        <v>0</v>
      </c>
      <c r="T55" s="319">
        <f t="shared" si="35"/>
        <v>0</v>
      </c>
      <c r="U55" s="319">
        <f t="shared" si="35"/>
        <v>0</v>
      </c>
      <c r="V55" s="319">
        <f t="shared" si="35"/>
        <v>0</v>
      </c>
      <c r="W55" s="319">
        <f t="array" ref="W55">MAX(IF(W5:W49&lt;&gt;7.77,W5:W49))</f>
        <v>0</v>
      </c>
      <c r="Y55" s="319">
        <f>MAX(Y5:Y49)</f>
        <v>0</v>
      </c>
      <c r="Z55" s="40"/>
      <c r="AA55" s="319">
        <f>MAX(AA5:AA49)</f>
        <v>0</v>
      </c>
      <c r="AB55" s="217">
        <f>MAX(AB5:AB49)</f>
        <v>0</v>
      </c>
      <c r="AC55" s="219">
        <f>MAX(AC5:AC49)</f>
        <v>0</v>
      </c>
      <c r="AE55" s="319">
        <f>MAX(AE5:AE49)</f>
        <v>0</v>
      </c>
      <c r="AH55" s="319">
        <f>MAX(AH5:AH49)</f>
        <v>0</v>
      </c>
    </row>
    <row r="56" spans="1:42" x14ac:dyDescent="0.2">
      <c r="B56" s="395" t="s">
        <v>46</v>
      </c>
      <c r="C56" s="368"/>
      <c r="D56" s="41">
        <f>MIN(D5:D49)</f>
        <v>0</v>
      </c>
      <c r="E56" s="41">
        <f>MIN(E5:E49)</f>
        <v>0</v>
      </c>
      <c r="F56" s="41">
        <f>MIN(F5:F49)</f>
        <v>0</v>
      </c>
      <c r="G56" s="41">
        <f>MIN(G5:G49)</f>
        <v>0</v>
      </c>
      <c r="I56" s="41">
        <f>MIN(I5:I49)</f>
        <v>0</v>
      </c>
      <c r="J56" s="40"/>
      <c r="K56" s="41">
        <f>MIN(K5:K49)</f>
        <v>0</v>
      </c>
      <c r="L56" s="41">
        <f>MIN(L5:L49)</f>
        <v>0</v>
      </c>
      <c r="M56" s="319">
        <f>MIN(M5:M49)</f>
        <v>0</v>
      </c>
      <c r="O56" s="41">
        <f>MIN(O5:O49)</f>
        <v>0</v>
      </c>
      <c r="P56" s="40"/>
      <c r="Q56" s="41">
        <f t="shared" ref="Q56:V56" si="36">MIN(Q5:Q49)</f>
        <v>0</v>
      </c>
      <c r="R56" s="41">
        <f t="shared" si="36"/>
        <v>0</v>
      </c>
      <c r="S56" s="41">
        <f t="shared" si="36"/>
        <v>0</v>
      </c>
      <c r="T56" s="41">
        <f t="shared" si="36"/>
        <v>0</v>
      </c>
      <c r="U56" s="41">
        <f t="shared" si="36"/>
        <v>0</v>
      </c>
      <c r="V56" s="41">
        <f t="shared" si="36"/>
        <v>0</v>
      </c>
      <c r="W56" s="319">
        <f t="array" ref="W56">MIN(IF(W5:W49&lt;&gt;7.77,W5:W49))</f>
        <v>0</v>
      </c>
      <c r="Y56" s="319">
        <f>MIN(Y5:Y49)</f>
        <v>0</v>
      </c>
      <c r="Z56" s="40"/>
      <c r="AA56" s="319">
        <f>MIN(AA5:AA49)</f>
        <v>0</v>
      </c>
      <c r="AB56" s="221">
        <f>MIN(AB5:AB49)</f>
        <v>0</v>
      </c>
      <c r="AC56" s="92">
        <f>MIN(AC5:AC49)</f>
        <v>0</v>
      </c>
      <c r="AE56" s="319">
        <f>MIN(AE5:AE49)</f>
        <v>0</v>
      </c>
      <c r="AH56" s="319">
        <f>MIN(AH5:AH49)</f>
        <v>0</v>
      </c>
    </row>
    <row r="57" spans="1:42" ht="15" customHeight="1" x14ac:dyDescent="0.2">
      <c r="A57" s="394" t="s">
        <v>48</v>
      </c>
      <c r="B57" s="369" t="s">
        <v>49</v>
      </c>
      <c r="C57" s="369"/>
      <c r="D57" s="41" t="e">
        <f>AVERAGE(D5:D49)</f>
        <v>#DIV/0!</v>
      </c>
      <c r="E57" s="41" t="e">
        <f>AVERAGE(E5:E49)</f>
        <v>#DIV/0!</v>
      </c>
      <c r="F57" s="92" t="e">
        <f>AVERAGE(F5:F49)</f>
        <v>#DIV/0!</v>
      </c>
      <c r="G57" s="319" t="e">
        <f>AVERAGE(G5:G49)</f>
        <v>#DIV/0!</v>
      </c>
      <c r="I57" s="319">
        <f>AVERAGE(I5:I49)</f>
        <v>0</v>
      </c>
      <c r="J57" s="40"/>
      <c r="K57" s="41" t="e">
        <f>AVERAGE(K5:K49)</f>
        <v>#DIV/0!</v>
      </c>
      <c r="L57" s="41" t="e">
        <f>AVERAGE(L5:L49)</f>
        <v>#DIV/0!</v>
      </c>
      <c r="M57" s="319" t="e">
        <f>AVERAGE(M5:M49)</f>
        <v>#DIV/0!</v>
      </c>
      <c r="O57" s="319">
        <f>AVERAGE(O5:O49)</f>
        <v>0</v>
      </c>
      <c r="P57" s="47"/>
      <c r="Q57" s="41" t="e">
        <f t="shared" ref="Q57:V57" si="37">AVERAGE(Q5:Q49)</f>
        <v>#DIV/0!</v>
      </c>
      <c r="R57" s="41" t="e">
        <f t="shared" si="37"/>
        <v>#DIV/0!</v>
      </c>
      <c r="S57" s="41" t="e">
        <f t="shared" si="37"/>
        <v>#DIV/0!</v>
      </c>
      <c r="T57" s="41" t="e">
        <f t="shared" si="37"/>
        <v>#DIV/0!</v>
      </c>
      <c r="U57" s="41" t="e">
        <f t="shared" si="37"/>
        <v>#DIV/0!</v>
      </c>
      <c r="V57" s="41" t="e">
        <f t="shared" si="37"/>
        <v>#DIV/0!</v>
      </c>
      <c r="W57" s="319">
        <f t="array" ref="W57">AVERAGE(IF(W5:W49&lt;&gt;7.77,W5:W49))</f>
        <v>0</v>
      </c>
      <c r="Y57" s="319">
        <f>AVERAGE(Y5:Y49)</f>
        <v>0</v>
      </c>
      <c r="Z57" s="47"/>
      <c r="AA57" s="319" t="e">
        <f>AVERAGE(AA5:AA49)</f>
        <v>#DIV/0!</v>
      </c>
      <c r="AB57" s="221" t="e">
        <f>AVERAGE(AB5:AB49)</f>
        <v>#DIV/0!</v>
      </c>
      <c r="AC57" s="92" t="e">
        <f>AVERAGE(AC5:AC49)</f>
        <v>#DIV/0!</v>
      </c>
      <c r="AE57" s="319">
        <f>AVERAGE(AE5:AE49)</f>
        <v>0</v>
      </c>
      <c r="AH57" s="319">
        <f>AVERAGE(AH5:AH49)</f>
        <v>0</v>
      </c>
      <c r="AM57" s="45"/>
      <c r="AN57" s="46"/>
    </row>
    <row r="58" spans="1:42" x14ac:dyDescent="0.2">
      <c r="A58" s="394"/>
      <c r="B58" s="368" t="s">
        <v>50</v>
      </c>
      <c r="C58" s="369"/>
      <c r="D58" s="48">
        <f>COUNTIF(D5:D49,"&gt;=10")</f>
        <v>0</v>
      </c>
      <c r="E58" s="48">
        <f>COUNTIF(E5:E49,"&gt;=10")</f>
        <v>0</v>
      </c>
      <c r="F58" s="91">
        <f>COUNTIF(F5:F49,"&gt;=10")</f>
        <v>0</v>
      </c>
      <c r="G58" s="48">
        <f>COUNTIF(G5:G49,"&gt;=10")</f>
        <v>0</v>
      </c>
      <c r="I58" s="48">
        <f>COUNTIF(I5:I49,"&gt;=10")</f>
        <v>0</v>
      </c>
      <c r="J58" s="49"/>
      <c r="K58" s="48">
        <f>COUNTIF(K5:K49,"&gt;=10")</f>
        <v>0</v>
      </c>
      <c r="L58" s="91">
        <f>COUNTIF(L5:L49,"&gt;=10")</f>
        <v>0</v>
      </c>
      <c r="M58" s="48">
        <f>COUNTIF(M5:M49,"&gt;=10")</f>
        <v>0</v>
      </c>
      <c r="O58" s="48">
        <f>COUNTIF(O5:O49,"&gt;=10")</f>
        <v>0</v>
      </c>
      <c r="P58" s="50"/>
      <c r="Q58" s="48">
        <f t="shared" ref="Q58:V58" si="38">COUNTIF(Q5:Q49,"&gt;=10")</f>
        <v>0</v>
      </c>
      <c r="R58" s="48">
        <f t="shared" si="38"/>
        <v>0</v>
      </c>
      <c r="S58" s="48">
        <f t="shared" si="38"/>
        <v>0</v>
      </c>
      <c r="T58" s="48">
        <f t="shared" si="38"/>
        <v>0</v>
      </c>
      <c r="U58" s="48">
        <f t="shared" si="38"/>
        <v>0</v>
      </c>
      <c r="V58" s="91">
        <f t="shared" si="38"/>
        <v>0</v>
      </c>
      <c r="W58" s="51">
        <f>COUNTIF(W5:W49,"&gt;=10")-COUNTIF(W5:W49,"=7,77")</f>
        <v>0</v>
      </c>
      <c r="Y58" s="48">
        <f>COUNTIF(Y5:Y49,"&gt;=10")</f>
        <v>0</v>
      </c>
      <c r="Z58" s="50"/>
      <c r="AA58" s="48">
        <f>COUNTIF(AA5:AA49,"&gt;=10")</f>
        <v>0</v>
      </c>
      <c r="AB58" s="222">
        <f>COUNTIF(AB5:AB49,"&gt;=10")</f>
        <v>0</v>
      </c>
      <c r="AC58" s="91">
        <f>COUNTIF(AC5:AC49,"&gt;=10")</f>
        <v>0</v>
      </c>
      <c r="AE58" s="48">
        <f>COUNTIF(AE5:AE49,"&gt;=10")</f>
        <v>0</v>
      </c>
      <c r="AH58" s="48">
        <f>COUNTIF(AH5:AH49,"&gt;=10")</f>
        <v>0</v>
      </c>
      <c r="AM58" s="45"/>
      <c r="AN58" s="46"/>
    </row>
    <row r="59" spans="1:42" x14ac:dyDescent="0.2">
      <c r="A59" s="394"/>
      <c r="B59" s="363" t="s">
        <v>51</v>
      </c>
      <c r="C59" s="364"/>
      <c r="D59" s="53" t="e">
        <f>D58/(D58+D61)*100</f>
        <v>#DIV/0!</v>
      </c>
      <c r="E59" s="53" t="e">
        <f>E58/(E58+E61)*100</f>
        <v>#DIV/0!</v>
      </c>
      <c r="F59" s="53" t="e">
        <f>F58/(F58+F61)*100</f>
        <v>#DIV/0!</v>
      </c>
      <c r="G59" s="119" t="e">
        <f>G58/(G58+G61)*100</f>
        <v>#DIV/0!</v>
      </c>
      <c r="I59" s="82"/>
      <c r="J59" s="82"/>
      <c r="K59" s="53" t="e">
        <f>K58/(K58+K61)*100</f>
        <v>#DIV/0!</v>
      </c>
      <c r="L59" s="53" t="e">
        <f>L58/(L58+L61)*100</f>
        <v>#DIV/0!</v>
      </c>
      <c r="M59" s="53" t="e">
        <f>M58/(M58+M61)*100</f>
        <v>#DIV/0!</v>
      </c>
      <c r="O59" s="82"/>
      <c r="P59" s="82"/>
      <c r="Q59" s="53" t="e">
        <f t="shared" ref="Q59:W59" si="39">Q58/(Q58+Q61)*100</f>
        <v>#DIV/0!</v>
      </c>
      <c r="R59" s="53" t="e">
        <f t="shared" si="39"/>
        <v>#DIV/0!</v>
      </c>
      <c r="S59" s="53" t="e">
        <f t="shared" si="39"/>
        <v>#DIV/0!</v>
      </c>
      <c r="T59" s="53" t="e">
        <f>T58/(T58+T61)*100</f>
        <v>#DIV/0!</v>
      </c>
      <c r="U59" s="53" t="e">
        <f t="shared" si="39"/>
        <v>#DIV/0!</v>
      </c>
      <c r="V59" s="53" t="e">
        <f t="shared" si="39"/>
        <v>#DIV/0!</v>
      </c>
      <c r="W59" s="53" t="e">
        <f t="shared" si="39"/>
        <v>#DIV/0!</v>
      </c>
      <c r="Y59" s="50"/>
      <c r="Z59" s="50"/>
      <c r="AA59" s="53" t="e">
        <f>AA58/(AA58+AA61)*100</f>
        <v>#DIV/0!</v>
      </c>
      <c r="AB59" s="223" t="e">
        <f>AB58/(AB58+AB61)*100</f>
        <v>#DIV/0!</v>
      </c>
      <c r="AC59" s="53" t="e">
        <f>AC58/(AC58+AC61)*100</f>
        <v>#DIV/0!</v>
      </c>
      <c r="AE59" s="50"/>
      <c r="AF59" s="50"/>
      <c r="AM59" s="45"/>
      <c r="AN59" s="46"/>
    </row>
    <row r="60" spans="1:42" s="52" customFormat="1" x14ac:dyDescent="0.2">
      <c r="A60" s="394"/>
      <c r="B60" s="44"/>
      <c r="C60" s="44"/>
      <c r="D60" s="47"/>
      <c r="E60" s="47"/>
      <c r="F60" s="47"/>
      <c r="G60" s="47"/>
      <c r="I60" s="47"/>
      <c r="J60" s="47"/>
      <c r="K60" s="47"/>
      <c r="L60" s="47"/>
      <c r="M60" s="47"/>
      <c r="O60" s="47"/>
      <c r="P60" s="17"/>
      <c r="Q60" s="47"/>
      <c r="R60" s="47"/>
      <c r="S60" s="47"/>
      <c r="T60" s="47"/>
      <c r="U60" s="47"/>
      <c r="V60" s="47"/>
      <c r="W60" s="47"/>
      <c r="Y60" s="47"/>
      <c r="Z60" s="17"/>
      <c r="AA60" s="17"/>
      <c r="AB60" s="17"/>
      <c r="AC60" s="17"/>
      <c r="AE60" s="17"/>
      <c r="AF60" s="47"/>
      <c r="AG60" s="16"/>
      <c r="AH60" s="16"/>
      <c r="AN60" s="44"/>
    </row>
    <row r="61" spans="1:42" ht="25.5" customHeight="1" x14ac:dyDescent="0.2">
      <c r="A61" s="394"/>
      <c r="B61" s="363" t="s">
        <v>52</v>
      </c>
      <c r="C61" s="364"/>
      <c r="D61" s="53">
        <f>COUNTIF(D5:D49,"&lt;10")</f>
        <v>0</v>
      </c>
      <c r="E61" s="53">
        <f>COUNTIF(E5:E49,"&lt;10")</f>
        <v>0</v>
      </c>
      <c r="F61" s="53">
        <f>COUNTIF(F5:F49,"&lt;10")</f>
        <v>0</v>
      </c>
      <c r="G61" s="53">
        <f>COUNTIF(G5:G49,"&lt;10")</f>
        <v>0</v>
      </c>
      <c r="I61" s="53">
        <f>COUNTIF(I5:I49,"&lt;10")</f>
        <v>45</v>
      </c>
      <c r="J61" s="17"/>
      <c r="K61" s="53">
        <f>COUNTIF(K5:K49,"&lt;10")</f>
        <v>0</v>
      </c>
      <c r="L61" s="53">
        <f>COUNTIF(L5:L49,"&lt;10")</f>
        <v>0</v>
      </c>
      <c r="M61" s="53">
        <f>COUNTIF(M5:M49,"&lt;10")</f>
        <v>0</v>
      </c>
      <c r="O61" s="53">
        <f>COUNTIF(O5:O49,"&lt;10")</f>
        <v>45</v>
      </c>
      <c r="P61" s="17"/>
      <c r="Q61" s="53">
        <f t="shared" ref="Q61:W61" si="40">COUNTIF(Q5:Q49,"&lt;10")</f>
        <v>0</v>
      </c>
      <c r="R61" s="53">
        <f t="shared" si="40"/>
        <v>0</v>
      </c>
      <c r="S61" s="53">
        <f t="shared" si="40"/>
        <v>0</v>
      </c>
      <c r="T61" s="53">
        <f t="shared" si="40"/>
        <v>0</v>
      </c>
      <c r="U61" s="53">
        <f t="shared" si="40"/>
        <v>0</v>
      </c>
      <c r="V61" s="53">
        <f t="shared" si="40"/>
        <v>0</v>
      </c>
      <c r="W61" s="53">
        <f t="shared" si="40"/>
        <v>0</v>
      </c>
      <c r="Y61" s="53">
        <f>COUNTIF(Y5:Y49,"&lt;10")</f>
        <v>45</v>
      </c>
      <c r="Z61" s="17"/>
      <c r="AA61" s="53">
        <f>COUNTIF(AA5:AA49,"&lt;10")</f>
        <v>0</v>
      </c>
      <c r="AB61" s="53">
        <f>COUNTIF(AB5:AB49,"&lt;10")</f>
        <v>0</v>
      </c>
      <c r="AC61" s="53">
        <f>COUNTIF(AC5:AC49,"&lt;10")</f>
        <v>0</v>
      </c>
      <c r="AE61" s="17"/>
      <c r="AF61" s="82"/>
      <c r="AM61" s="45"/>
      <c r="AN61" s="46"/>
    </row>
    <row r="62" spans="1:42" x14ac:dyDescent="0.2">
      <c r="A62" s="394"/>
      <c r="B62" s="363" t="s">
        <v>51</v>
      </c>
      <c r="C62" s="364"/>
      <c r="D62" s="53" t="e">
        <f>D61/(D61+D58)*100</f>
        <v>#DIV/0!</v>
      </c>
      <c r="E62" s="53" t="e">
        <f>E61/(E61+E58)*100</f>
        <v>#DIV/0!</v>
      </c>
      <c r="F62" s="53" t="e">
        <f>F61/(F61+F58)*100</f>
        <v>#DIV/0!</v>
      </c>
      <c r="G62" s="53" t="e">
        <f>G61/(G61+G58)*100</f>
        <v>#DIV/0!</v>
      </c>
      <c r="I62" s="53">
        <f>I61/(I61+I58)*100</f>
        <v>100</v>
      </c>
      <c r="J62" s="17"/>
      <c r="K62" s="53" t="e">
        <f>K61/(K61+K58)*100</f>
        <v>#DIV/0!</v>
      </c>
      <c r="L62" s="53" t="e">
        <f>L61/(L61+L58)*100</f>
        <v>#DIV/0!</v>
      </c>
      <c r="M62" s="53" t="e">
        <f>M61/(M61+M58)*100</f>
        <v>#DIV/0!</v>
      </c>
      <c r="O62" s="53">
        <f>O61/(O61+O58)*100</f>
        <v>100</v>
      </c>
      <c r="P62" s="54"/>
      <c r="Q62" s="53" t="e">
        <f t="shared" ref="Q62:W62" si="41">Q61/(Q61+Q58)*100</f>
        <v>#DIV/0!</v>
      </c>
      <c r="R62" s="53" t="e">
        <f t="shared" si="41"/>
        <v>#DIV/0!</v>
      </c>
      <c r="S62" s="53" t="e">
        <f t="shared" si="41"/>
        <v>#DIV/0!</v>
      </c>
      <c r="T62" s="53" t="e">
        <f>T61/(T61+T58)*100</f>
        <v>#DIV/0!</v>
      </c>
      <c r="U62" s="53" t="e">
        <f t="shared" si="41"/>
        <v>#DIV/0!</v>
      </c>
      <c r="V62" s="53" t="e">
        <f t="shared" si="41"/>
        <v>#DIV/0!</v>
      </c>
      <c r="W62" s="53" t="e">
        <f t="shared" si="41"/>
        <v>#DIV/0!</v>
      </c>
      <c r="Y62" s="53">
        <f>Y61/(Y61+Y58)*100</f>
        <v>100</v>
      </c>
      <c r="Z62" s="82"/>
      <c r="AA62" s="53" t="e">
        <f>AA61/(AA61+AA58)*100</f>
        <v>#DIV/0!</v>
      </c>
      <c r="AB62" s="53" t="e">
        <f>AB61/(AB61+AB58)*100</f>
        <v>#DIV/0!</v>
      </c>
      <c r="AC62" s="53" t="e">
        <f>AC61/(AC61+AC58)*100</f>
        <v>#DIV/0!</v>
      </c>
      <c r="AE62" s="82"/>
      <c r="AF62" s="82"/>
      <c r="AM62" s="45"/>
      <c r="AN62" s="46"/>
    </row>
    <row r="63" spans="1:42" s="52" customFormat="1" x14ac:dyDescent="0.2">
      <c r="A63" s="55"/>
      <c r="B63" s="56"/>
      <c r="C63" s="56"/>
      <c r="D63" s="57"/>
      <c r="E63" s="57"/>
      <c r="F63" s="57"/>
      <c r="G63" s="57"/>
      <c r="H63" s="54"/>
      <c r="I63" s="54"/>
      <c r="J63" s="54"/>
      <c r="K63" s="57"/>
      <c r="L63" s="57"/>
      <c r="M63" s="57"/>
      <c r="N63" s="54"/>
      <c r="O63" s="54"/>
      <c r="P63" s="17"/>
      <c r="Q63" s="57"/>
      <c r="R63" s="57"/>
      <c r="S63" s="57"/>
      <c r="T63" s="57"/>
      <c r="U63" s="57"/>
      <c r="V63" s="57"/>
      <c r="W63" s="57"/>
      <c r="X63" s="54"/>
      <c r="AP63" s="44"/>
    </row>
    <row r="64" spans="1:42" x14ac:dyDescent="0.2">
      <c r="AO64" s="45"/>
      <c r="AP64" s="46"/>
    </row>
    <row r="65" spans="1:42" x14ac:dyDescent="0.2">
      <c r="N65" s="358" t="s">
        <v>49</v>
      </c>
      <c r="O65" s="358"/>
      <c r="P65" s="358"/>
      <c r="Q65" s="358"/>
      <c r="R65" s="358"/>
      <c r="AO65" s="45"/>
      <c r="AP65" s="46"/>
    </row>
    <row r="66" spans="1:42" x14ac:dyDescent="0.2">
      <c r="N66" s="89" t="s">
        <v>73</v>
      </c>
      <c r="O66" s="90"/>
      <c r="P66" s="90"/>
      <c r="Q66" s="90"/>
      <c r="R66" s="90"/>
      <c r="S66" s="359">
        <f>AVERAGE(AH5:AH49)</f>
        <v>0</v>
      </c>
      <c r="T66" s="359"/>
      <c r="V66" s="360" t="s">
        <v>53</v>
      </c>
      <c r="W66" s="360"/>
      <c r="AM66" s="45"/>
      <c r="AN66" s="46"/>
    </row>
    <row r="67" spans="1:42" ht="15.75" x14ac:dyDescent="0.25">
      <c r="G67" s="121" t="s">
        <v>70</v>
      </c>
      <c r="H67" s="121" t="s">
        <v>51</v>
      </c>
      <c r="N67" s="93" t="s">
        <v>16</v>
      </c>
      <c r="O67" s="94"/>
      <c r="P67" s="94"/>
      <c r="Q67" s="94"/>
      <c r="R67" s="95"/>
      <c r="S67" s="359">
        <f>I57</f>
        <v>0</v>
      </c>
      <c r="T67" s="359"/>
      <c r="V67" s="59" t="s">
        <v>54</v>
      </c>
      <c r="W67" s="120">
        <f>COUNTIF(AJ5:AJ49,V67)</f>
        <v>0</v>
      </c>
      <c r="X67" s="58"/>
      <c r="AA67" s="58"/>
      <c r="AB67" s="58"/>
      <c r="AC67" s="58"/>
      <c r="AD67" s="58"/>
      <c r="AM67" s="45"/>
      <c r="AN67" s="46"/>
    </row>
    <row r="68" spans="1:42" x14ac:dyDescent="0.2">
      <c r="B68" s="396" t="s">
        <v>71</v>
      </c>
      <c r="C68" s="397"/>
      <c r="D68" s="397"/>
      <c r="E68" s="397"/>
      <c r="F68" s="398"/>
      <c r="G68" s="53">
        <f>COUNTIF(AH5:AH49,"&lt;10")</f>
        <v>45</v>
      </c>
      <c r="H68" s="224">
        <f>G68/(G68+G69)*100</f>
        <v>100</v>
      </c>
      <c r="N68" s="96" t="s">
        <v>69</v>
      </c>
      <c r="O68" s="97"/>
      <c r="P68" s="97"/>
      <c r="Q68" s="97"/>
      <c r="R68" s="98"/>
      <c r="S68" s="359">
        <f>O57</f>
        <v>0</v>
      </c>
      <c r="T68" s="359"/>
      <c r="V68" s="59" t="s">
        <v>55</v>
      </c>
      <c r="W68" s="120">
        <f>COUNTIF(AJ5:AJ49,V68)</f>
        <v>0</v>
      </c>
      <c r="X68" s="60"/>
      <c r="AA68" s="60"/>
      <c r="AB68" s="60"/>
      <c r="AC68" s="60"/>
      <c r="AM68" s="45"/>
      <c r="AN68" s="46"/>
    </row>
    <row r="69" spans="1:42" x14ac:dyDescent="0.2">
      <c r="B69" s="396" t="s">
        <v>72</v>
      </c>
      <c r="C69" s="397"/>
      <c r="D69" s="397"/>
      <c r="E69" s="397"/>
      <c r="F69" s="398"/>
      <c r="G69" s="53">
        <f>COUNTIF(AH5:AH49,"&gt;=10")</f>
        <v>0</v>
      </c>
      <c r="H69" s="224">
        <f>G69/(G68+G69)*100</f>
        <v>0</v>
      </c>
      <c r="N69" s="99" t="s">
        <v>18</v>
      </c>
      <c r="O69" s="100"/>
      <c r="P69" s="100"/>
      <c r="Q69" s="100"/>
      <c r="R69" s="101"/>
      <c r="S69" s="359">
        <f>Y57</f>
        <v>0</v>
      </c>
      <c r="T69" s="359"/>
      <c r="V69" s="59" t="s">
        <v>56</v>
      </c>
      <c r="W69" s="120">
        <f>COUNTIF(AJ5:AJ49,V69)</f>
        <v>0</v>
      </c>
      <c r="X69" s="60"/>
      <c r="AA69" s="60"/>
      <c r="AB69" s="60"/>
      <c r="AC69" s="60"/>
      <c r="AM69" s="45"/>
      <c r="AN69" s="46"/>
    </row>
    <row r="70" spans="1:42" x14ac:dyDescent="0.2">
      <c r="A70" s="16"/>
      <c r="I70" s="60"/>
      <c r="J70" s="60"/>
      <c r="K70" s="60"/>
      <c r="L70" s="60"/>
      <c r="M70" s="60"/>
      <c r="N70" s="42" t="s">
        <v>123</v>
      </c>
      <c r="O70" s="43"/>
      <c r="P70" s="43"/>
      <c r="Q70" s="43"/>
      <c r="R70" s="86"/>
      <c r="S70" s="359">
        <f>AE57</f>
        <v>0</v>
      </c>
      <c r="T70" s="359"/>
      <c r="V70" s="61" t="s">
        <v>57</v>
      </c>
      <c r="W70" s="120">
        <f>COUNTIF(AJ5:AJ49,V70)</f>
        <v>0</v>
      </c>
      <c r="X70" s="60"/>
      <c r="AA70" s="60"/>
      <c r="AB70" s="60"/>
      <c r="AC70" s="60"/>
      <c r="AM70" s="45"/>
      <c r="AN70" s="46"/>
    </row>
    <row r="91" spans="1:28" s="82" customFormat="1" x14ac:dyDescent="0.2">
      <c r="A91" s="365" t="s">
        <v>6</v>
      </c>
      <c r="B91" s="366"/>
      <c r="C91" s="350" t="str">
        <f>C1</f>
        <v/>
      </c>
      <c r="D91" s="351"/>
      <c r="E91" s="351"/>
      <c r="F91" s="351"/>
      <c r="G91" s="81"/>
      <c r="H91" s="367" t="s">
        <v>7</v>
      </c>
      <c r="I91" s="367"/>
      <c r="J91" s="350" t="str">
        <f>J1</f>
        <v/>
      </c>
      <c r="K91" s="351"/>
      <c r="L91" s="351"/>
      <c r="M91" s="351"/>
      <c r="N91" s="81"/>
      <c r="O91" s="367" t="s">
        <v>8</v>
      </c>
      <c r="P91" s="366"/>
      <c r="Q91" s="350" t="str">
        <f>Q1</f>
        <v/>
      </c>
      <c r="R91" s="351"/>
      <c r="S91" s="351"/>
      <c r="T91" s="81"/>
      <c r="U91" s="367" t="s">
        <v>9</v>
      </c>
      <c r="V91" s="366"/>
      <c r="W91" s="350" t="str">
        <f>W1</f>
        <v>2019-2018</v>
      </c>
      <c r="X91" s="351"/>
      <c r="Y91" s="351"/>
      <c r="Z91" s="81"/>
      <c r="AA91" s="81"/>
      <c r="AB91" s="81"/>
    </row>
    <row r="93" spans="1:28" ht="26.25" x14ac:dyDescent="0.4">
      <c r="K93" s="383" t="s">
        <v>115</v>
      </c>
      <c r="L93" s="383"/>
      <c r="M93" s="383"/>
      <c r="N93" s="383"/>
      <c r="O93" s="383"/>
      <c r="P93" s="383"/>
      <c r="Q93" s="383"/>
      <c r="R93" s="383"/>
      <c r="T93" s="62"/>
      <c r="U93" s="62"/>
    </row>
    <row r="95" spans="1:28" ht="44.25" x14ac:dyDescent="0.2">
      <c r="A95" s="380" t="s">
        <v>10</v>
      </c>
      <c r="B95" s="381"/>
      <c r="C95" s="63" t="s">
        <v>21</v>
      </c>
      <c r="D95" s="64" t="s">
        <v>51</v>
      </c>
      <c r="E95" s="63" t="s">
        <v>22</v>
      </c>
      <c r="F95" s="64" t="s">
        <v>51</v>
      </c>
      <c r="G95" s="63" t="s">
        <v>23</v>
      </c>
      <c r="H95" s="64" t="s">
        <v>51</v>
      </c>
      <c r="I95" s="63" t="s">
        <v>24</v>
      </c>
      <c r="J95" s="64" t="s">
        <v>51</v>
      </c>
      <c r="K95" s="20" t="s">
        <v>26</v>
      </c>
      <c r="L95" s="64" t="s">
        <v>51</v>
      </c>
    </row>
    <row r="96" spans="1:28" s="17" customFormat="1" ht="12" x14ac:dyDescent="0.2">
      <c r="A96" s="378" t="s">
        <v>58</v>
      </c>
      <c r="B96" s="378"/>
      <c r="C96" s="87">
        <f>COUNTIF(D5:D49,"&lt;5")</f>
        <v>0</v>
      </c>
      <c r="D96" s="88" t="e">
        <f>C96/SUM(C96:C99)*100</f>
        <v>#DIV/0!</v>
      </c>
      <c r="E96" s="87">
        <f>COUNTIF(E5:E49,"&lt;5")</f>
        <v>0</v>
      </c>
      <c r="F96" s="88" t="e">
        <f>E96/SUM(E96:E99)*100</f>
        <v>#DIV/0!</v>
      </c>
      <c r="G96" s="87">
        <f>COUNTIF(F5:F49,"&lt;5")</f>
        <v>0</v>
      </c>
      <c r="H96" s="88" t="e">
        <f>G96/SUM(G96:G99)*100</f>
        <v>#DIV/0!</v>
      </c>
      <c r="I96" s="87">
        <f>COUNTIF(G5:G49,"&lt;5")</f>
        <v>0</v>
      </c>
      <c r="J96" s="88" t="e">
        <f>I96/SUM(I96:I99)*100</f>
        <v>#DIV/0!</v>
      </c>
      <c r="K96" s="87">
        <f>COUNTIF(I5:I49,"&lt;5")</f>
        <v>45</v>
      </c>
      <c r="L96" s="88">
        <f>K96/SUM(K96:K99)*100</f>
        <v>100</v>
      </c>
    </row>
    <row r="97" spans="1:18" s="17" customFormat="1" ht="12" x14ac:dyDescent="0.2">
      <c r="A97" s="378" t="s">
        <v>59</v>
      </c>
      <c r="B97" s="378"/>
      <c r="C97" s="69">
        <f>COUNTIF(D5:D49,"&lt;10")-C96</f>
        <v>0</v>
      </c>
      <c r="D97" s="88" t="e">
        <f>C97/SUM(C96:C99)*100</f>
        <v>#DIV/0!</v>
      </c>
      <c r="E97" s="69">
        <f>COUNTIF(E5:E49,"&lt;10")-E96</f>
        <v>0</v>
      </c>
      <c r="F97" s="88" t="e">
        <f>E97/SUM(E96:E99)*100</f>
        <v>#DIV/0!</v>
      </c>
      <c r="G97" s="69">
        <f>COUNTIF(F5:F49,"&lt;10")-G96</f>
        <v>0</v>
      </c>
      <c r="H97" s="88" t="e">
        <f>G97/SUM(G96:G99)*100</f>
        <v>#DIV/0!</v>
      </c>
      <c r="I97" s="69">
        <f>COUNTIF(G5:G49,"&lt;10")-I96</f>
        <v>0</v>
      </c>
      <c r="J97" s="88" t="e">
        <f>I97/SUM(I96:I99)*100</f>
        <v>#DIV/0!</v>
      </c>
      <c r="K97" s="69">
        <f>COUNTIF(I5:I49,"&lt;10")-K96</f>
        <v>0</v>
      </c>
      <c r="L97" s="88">
        <f>K97/SUM(K96:K99)*100</f>
        <v>0</v>
      </c>
    </row>
    <row r="98" spans="1:18" s="17" customFormat="1" ht="12" x14ac:dyDescent="0.2">
      <c r="A98" s="378" t="s">
        <v>60</v>
      </c>
      <c r="B98" s="378"/>
      <c r="C98" s="69">
        <f>COUNTIF(D5:D49,"&lt;15")-(C97+C96)</f>
        <v>0</v>
      </c>
      <c r="D98" s="88" t="e">
        <f>C98/SUM(C96:C99)*100</f>
        <v>#DIV/0!</v>
      </c>
      <c r="E98" s="69">
        <f>COUNTIF(E5:E49,"&lt;15")-(E97+E96)</f>
        <v>0</v>
      </c>
      <c r="F98" s="88" t="e">
        <f>E98/SUM(E96:E99)*100</f>
        <v>#DIV/0!</v>
      </c>
      <c r="G98" s="69">
        <f>COUNTIF(F5:F49,"&lt;15")-(G97+G96)</f>
        <v>0</v>
      </c>
      <c r="H98" s="88" t="e">
        <f>G98/SUM(G96:G99)*100</f>
        <v>#DIV/0!</v>
      </c>
      <c r="I98" s="69">
        <f>COUNTIF(G5:G49,"&lt;15")-(I97+I96)</f>
        <v>0</v>
      </c>
      <c r="J98" s="88" t="e">
        <f>I98/SUM(I96:I99)*100</f>
        <v>#DIV/0!</v>
      </c>
      <c r="K98" s="69">
        <f>COUNTIF(I5:I49,"&lt;15")-(K97+K96)</f>
        <v>0</v>
      </c>
      <c r="L98" s="88">
        <f>K98/SUM(K96:K99)*100</f>
        <v>0</v>
      </c>
    </row>
    <row r="99" spans="1:18" s="17" customFormat="1" ht="12" x14ac:dyDescent="0.2">
      <c r="A99" s="378" t="s">
        <v>61</v>
      </c>
      <c r="B99" s="378"/>
      <c r="C99" s="69">
        <f>COUNTIF(D5:D49,"&lt;=20")-(C97+C96+C98)</f>
        <v>0</v>
      </c>
      <c r="D99" s="88" t="e">
        <f>C99/SUM(C96:C99)*100</f>
        <v>#DIV/0!</v>
      </c>
      <c r="E99" s="69">
        <f>COUNTIF(E5:E49,"&lt;=20")-(E97+E96+E98)</f>
        <v>0</v>
      </c>
      <c r="F99" s="88" t="e">
        <f>E99/SUM(E96:E99)*100</f>
        <v>#DIV/0!</v>
      </c>
      <c r="G99" s="69">
        <f>COUNTIF(F5:F49,"&lt;=20")-(G97+G96+G98)</f>
        <v>0</v>
      </c>
      <c r="H99" s="88" t="e">
        <f>G99/SUM(G96:G99)*100</f>
        <v>#DIV/0!</v>
      </c>
      <c r="I99" s="69">
        <f>COUNTIF(G5:G49,"&lt;=20")-(I97+I96+I98)</f>
        <v>0</v>
      </c>
      <c r="J99" s="88" t="e">
        <f>I99/SUM(I96:I99)*100</f>
        <v>#DIV/0!</v>
      </c>
      <c r="K99" s="69">
        <f>COUNTIF(I5:I49,"&lt;=20")-(K97+K96+K98)</f>
        <v>0</v>
      </c>
      <c r="L99" s="88">
        <f>K99/SUM(K96:K99)*100</f>
        <v>0</v>
      </c>
    </row>
    <row r="101" spans="1:18" ht="33" x14ac:dyDescent="0.2">
      <c r="A101" s="65" t="s">
        <v>10</v>
      </c>
      <c r="B101" s="66"/>
      <c r="C101" s="19" t="s">
        <v>28</v>
      </c>
      <c r="D101" s="64" t="s">
        <v>51</v>
      </c>
      <c r="E101" s="19" t="s">
        <v>29</v>
      </c>
      <c r="F101" s="64" t="s">
        <v>51</v>
      </c>
      <c r="G101" s="19" t="s">
        <v>30</v>
      </c>
      <c r="H101" s="64" t="s">
        <v>51</v>
      </c>
      <c r="K101" s="20" t="s">
        <v>26</v>
      </c>
      <c r="L101" s="64" t="s">
        <v>51</v>
      </c>
    </row>
    <row r="102" spans="1:18" x14ac:dyDescent="0.2">
      <c r="A102" s="67" t="s">
        <v>58</v>
      </c>
      <c r="B102" s="68"/>
      <c r="C102" s="87">
        <f>COUNTIF(K5:K49,"&lt;5")</f>
        <v>0</v>
      </c>
      <c r="D102" s="88" t="e">
        <f>C102/SUM(C102:C105)*100</f>
        <v>#DIV/0!</v>
      </c>
      <c r="E102" s="87">
        <f>COUNTIF(L5:L49,"&lt;5")</f>
        <v>0</v>
      </c>
      <c r="F102" s="88" t="e">
        <f>E102/SUM(E102:E105)*100</f>
        <v>#DIV/0!</v>
      </c>
      <c r="G102" s="87">
        <f>COUNTIF(M5:M49,"&lt;5")</f>
        <v>0</v>
      </c>
      <c r="H102" s="88" t="e">
        <f>G102/SUM(G102:G105)*100</f>
        <v>#DIV/0!</v>
      </c>
      <c r="I102" s="17"/>
      <c r="J102" s="17"/>
      <c r="K102" s="87">
        <f>COUNTIF(O5:O49,"&lt;5")</f>
        <v>45</v>
      </c>
      <c r="L102" s="88">
        <f>K102/SUM(K102:K105)*100</f>
        <v>100</v>
      </c>
    </row>
    <row r="103" spans="1:18" x14ac:dyDescent="0.2">
      <c r="A103" s="67" t="s">
        <v>59</v>
      </c>
      <c r="B103" s="68"/>
      <c r="C103" s="69">
        <f>COUNTIF(K5:K49,"&lt;10")-C102</f>
        <v>0</v>
      </c>
      <c r="D103" s="88" t="e">
        <f>C103/SUM(C102:C105)*100</f>
        <v>#DIV/0!</v>
      </c>
      <c r="E103" s="69">
        <f>COUNTIF(L5:L49,"&lt;10")-E102</f>
        <v>0</v>
      </c>
      <c r="F103" s="88" t="e">
        <f>E103/SUM(E102:E105)*100</f>
        <v>#DIV/0!</v>
      </c>
      <c r="G103" s="69">
        <f>COUNTIF(M5:M49,"&lt;10")-G102</f>
        <v>0</v>
      </c>
      <c r="H103" s="88" t="e">
        <f>G103/SUM(G102:G105)*100</f>
        <v>#DIV/0!</v>
      </c>
      <c r="I103" s="17"/>
      <c r="J103" s="17"/>
      <c r="K103" s="69">
        <f>COUNTIF(O5:O49,"&lt;10")-K102</f>
        <v>0</v>
      </c>
      <c r="L103" s="88">
        <f>K103/SUM(K102:K105)*100</f>
        <v>0</v>
      </c>
    </row>
    <row r="104" spans="1:18" x14ac:dyDescent="0.2">
      <c r="A104" s="67" t="s">
        <v>60</v>
      </c>
      <c r="B104" s="68"/>
      <c r="C104" s="69">
        <f>COUNTIF(K5:K49,"&lt;15")-(C103+C102)</f>
        <v>0</v>
      </c>
      <c r="D104" s="88" t="e">
        <f>C104/SUM(C102:C105)*100</f>
        <v>#DIV/0!</v>
      </c>
      <c r="E104" s="69">
        <f>COUNTIF(L5:L49,"&lt;15")-(E103+E102)</f>
        <v>0</v>
      </c>
      <c r="F104" s="88" t="e">
        <f>E104/SUM(E102:E105)*100</f>
        <v>#DIV/0!</v>
      </c>
      <c r="G104" s="69">
        <f>COUNTIF(M5:M49,"&lt;15")-(G103+G102)</f>
        <v>0</v>
      </c>
      <c r="H104" s="88" t="e">
        <f>G104/SUM(G102:G105)*100</f>
        <v>#DIV/0!</v>
      </c>
      <c r="I104" s="17"/>
      <c r="J104" s="17"/>
      <c r="K104" s="69">
        <f>COUNTIF(O5:O49,"&lt;15")-(K103+K102)</f>
        <v>0</v>
      </c>
      <c r="L104" s="88">
        <f>K104/SUM(K102:K105)*100</f>
        <v>0</v>
      </c>
    </row>
    <row r="105" spans="1:18" x14ac:dyDescent="0.2">
      <c r="A105" s="67" t="s">
        <v>61</v>
      </c>
      <c r="B105" s="68"/>
      <c r="C105" s="69">
        <f>COUNTIF(K5:K49,"&lt;=20")-(C103+C102+C104)</f>
        <v>0</v>
      </c>
      <c r="D105" s="88" t="e">
        <f>C105/SUM(C102:C105)*100</f>
        <v>#DIV/0!</v>
      </c>
      <c r="E105" s="69">
        <f>COUNTIF(L5:L49,"&lt;=20")-(E103+E102+E104)</f>
        <v>0</v>
      </c>
      <c r="F105" s="88" t="e">
        <f>E105/SUM(E102:E105)*100</f>
        <v>#DIV/0!</v>
      </c>
      <c r="G105" s="69">
        <f>COUNTIF(M5:M49,"&lt;=20")-(G103+G102+G104)</f>
        <v>0</v>
      </c>
      <c r="H105" s="88" t="e">
        <f>G105/SUM(G102:G105)*100</f>
        <v>#DIV/0!</v>
      </c>
      <c r="I105" s="17"/>
      <c r="J105" s="17"/>
      <c r="K105" s="69">
        <f>COUNTIF(O5:O49,"&lt;=20")-(K103+K102+K104)</f>
        <v>0</v>
      </c>
      <c r="L105" s="88">
        <f>K105/SUM(K102:K105)*100</f>
        <v>0</v>
      </c>
    </row>
    <row r="108" spans="1:18" ht="44.25" x14ac:dyDescent="0.2">
      <c r="A108" s="380" t="s">
        <v>10</v>
      </c>
      <c r="B108" s="381"/>
      <c r="C108" s="23" t="s">
        <v>31</v>
      </c>
      <c r="D108" s="64" t="s">
        <v>51</v>
      </c>
      <c r="E108" s="23" t="s">
        <v>32</v>
      </c>
      <c r="F108" s="64" t="s">
        <v>51</v>
      </c>
      <c r="G108" s="23" t="s">
        <v>33</v>
      </c>
      <c r="H108" s="64" t="s">
        <v>51</v>
      </c>
      <c r="I108" s="22" t="s">
        <v>34</v>
      </c>
      <c r="J108" s="64" t="s">
        <v>51</v>
      </c>
      <c r="K108" s="23" t="s">
        <v>35</v>
      </c>
      <c r="L108" s="64" t="s">
        <v>51</v>
      </c>
      <c r="M108" s="23" t="s">
        <v>36</v>
      </c>
      <c r="N108" s="64" t="s">
        <v>51</v>
      </c>
      <c r="O108" s="23" t="s">
        <v>37</v>
      </c>
      <c r="P108" s="64" t="s">
        <v>51</v>
      </c>
      <c r="Q108" s="20" t="s">
        <v>26</v>
      </c>
      <c r="R108" s="64" t="s">
        <v>51</v>
      </c>
    </row>
    <row r="109" spans="1:18" x14ac:dyDescent="0.2">
      <c r="A109" s="382" t="s">
        <v>58</v>
      </c>
      <c r="B109" s="382"/>
      <c r="C109" s="87">
        <f>COUNTIF(Q5:Q49,"&lt;5")</f>
        <v>0</v>
      </c>
      <c r="D109" s="88" t="e">
        <f>C109/SUM(C109:C112)*100</f>
        <v>#DIV/0!</v>
      </c>
      <c r="E109" s="87">
        <f>COUNTIF(R5:R49,"&lt;5")</f>
        <v>0</v>
      </c>
      <c r="F109" s="88" t="e">
        <f>E109/SUM(E109:E112)*100</f>
        <v>#DIV/0!</v>
      </c>
      <c r="G109" s="87">
        <f>COUNTIF(S5:S49,"&lt;5")</f>
        <v>0</v>
      </c>
      <c r="H109" s="88" t="e">
        <f>G109/SUM(G109:G112)*100</f>
        <v>#DIV/0!</v>
      </c>
      <c r="I109" s="87">
        <f>COUNTIF(T5:T49,"&lt;5")</f>
        <v>0</v>
      </c>
      <c r="J109" s="88" t="e">
        <f>I109/SUM(I109:I112)*100</f>
        <v>#DIV/0!</v>
      </c>
      <c r="K109" s="87">
        <f>COUNTIF(U5:U49,"&lt;5")</f>
        <v>0</v>
      </c>
      <c r="L109" s="88" t="e">
        <f>K109/SUM(K109:K112)*100</f>
        <v>#DIV/0!</v>
      </c>
      <c r="M109" s="87">
        <f>COUNTIF(V5:V49,"&lt;5")</f>
        <v>0</v>
      </c>
      <c r="N109" s="88" t="e">
        <f>M109/SUM(M109:M112)*100</f>
        <v>#DIV/0!</v>
      </c>
      <c r="O109" s="87">
        <f>COUNTIF(W5:W49,"&lt;5")</f>
        <v>0</v>
      </c>
      <c r="P109" s="88" t="e">
        <f>O109/SUM(O109:O112)*100</f>
        <v>#DIV/0!</v>
      </c>
      <c r="Q109" s="87">
        <f>COUNTIF(Y5:Y49,"&lt;5")</f>
        <v>45</v>
      </c>
      <c r="R109" s="70">
        <f>Q109/SUM(Q109:Q112)*100</f>
        <v>100</v>
      </c>
    </row>
    <row r="110" spans="1:18" x14ac:dyDescent="0.2">
      <c r="A110" s="382" t="s">
        <v>59</v>
      </c>
      <c r="B110" s="382"/>
      <c r="C110" s="69">
        <f>COUNTIF(Q5:Q49,"&lt;10")-C109</f>
        <v>0</v>
      </c>
      <c r="D110" s="88" t="e">
        <f>C110/SUM(C109:C112)*100</f>
        <v>#DIV/0!</v>
      </c>
      <c r="E110" s="69">
        <f>COUNTIF(R5:R49,"&lt;10")-E109</f>
        <v>0</v>
      </c>
      <c r="F110" s="88" t="e">
        <f>E110/SUM(E109:E112)*100</f>
        <v>#DIV/0!</v>
      </c>
      <c r="G110" s="69">
        <f>COUNTIF(S5:S49,"&lt;10")-G109</f>
        <v>0</v>
      </c>
      <c r="H110" s="88" t="e">
        <f>G110/SUM(G109:G112)*100</f>
        <v>#DIV/0!</v>
      </c>
      <c r="I110" s="69">
        <f>COUNTIF(T5:T49,"&lt;10")-I109</f>
        <v>0</v>
      </c>
      <c r="J110" s="88" t="e">
        <f>I110/SUM(I109:I112)*100</f>
        <v>#DIV/0!</v>
      </c>
      <c r="K110" s="69">
        <f>COUNTIF(U5:U49,"&lt;10")-K109</f>
        <v>0</v>
      </c>
      <c r="L110" s="88" t="e">
        <f>K110/SUM(K109:K112)*100</f>
        <v>#DIV/0!</v>
      </c>
      <c r="M110" s="69">
        <f>COUNTIF(V5:V49,"&lt;10")-M109</f>
        <v>0</v>
      </c>
      <c r="N110" s="88" t="e">
        <f>M110/SUM(M109:M112)*100</f>
        <v>#DIV/0!</v>
      </c>
      <c r="O110" s="69">
        <f>COUNTIF(W5:W49,"&lt;10")-O109</f>
        <v>0</v>
      </c>
      <c r="P110" s="88" t="e">
        <f>O110/SUM(O109:O112)*100</f>
        <v>#DIV/0!</v>
      </c>
      <c r="Q110" s="69">
        <f>COUNTIF(Y5:Y49,"&lt;10")-Q109</f>
        <v>0</v>
      </c>
      <c r="R110" s="70">
        <f>Q110/SUM(Q109:Q112)*100</f>
        <v>0</v>
      </c>
    </row>
    <row r="111" spans="1:18" x14ac:dyDescent="0.2">
      <c r="A111" s="382" t="s">
        <v>60</v>
      </c>
      <c r="B111" s="382"/>
      <c r="C111" s="69">
        <f>COUNTIF(Q5:Q49,"&lt;15")-(C110+C109)</f>
        <v>0</v>
      </c>
      <c r="D111" s="88" t="e">
        <f>C111/SUM(C109:C112)*100</f>
        <v>#DIV/0!</v>
      </c>
      <c r="E111" s="69">
        <f>COUNTIF(R5:R49,"&lt;15")-(E110+E109)</f>
        <v>0</v>
      </c>
      <c r="F111" s="88" t="e">
        <f>E111/SUM(E109:E112)*100</f>
        <v>#DIV/0!</v>
      </c>
      <c r="G111" s="69">
        <f>COUNTIF(S5:S49,"&lt;15")-(G110+G109)</f>
        <v>0</v>
      </c>
      <c r="H111" s="88" t="e">
        <f>G111/SUM(G109:G112)*100</f>
        <v>#DIV/0!</v>
      </c>
      <c r="I111" s="69">
        <f>COUNTIF(T5:T49,"&lt;15")-(I110+I109)</f>
        <v>0</v>
      </c>
      <c r="J111" s="88" t="e">
        <f>I111/SUM(I109:I112)*100</f>
        <v>#DIV/0!</v>
      </c>
      <c r="K111" s="69">
        <f>COUNTIF(U5:U49,"&lt;15")-(K110+K109)</f>
        <v>0</v>
      </c>
      <c r="L111" s="88" t="e">
        <f>K111/SUM(K109:K112)*100</f>
        <v>#DIV/0!</v>
      </c>
      <c r="M111" s="69">
        <f>COUNTIF(V5:V49,"&lt;15")-(M110+M109)</f>
        <v>0</v>
      </c>
      <c r="N111" s="88" t="e">
        <f>M111/SUM(M109:M112)*100</f>
        <v>#DIV/0!</v>
      </c>
      <c r="O111" s="69">
        <f>COUNTIF(W5:W49,"&lt;15")-(O110+O109)</f>
        <v>0</v>
      </c>
      <c r="P111" s="88" t="e">
        <f>O111/SUM(O109:O112)*100</f>
        <v>#DIV/0!</v>
      </c>
      <c r="Q111" s="69">
        <f>COUNTIF(Y5:Y49,"&lt;15")-(Q110+Q109)</f>
        <v>0</v>
      </c>
      <c r="R111" s="70">
        <f>Q111/SUM(Q109:Q112)*100</f>
        <v>0</v>
      </c>
    </row>
    <row r="112" spans="1:18" x14ac:dyDescent="0.2">
      <c r="A112" s="382" t="s">
        <v>61</v>
      </c>
      <c r="B112" s="382"/>
      <c r="C112" s="69">
        <f>COUNTIF(Q5:Q49,"&lt;=20")-(C110+C109+C111)</f>
        <v>0</v>
      </c>
      <c r="D112" s="88" t="e">
        <f>C112/SUM(C109:C112)*100</f>
        <v>#DIV/0!</v>
      </c>
      <c r="E112" s="69">
        <f>COUNTIF(R5:R49,"&lt;=20")-(E110+E109+E111)</f>
        <v>0</v>
      </c>
      <c r="F112" s="88" t="e">
        <f>E112/SUM(E109:E112)*100</f>
        <v>#DIV/0!</v>
      </c>
      <c r="G112" s="69">
        <f>COUNTIF(S5:S49,"&lt;=20")-(G110+G109+G111)</f>
        <v>0</v>
      </c>
      <c r="H112" s="88" t="e">
        <f>G112/SUM(G109:G112)*100</f>
        <v>#DIV/0!</v>
      </c>
      <c r="I112" s="69">
        <f>COUNTIF(T5:T49,"&lt;=20")-(I110+I109+I111)</f>
        <v>0</v>
      </c>
      <c r="J112" s="88" t="e">
        <f>I112/SUM(I109:I112)*100</f>
        <v>#DIV/0!</v>
      </c>
      <c r="K112" s="69">
        <f>COUNTIF(U5:U49,"&lt;=20")-(K110+K109+K111)</f>
        <v>0</v>
      </c>
      <c r="L112" s="88" t="e">
        <f>K112/SUM(K109:K112)*100</f>
        <v>#DIV/0!</v>
      </c>
      <c r="M112" s="69">
        <f>COUNTIF(V5:V49,"&lt;=20")-(M110+M109+M111)</f>
        <v>0</v>
      </c>
      <c r="N112" s="88" t="e">
        <f>M112/SUM(M109:M112)*100</f>
        <v>#DIV/0!</v>
      </c>
      <c r="O112" s="69">
        <f>COUNTIF(W5:W49,"&lt;=20")-(O110+O109+O111)</f>
        <v>0</v>
      </c>
      <c r="P112" s="88" t="e">
        <f>O112/SUM(O109:O112)*100</f>
        <v>#DIV/0!</v>
      </c>
      <c r="Q112" s="69">
        <f>COUNTIF(Y5:Y49,"&lt;=20")-(Q110+Q109+Q111)</f>
        <v>0</v>
      </c>
      <c r="R112" s="70">
        <f>Q112/SUM(Q109:Q112)*100</f>
        <v>0</v>
      </c>
    </row>
    <row r="115" spans="1:28" ht="75" x14ac:dyDescent="0.2">
      <c r="A115" s="380" t="s">
        <v>10</v>
      </c>
      <c r="B115" s="381"/>
      <c r="C115" s="24" t="s">
        <v>38</v>
      </c>
      <c r="D115" s="64" t="s">
        <v>51</v>
      </c>
      <c r="E115" s="24" t="s">
        <v>39</v>
      </c>
      <c r="F115" s="64" t="s">
        <v>51</v>
      </c>
      <c r="G115" s="25" t="s">
        <v>40</v>
      </c>
      <c r="H115" s="64" t="s">
        <v>51</v>
      </c>
      <c r="K115" s="20" t="s">
        <v>26</v>
      </c>
      <c r="L115" s="64" t="s">
        <v>51</v>
      </c>
    </row>
    <row r="116" spans="1:28" x14ac:dyDescent="0.2">
      <c r="A116" s="382" t="s">
        <v>58</v>
      </c>
      <c r="B116" s="382"/>
      <c r="C116" s="69">
        <f>COUNTIF(AA5:AA49,"&lt;5")</f>
        <v>0</v>
      </c>
      <c r="D116" s="88" t="e">
        <f>C116/SUM(C116:C119)*100</f>
        <v>#DIV/0!</v>
      </c>
      <c r="E116" s="69">
        <f>COUNTIF(AB5:AB49,"&lt;5")</f>
        <v>0</v>
      </c>
      <c r="F116" s="88" t="e">
        <f>E116/SUM(E116:E119)*100</f>
        <v>#DIV/0!</v>
      </c>
      <c r="G116" s="69">
        <f>COUNTIF(AC5:AC49,"&lt;5")</f>
        <v>0</v>
      </c>
      <c r="H116" s="88" t="e">
        <f>G116/SUM(G116:G119)*100</f>
        <v>#DIV/0!</v>
      </c>
      <c r="K116" s="69">
        <f>COUNTIF(AE5:AE49,"&lt;5")</f>
        <v>45</v>
      </c>
      <c r="L116" s="88">
        <f>K116/SUM(K116:K119)*100</f>
        <v>100</v>
      </c>
    </row>
    <row r="117" spans="1:28" x14ac:dyDescent="0.2">
      <c r="A117" s="382" t="s">
        <v>59</v>
      </c>
      <c r="B117" s="382"/>
      <c r="C117" s="69">
        <f>COUNTIF(AA5:AA49,"&lt;10")-C116</f>
        <v>0</v>
      </c>
      <c r="D117" s="88" t="e">
        <f>C117/SUM(C116:C119)*100</f>
        <v>#DIV/0!</v>
      </c>
      <c r="E117" s="69">
        <f>COUNTIF(AB5:AB49,"&lt;10")-E116</f>
        <v>0</v>
      </c>
      <c r="F117" s="88" t="e">
        <f>E117/SUM(E116:E119)*100</f>
        <v>#DIV/0!</v>
      </c>
      <c r="G117" s="69">
        <f>COUNTIF(AC5:AC49,"&lt;10")-G116</f>
        <v>0</v>
      </c>
      <c r="H117" s="88" t="e">
        <f>G117/SUM(G116:G119)*100</f>
        <v>#DIV/0!</v>
      </c>
      <c r="K117" s="69">
        <f>COUNTIF(AE5:AE49,"&lt;10")-K116</f>
        <v>0</v>
      </c>
      <c r="L117" s="88">
        <f>K117/SUM(K116:K119)*100</f>
        <v>0</v>
      </c>
    </row>
    <row r="118" spans="1:28" x14ac:dyDescent="0.2">
      <c r="A118" s="382" t="s">
        <v>60</v>
      </c>
      <c r="B118" s="382"/>
      <c r="C118" s="69">
        <f>COUNTIF(AA5:AA49,"&lt;15")-(C117+C116)</f>
        <v>0</v>
      </c>
      <c r="D118" s="88" t="e">
        <f>C118/SUM(C116:C119)*100</f>
        <v>#DIV/0!</v>
      </c>
      <c r="E118" s="69">
        <f>COUNTIF(AB5:AB49,"&lt;15")-(E117+E116)</f>
        <v>0</v>
      </c>
      <c r="F118" s="88" t="e">
        <f>E118/SUM(E116:E119)*100</f>
        <v>#DIV/0!</v>
      </c>
      <c r="G118" s="69">
        <f>COUNTIF(AC5:AC49,"&lt;15")-(G117+G116)</f>
        <v>0</v>
      </c>
      <c r="H118" s="88" t="e">
        <f>G118/SUM(G116:G119)*100</f>
        <v>#DIV/0!</v>
      </c>
      <c r="K118" s="69">
        <f>COUNTIF(AE5:AE49,"&lt;15")-(K117+K116)</f>
        <v>0</v>
      </c>
      <c r="L118" s="88">
        <f>K118/SUM(K116:K119)*100</f>
        <v>0</v>
      </c>
    </row>
    <row r="119" spans="1:28" x14ac:dyDescent="0.2">
      <c r="A119" s="382" t="s">
        <v>61</v>
      </c>
      <c r="B119" s="382"/>
      <c r="C119" s="69">
        <f>COUNTIF(AA5:AA49,"&lt;=20")-(C117+C116+C118)</f>
        <v>0</v>
      </c>
      <c r="D119" s="88" t="e">
        <f>C119/SUM(C116:C119)*100</f>
        <v>#DIV/0!</v>
      </c>
      <c r="E119" s="69">
        <f>COUNTIF(AB5:AB49,"&lt;=20")-(E117+E116+E118)</f>
        <v>0</v>
      </c>
      <c r="F119" s="88" t="e">
        <f>E119/SUM(E116:E119)*100</f>
        <v>#DIV/0!</v>
      </c>
      <c r="G119" s="69">
        <f>COUNTIF(AC5:AC49,"&lt;=20")-(G117+G116+G118)</f>
        <v>0</v>
      </c>
      <c r="H119" s="88" t="e">
        <f>G119/SUM(G116:G119)*100</f>
        <v>#DIV/0!</v>
      </c>
      <c r="K119" s="69">
        <f>COUNTIF(AE5:AE49,"&lt;=20")-(K117+K116+K118)</f>
        <v>0</v>
      </c>
      <c r="L119" s="88">
        <f>K119/SUM(K116:K119)*100</f>
        <v>0</v>
      </c>
    </row>
    <row r="125" spans="1:28" s="82" customFormat="1" x14ac:dyDescent="0.2">
      <c r="A125" s="365" t="s">
        <v>6</v>
      </c>
      <c r="B125" s="366"/>
      <c r="C125" s="350" t="str">
        <f>C1</f>
        <v/>
      </c>
      <c r="D125" s="351"/>
      <c r="E125" s="351"/>
      <c r="F125" s="351"/>
      <c r="G125" s="81"/>
      <c r="H125" s="367" t="s">
        <v>7</v>
      </c>
      <c r="I125" s="367"/>
      <c r="J125" s="350" t="str">
        <f>J1</f>
        <v/>
      </c>
      <c r="K125" s="351"/>
      <c r="L125" s="351"/>
      <c r="M125" s="351"/>
      <c r="N125" s="81"/>
      <c r="O125" s="367" t="s">
        <v>8</v>
      </c>
      <c r="P125" s="366"/>
      <c r="Q125" s="350" t="str">
        <f>Q1</f>
        <v/>
      </c>
      <c r="R125" s="351"/>
      <c r="S125" s="351"/>
      <c r="T125" s="81"/>
      <c r="U125" s="367" t="s">
        <v>9</v>
      </c>
      <c r="V125" s="366"/>
      <c r="W125" s="350" t="str">
        <f>W1</f>
        <v>2019-2018</v>
      </c>
      <c r="X125" s="351"/>
      <c r="Y125" s="351"/>
      <c r="Z125" s="81"/>
      <c r="AA125" s="81"/>
      <c r="AB125" s="81"/>
    </row>
    <row r="127" spans="1:28" ht="23.25" x14ac:dyDescent="0.35">
      <c r="K127" s="355" t="s">
        <v>115</v>
      </c>
      <c r="L127" s="356"/>
      <c r="M127" s="356"/>
      <c r="N127" s="356"/>
      <c r="O127" s="356"/>
      <c r="P127" s="356"/>
      <c r="Q127" s="356"/>
      <c r="R127" s="357"/>
      <c r="S127" s="102"/>
      <c r="T127" s="102"/>
      <c r="U127" s="102"/>
    </row>
    <row r="128" spans="1:28" ht="18" x14ac:dyDescent="0.25">
      <c r="M128" s="71" t="s">
        <v>62</v>
      </c>
    </row>
    <row r="130" spans="1:5" ht="36" x14ac:dyDescent="0.2">
      <c r="B130" s="72"/>
      <c r="C130" s="73" t="s">
        <v>63</v>
      </c>
      <c r="D130" s="73" t="s">
        <v>64</v>
      </c>
      <c r="E130" s="72" t="s">
        <v>65</v>
      </c>
    </row>
    <row r="131" spans="1:5" x14ac:dyDescent="0.2">
      <c r="B131" s="72" t="s">
        <v>66</v>
      </c>
      <c r="C131" s="26">
        <f>COUNTIFS(C5:C49,"أنثى",AH5:AH49,"&lt;10")</f>
        <v>0</v>
      </c>
      <c r="D131" s="26">
        <f>COUNTIFS(C5:C49,"أنثى",AH5:AH49,"&gt;=10")</f>
        <v>0</v>
      </c>
      <c r="E131" s="26">
        <f>SUM(C131:D131)</f>
        <v>0</v>
      </c>
    </row>
    <row r="132" spans="1:5" x14ac:dyDescent="0.2">
      <c r="B132" s="72" t="s">
        <v>67</v>
      </c>
      <c r="C132" s="26">
        <f>COUNTIFS(C5:C49,"ذكر",AH5:AH49,"&lt;10")</f>
        <v>0</v>
      </c>
      <c r="D132" s="26">
        <f>COUNTIFS(C5:C49,"ذكر",AH5:AH49,"&gt;=10")</f>
        <v>0</v>
      </c>
      <c r="E132" s="26">
        <f>SUM(C132:D132)</f>
        <v>0</v>
      </c>
    </row>
    <row r="133" spans="1:5" x14ac:dyDescent="0.2">
      <c r="B133" s="72" t="s">
        <v>65</v>
      </c>
      <c r="C133" s="26">
        <f>SUM(C131:C132)</f>
        <v>0</v>
      </c>
      <c r="D133" s="26">
        <f>SUM(D131:D132)</f>
        <v>0</v>
      </c>
      <c r="E133" s="74"/>
    </row>
    <row r="142" spans="1:5" x14ac:dyDescent="0.2">
      <c r="A142" s="16"/>
    </row>
    <row r="143" spans="1:5" x14ac:dyDescent="0.2">
      <c r="A143" s="16"/>
    </row>
    <row r="144" spans="1:5" x14ac:dyDescent="0.2">
      <c r="A144" s="16"/>
    </row>
    <row r="145" spans="1:1" x14ac:dyDescent="0.2">
      <c r="A145" s="16"/>
    </row>
    <row r="167" spans="1:28" s="82" customFormat="1" x14ac:dyDescent="0.2">
      <c r="A167" s="365" t="s">
        <v>6</v>
      </c>
      <c r="B167" s="366"/>
      <c r="C167" s="350" t="str">
        <f>C1</f>
        <v/>
      </c>
      <c r="D167" s="351"/>
      <c r="E167" s="351"/>
      <c r="F167" s="351"/>
      <c r="G167" s="81"/>
      <c r="H167" s="367" t="s">
        <v>7</v>
      </c>
      <c r="I167" s="367"/>
      <c r="J167" s="350" t="str">
        <f>J1</f>
        <v/>
      </c>
      <c r="K167" s="351"/>
      <c r="L167" s="351"/>
      <c r="M167" s="351"/>
      <c r="N167" s="81"/>
      <c r="O167" s="367" t="s">
        <v>8</v>
      </c>
      <c r="P167" s="366"/>
      <c r="Q167" s="350" t="str">
        <f>Q1</f>
        <v/>
      </c>
      <c r="R167" s="351"/>
      <c r="S167" s="351"/>
      <c r="T167" s="81"/>
      <c r="U167" s="367" t="s">
        <v>9</v>
      </c>
      <c r="V167" s="366"/>
      <c r="W167" s="350" t="str">
        <f>W1</f>
        <v>2019-2018</v>
      </c>
      <c r="X167" s="351"/>
      <c r="Y167" s="351"/>
      <c r="Z167" s="81"/>
      <c r="AA167" s="81"/>
      <c r="AB167" s="81"/>
    </row>
    <row r="168" spans="1:28" ht="20.25" x14ac:dyDescent="0.3">
      <c r="J168" s="361" t="s">
        <v>115</v>
      </c>
      <c r="K168" s="361"/>
      <c r="L168" s="361"/>
      <c r="M168" s="362"/>
      <c r="N168" s="361"/>
      <c r="O168" s="361"/>
      <c r="P168" s="361"/>
      <c r="Q168" s="361"/>
      <c r="R168" s="361"/>
      <c r="S168" s="362"/>
      <c r="T168" s="361"/>
      <c r="U168" s="361"/>
    </row>
    <row r="169" spans="1:28" ht="18" x14ac:dyDescent="0.25">
      <c r="L169" s="71" t="s">
        <v>68</v>
      </c>
    </row>
    <row r="170" spans="1:28" x14ac:dyDescent="0.2">
      <c r="C170" s="371" t="s">
        <v>16</v>
      </c>
      <c r="D170" s="372"/>
      <c r="E170" s="372"/>
      <c r="F170" s="373"/>
      <c r="H170" s="374" t="s">
        <v>17</v>
      </c>
      <c r="I170" s="375"/>
      <c r="J170" s="375"/>
      <c r="K170" s="376"/>
      <c r="P170" s="377" t="s">
        <v>18</v>
      </c>
      <c r="Q170" s="377"/>
      <c r="R170" s="377"/>
      <c r="S170" s="377"/>
      <c r="V170" s="379" t="s">
        <v>123</v>
      </c>
      <c r="W170" s="379"/>
      <c r="X170" s="379"/>
      <c r="Y170" s="379"/>
    </row>
    <row r="171" spans="1:28" ht="24" x14ac:dyDescent="0.2">
      <c r="C171" s="72"/>
      <c r="D171" s="73" t="s">
        <v>63</v>
      </c>
      <c r="E171" s="73" t="s">
        <v>64</v>
      </c>
      <c r="F171" s="72" t="s">
        <v>65</v>
      </c>
      <c r="H171" s="72"/>
      <c r="I171" s="73" t="s">
        <v>63</v>
      </c>
      <c r="J171" s="73" t="s">
        <v>64</v>
      </c>
      <c r="K171" s="72" t="s">
        <v>65</v>
      </c>
      <c r="P171" s="72"/>
      <c r="Q171" s="73" t="s">
        <v>63</v>
      </c>
      <c r="R171" s="73" t="s">
        <v>64</v>
      </c>
      <c r="S171" s="72" t="s">
        <v>65</v>
      </c>
      <c r="T171" s="75"/>
      <c r="V171" s="72"/>
      <c r="W171" s="73" t="s">
        <v>63</v>
      </c>
      <c r="X171" s="73" t="s">
        <v>64</v>
      </c>
      <c r="Y171" s="72" t="s">
        <v>65</v>
      </c>
    </row>
    <row r="172" spans="1:28" x14ac:dyDescent="0.2">
      <c r="C172" s="72" t="s">
        <v>66</v>
      </c>
      <c r="D172" s="26">
        <f>COUNTIFS(C5:C49,"أنثى",I5:I49,"&lt;10")</f>
        <v>0</v>
      </c>
      <c r="E172" s="26">
        <f>COUNTIFS(C5:C49,"أنثى",I5:I49,"&gt;=10")</f>
        <v>0</v>
      </c>
      <c r="F172" s="26">
        <f>SUM(D172:E172)</f>
        <v>0</v>
      </c>
      <c r="H172" s="72" t="s">
        <v>66</v>
      </c>
      <c r="I172" s="26">
        <f>COUNTIFS(C5:C49,"أنثى",O5:O49,"&lt;10")</f>
        <v>0</v>
      </c>
      <c r="J172" s="26">
        <f>COUNTIFS(C5:C49,"أنثى",O5:O49,"&gt;=10")</f>
        <v>0</v>
      </c>
      <c r="K172" s="26">
        <f>SUM(I172:J172)</f>
        <v>0</v>
      </c>
      <c r="P172" s="72" t="s">
        <v>66</v>
      </c>
      <c r="Q172" s="26">
        <f>COUNTIFS(C5:C49,"أنثى",Y5:Y49,"&lt;10")</f>
        <v>0</v>
      </c>
      <c r="R172" s="26">
        <f>COUNTIFS(C5:C49,"أنثى",Y5:Y49,"&gt;=10")</f>
        <v>0</v>
      </c>
      <c r="S172" s="26">
        <f>SUM(Q172:R172)</f>
        <v>0</v>
      </c>
      <c r="T172" s="74"/>
      <c r="V172" s="72" t="s">
        <v>66</v>
      </c>
      <c r="W172" s="26">
        <f>COUNTIFS(C5:C49,"أنثى",AE5:AE49,"&lt;10")</f>
        <v>0</v>
      </c>
      <c r="X172" s="26">
        <f>COUNTIFS(C5:C49,"أنثى",AE5:AE49,"&gt;=10")</f>
        <v>0</v>
      </c>
      <c r="Y172" s="26">
        <f>SUM(W172:X172)</f>
        <v>0</v>
      </c>
    </row>
    <row r="173" spans="1:28" x14ac:dyDescent="0.2">
      <c r="C173" s="72" t="s">
        <v>67</v>
      </c>
      <c r="D173" s="26">
        <f>COUNTIFS(C5:C49,"ذكر",I5:I49,"&lt;10")</f>
        <v>0</v>
      </c>
      <c r="E173" s="26">
        <f>COUNTIFS(C5:C49,"ذكر",I5:I49,"&gt;=10")</f>
        <v>0</v>
      </c>
      <c r="F173" s="26">
        <f>SUM(D173:E173)</f>
        <v>0</v>
      </c>
      <c r="H173" s="72" t="s">
        <v>67</v>
      </c>
      <c r="I173" s="26">
        <f>COUNTIFS(C5:C49,"ذكر",O5:O49,"&lt;10")</f>
        <v>0</v>
      </c>
      <c r="J173" s="26">
        <f>COUNTIFS(C5:C49,"ذكر",O5:O49,"&gt;=10")</f>
        <v>0</v>
      </c>
      <c r="K173" s="26">
        <f>SUM(I173:J173)</f>
        <v>0</v>
      </c>
      <c r="P173" s="72" t="s">
        <v>67</v>
      </c>
      <c r="Q173" s="26">
        <f>COUNTIFS(C5:C49,"ذكر",Y5:Y49,"&lt;10")</f>
        <v>0</v>
      </c>
      <c r="R173" s="26">
        <f>COUNTIFS(C5:C49,"ذكر",Y5:Y49,"&gt;=10")</f>
        <v>0</v>
      </c>
      <c r="S173" s="26">
        <f>SUM(Q173:R173)</f>
        <v>0</v>
      </c>
      <c r="T173" s="74"/>
      <c r="V173" s="72" t="s">
        <v>67</v>
      </c>
      <c r="W173" s="26">
        <f>COUNTIFS(C5:C49,"ذكر",AE5:AE49,"&lt;10")</f>
        <v>0</v>
      </c>
      <c r="X173" s="26">
        <f>COUNTIFS(C5:C49,"ذكر",AE5:AE49,"&gt;=10")</f>
        <v>0</v>
      </c>
      <c r="Y173" s="26">
        <f>SUM(W173:X173)</f>
        <v>0</v>
      </c>
    </row>
    <row r="174" spans="1:28" x14ac:dyDescent="0.2">
      <c r="C174" s="72" t="s">
        <v>65</v>
      </c>
      <c r="D174" s="26">
        <f>SUM(D172:D173)</f>
        <v>0</v>
      </c>
      <c r="E174" s="26">
        <f>SUM(E172:E173)</f>
        <v>0</v>
      </c>
      <c r="H174" s="72" t="s">
        <v>65</v>
      </c>
      <c r="I174" s="26">
        <f>SUM(I172:I173)</f>
        <v>0</v>
      </c>
      <c r="J174" s="26">
        <f>SUM(J172:J173)</f>
        <v>0</v>
      </c>
      <c r="P174" s="72" t="s">
        <v>65</v>
      </c>
      <c r="Q174" s="26">
        <f>SUM(Q172:Q173)</f>
        <v>0</v>
      </c>
      <c r="R174" s="26">
        <f>SUM(R172:R173)</f>
        <v>0</v>
      </c>
      <c r="V174" s="72" t="s">
        <v>65</v>
      </c>
      <c r="W174" s="26">
        <f>SUM(W172:W173)</f>
        <v>0</v>
      </c>
      <c r="X174" s="26">
        <f>SUM(X172:X173)</f>
        <v>0</v>
      </c>
    </row>
  </sheetData>
  <sheetProtection formatCells="0" formatColumns="0" formatRows="0" insertColumns="0" insertRows="0" insertHyperlinks="0" deleteColumns="0" deleteRows="0" sort="0" autoFilter="0" pivotTables="0"/>
  <mergeCells count="85">
    <mergeCell ref="A167:B167"/>
    <mergeCell ref="O167:P167"/>
    <mergeCell ref="U167:V167"/>
    <mergeCell ref="A1:B1"/>
    <mergeCell ref="O1:P1"/>
    <mergeCell ref="U1:V1"/>
    <mergeCell ref="U51:V51"/>
    <mergeCell ref="O51:P51"/>
    <mergeCell ref="A51:B51"/>
    <mergeCell ref="C1:F1"/>
    <mergeCell ref="H1:I1"/>
    <mergeCell ref="J1:M1"/>
    <mergeCell ref="Q1:S1"/>
    <mergeCell ref="K52:V52"/>
    <mergeCell ref="B55:C55"/>
    <mergeCell ref="B56:C56"/>
    <mergeCell ref="W1:Y1"/>
    <mergeCell ref="AG3:AJ3"/>
    <mergeCell ref="C51:F51"/>
    <mergeCell ref="H51:I51"/>
    <mergeCell ref="J51:M51"/>
    <mergeCell ref="Q51:S51"/>
    <mergeCell ref="W51:Y51"/>
    <mergeCell ref="D3:J3"/>
    <mergeCell ref="K3:P3"/>
    <mergeCell ref="Q3:Z3"/>
    <mergeCell ref="AA3:AF3"/>
    <mergeCell ref="A57:A62"/>
    <mergeCell ref="B57:C57"/>
    <mergeCell ref="B58:C58"/>
    <mergeCell ref="B59:C59"/>
    <mergeCell ref="B61:C61"/>
    <mergeCell ref="B62:C62"/>
    <mergeCell ref="N65:R65"/>
    <mergeCell ref="S66:T66"/>
    <mergeCell ref="V66:W66"/>
    <mergeCell ref="S67:T67"/>
    <mergeCell ref="B68:F68"/>
    <mergeCell ref="S68:T68"/>
    <mergeCell ref="A98:B98"/>
    <mergeCell ref="B69:F69"/>
    <mergeCell ref="S69:T69"/>
    <mergeCell ref="S70:T70"/>
    <mergeCell ref="C91:F91"/>
    <mergeCell ref="H91:I91"/>
    <mergeCell ref="J91:M91"/>
    <mergeCell ref="Q91:S91"/>
    <mergeCell ref="A91:B91"/>
    <mergeCell ref="O91:P91"/>
    <mergeCell ref="W91:Y91"/>
    <mergeCell ref="K93:R93"/>
    <mergeCell ref="A95:B95"/>
    <mergeCell ref="A96:B96"/>
    <mergeCell ref="A97:B97"/>
    <mergeCell ref="U91:V91"/>
    <mergeCell ref="C125:F125"/>
    <mergeCell ref="A99:B99"/>
    <mergeCell ref="A108:B108"/>
    <mergeCell ref="A109:B109"/>
    <mergeCell ref="A110:B110"/>
    <mergeCell ref="A111:B111"/>
    <mergeCell ref="A112:B112"/>
    <mergeCell ref="A115:B115"/>
    <mergeCell ref="A116:B116"/>
    <mergeCell ref="A117:B117"/>
    <mergeCell ref="A118:B118"/>
    <mergeCell ref="A119:B119"/>
    <mergeCell ref="A125:B125"/>
    <mergeCell ref="C167:F167"/>
    <mergeCell ref="H167:I167"/>
    <mergeCell ref="J167:M167"/>
    <mergeCell ref="Q167:S167"/>
    <mergeCell ref="W167:Y167"/>
    <mergeCell ref="H125:I125"/>
    <mergeCell ref="J125:M125"/>
    <mergeCell ref="Q125:S125"/>
    <mergeCell ref="W125:Y125"/>
    <mergeCell ref="K127:R127"/>
    <mergeCell ref="U125:V125"/>
    <mergeCell ref="O125:P125"/>
    <mergeCell ref="J168:U168"/>
    <mergeCell ref="C170:F170"/>
    <mergeCell ref="H170:K170"/>
    <mergeCell ref="P170:S170"/>
    <mergeCell ref="V170:Y170"/>
  </mergeCells>
  <conditionalFormatting sqref="M5:M49">
    <cfRule type="cellIs" dxfId="162" priority="1" stopIfTrue="1" operator="equal">
      <formula>$M$56</formula>
    </cfRule>
    <cfRule type="cellIs" dxfId="161" priority="2" stopIfTrue="1" operator="equal">
      <formula>$M$55</formula>
    </cfRule>
  </conditionalFormatting>
  <conditionalFormatting sqref="U5:U49">
    <cfRule type="cellIs" dxfId="160" priority="3" stopIfTrue="1" operator="equal">
      <formula>$U$56</formula>
    </cfRule>
    <cfRule type="cellIs" dxfId="159" priority="4" stopIfTrue="1" operator="equal">
      <formula>$U$55</formula>
    </cfRule>
  </conditionalFormatting>
  <conditionalFormatting sqref="V5:V49">
    <cfRule type="cellIs" dxfId="158" priority="5" stopIfTrue="1" operator="equal">
      <formula>$V$56</formula>
    </cfRule>
    <cfRule type="cellIs" dxfId="157" priority="6" stopIfTrue="1" operator="equal">
      <formula>$V$55</formula>
    </cfRule>
  </conditionalFormatting>
  <conditionalFormatting sqref="W5:W49">
    <cfRule type="cellIs" dxfId="156" priority="7" stopIfTrue="1" operator="equal">
      <formula>$W$56</formula>
    </cfRule>
    <cfRule type="cellIs" dxfId="155" priority="8" stopIfTrue="1" operator="equal">
      <formula>$W$55</formula>
    </cfRule>
    <cfRule type="cellIs" dxfId="154" priority="9" stopIfTrue="1" operator="equal">
      <formula>7.77</formula>
    </cfRule>
  </conditionalFormatting>
  <conditionalFormatting sqref="AA5:AA49">
    <cfRule type="cellIs" dxfId="153" priority="10" stopIfTrue="1" operator="equal">
      <formula>$AA$56</formula>
    </cfRule>
    <cfRule type="cellIs" dxfId="152" priority="11" stopIfTrue="1" operator="equal">
      <formula>$AA$55</formula>
    </cfRule>
  </conditionalFormatting>
  <conditionalFormatting sqref="AB5:AB49">
    <cfRule type="cellIs" dxfId="151" priority="12" stopIfTrue="1" operator="equal">
      <formula>$AB$56</formula>
    </cfRule>
    <cfRule type="cellIs" dxfId="150" priority="13" stopIfTrue="1" operator="equal">
      <formula>$AB$55</formula>
    </cfRule>
  </conditionalFormatting>
  <conditionalFormatting sqref="K5:K49">
    <cfRule type="cellIs" dxfId="149" priority="14" stopIfTrue="1" operator="equal">
      <formula>$K$56</formula>
    </cfRule>
    <cfRule type="cellIs" dxfId="148" priority="15" stopIfTrue="1" operator="equal">
      <formula>$K$55</formula>
    </cfRule>
  </conditionalFormatting>
  <conditionalFormatting sqref="G5:G49">
    <cfRule type="cellIs" dxfId="147" priority="16" stopIfTrue="1" operator="equal">
      <formula>$G$56</formula>
    </cfRule>
    <cfRule type="cellIs" dxfId="146" priority="17" stopIfTrue="1" operator="equal">
      <formula>$G$55</formula>
    </cfRule>
  </conditionalFormatting>
  <conditionalFormatting sqref="F5:F49">
    <cfRule type="cellIs" dxfId="145" priority="18" stopIfTrue="1" operator="equal">
      <formula>$F$56</formula>
    </cfRule>
    <cfRule type="cellIs" dxfId="144" priority="19" stopIfTrue="1" operator="equal">
      <formula>$F$55</formula>
    </cfRule>
  </conditionalFormatting>
  <conditionalFormatting sqref="E5:E49">
    <cfRule type="cellIs" dxfId="143" priority="20" stopIfTrue="1" operator="equal">
      <formula>$E$56</formula>
    </cfRule>
    <cfRule type="cellIs" dxfId="142" priority="21" stopIfTrue="1" operator="equal">
      <formula>$E$55</formula>
    </cfRule>
  </conditionalFormatting>
  <conditionalFormatting sqref="D5:D49">
    <cfRule type="cellIs" dxfId="141" priority="22" stopIfTrue="1" operator="equal">
      <formula>$D$56</formula>
    </cfRule>
    <cfRule type="cellIs" dxfId="140" priority="23" stopIfTrue="1" operator="equal">
      <formula>$D$55</formula>
    </cfRule>
  </conditionalFormatting>
  <conditionalFormatting sqref="R5:R49">
    <cfRule type="cellIs" dxfId="139" priority="24" stopIfTrue="1" operator="equal">
      <formula>$R$56</formula>
    </cfRule>
    <cfRule type="cellIs" dxfId="138" priority="25" stopIfTrue="1" operator="equal">
      <formula>$R$55</formula>
    </cfRule>
  </conditionalFormatting>
  <conditionalFormatting sqref="T5:T49">
    <cfRule type="cellIs" dxfId="137" priority="26" stopIfTrue="1" operator="equal">
      <formula>$T$56</formula>
    </cfRule>
    <cfRule type="cellIs" dxfId="136" priority="27" stopIfTrue="1" operator="equal">
      <formula>$T$55</formula>
    </cfRule>
  </conditionalFormatting>
  <conditionalFormatting sqref="L5:L49">
    <cfRule type="cellIs" dxfId="135" priority="28" stopIfTrue="1" operator="equal">
      <formula>$L$56</formula>
    </cfRule>
    <cfRule type="cellIs" dxfId="134" priority="29" stopIfTrue="1" operator="equal">
      <formula>$L$55</formula>
    </cfRule>
  </conditionalFormatting>
  <conditionalFormatting sqref="S5:S49">
    <cfRule type="cellIs" dxfId="133" priority="30" stopIfTrue="1" operator="equal">
      <formula>$S$56</formula>
    </cfRule>
    <cfRule type="cellIs" dxfId="132" priority="31" stopIfTrue="1" operator="equal">
      <formula>$S$55</formula>
    </cfRule>
  </conditionalFormatting>
  <conditionalFormatting sqref="Q5:Q49">
    <cfRule type="cellIs" dxfId="131" priority="32" stopIfTrue="1" operator="equal">
      <formula>$Q$56</formula>
    </cfRule>
    <cfRule type="cellIs" dxfId="130" priority="33" stopIfTrue="1" operator="equal">
      <formula>$Q$55</formula>
    </cfRule>
  </conditionalFormatting>
  <conditionalFormatting sqref="AC5:AC49">
    <cfRule type="cellIs" dxfId="129" priority="36" stopIfTrue="1" operator="equal">
      <formula>$AC$56</formula>
    </cfRule>
    <cfRule type="cellIs" dxfId="128" priority="37" stopIfTrue="1" operator="equal">
      <formula>$AC$55</formula>
    </cfRule>
  </conditionalFormatting>
  <dataValidations count="2">
    <dataValidation type="decimal" allowBlank="1" showInputMessage="1" showErrorMessage="1" errorTitle="الرجاء التصحيح" error="العدد يجب أن يكون بين 0 و 20" sqref="AA5:AC49 IY5:JB49 SU5:SX49 ACQ5:ACT49 AMM5:AMP49 AWI5:AWL49 BGE5:BGH49 BQA5:BQD49 BZW5:BZZ49 CJS5:CJV49 CTO5:CTR49 DDK5:DDN49 DNG5:DNJ49 DXC5:DXF49 EGY5:EHB49 EQU5:EQX49 FAQ5:FAT49 FKM5:FKP49 FUI5:FUL49 GEE5:GEH49 GOA5:GOD49 GXW5:GXZ49 HHS5:HHV49 HRO5:HRR49 IBK5:IBN49 ILG5:ILJ49 IVC5:IVF49 JEY5:JFB49 JOU5:JOX49 JYQ5:JYT49 KIM5:KIP49 KSI5:KSL49 LCE5:LCH49 LMA5:LMD49 LVW5:LVZ49 MFS5:MFV49 MPO5:MPR49 MZK5:MZN49 NJG5:NJJ49 NTC5:NTF49 OCY5:ODB49 OMU5:OMX49 OWQ5:OWT49 PGM5:PGP49 PQI5:PQL49 QAE5:QAH49 QKA5:QKD49 QTW5:QTZ49 RDS5:RDV49 RNO5:RNR49 RXK5:RXN49 SHG5:SHJ49 SRC5:SRF49 TAY5:TBB49 TKU5:TKX49 TUQ5:TUT49 UEM5:UEP49 UOI5:UOL49 UYE5:UYH49 VIA5:VID49 VRW5:VRZ49 WBS5:WBV49 WLO5:WLR49 WVK5:WVN49 D65550:G65584 IY65550:JB65584 SU65550:SX65584 ACQ65550:ACT65584 AMM65550:AMP65584 AWI65550:AWL65584 BGE65550:BGH65584 BQA65550:BQD65584 BZW65550:BZZ65584 CJS65550:CJV65584 CTO65550:CTR65584 DDK65550:DDN65584 DNG65550:DNJ65584 DXC65550:DXF65584 EGY65550:EHB65584 EQU65550:EQX65584 FAQ65550:FAT65584 FKM65550:FKP65584 FUI65550:FUL65584 GEE65550:GEH65584 GOA65550:GOD65584 GXW65550:GXZ65584 HHS65550:HHV65584 HRO65550:HRR65584 IBK65550:IBN65584 ILG65550:ILJ65584 IVC65550:IVF65584 JEY65550:JFB65584 JOU65550:JOX65584 JYQ65550:JYT65584 KIM65550:KIP65584 KSI65550:KSL65584 LCE65550:LCH65584 LMA65550:LMD65584 LVW65550:LVZ65584 MFS65550:MFV65584 MPO65550:MPR65584 MZK65550:MZN65584 NJG65550:NJJ65584 NTC65550:NTF65584 OCY65550:ODB65584 OMU65550:OMX65584 OWQ65550:OWT65584 PGM65550:PGP65584 PQI65550:PQL65584 QAE65550:QAH65584 QKA65550:QKD65584 QTW65550:QTZ65584 RDS65550:RDV65584 RNO65550:RNR65584 RXK65550:RXN65584 SHG65550:SHJ65584 SRC65550:SRF65584 TAY65550:TBB65584 TKU65550:TKX65584 TUQ65550:TUT65584 UEM65550:UEP65584 UOI65550:UOL65584 UYE65550:UYH65584 VIA65550:VID65584 VRW65550:VRZ65584 WBS65550:WBV65584 WLO65550:WLR65584 WVK65550:WVN65584 D131086:G131120 IY131086:JB131120 SU131086:SX131120 ACQ131086:ACT131120 AMM131086:AMP131120 AWI131086:AWL131120 BGE131086:BGH131120 BQA131086:BQD131120 BZW131086:BZZ131120 CJS131086:CJV131120 CTO131086:CTR131120 DDK131086:DDN131120 DNG131086:DNJ131120 DXC131086:DXF131120 EGY131086:EHB131120 EQU131086:EQX131120 FAQ131086:FAT131120 FKM131086:FKP131120 FUI131086:FUL131120 GEE131086:GEH131120 GOA131086:GOD131120 GXW131086:GXZ131120 HHS131086:HHV131120 HRO131086:HRR131120 IBK131086:IBN131120 ILG131086:ILJ131120 IVC131086:IVF131120 JEY131086:JFB131120 JOU131086:JOX131120 JYQ131086:JYT131120 KIM131086:KIP131120 KSI131086:KSL131120 LCE131086:LCH131120 LMA131086:LMD131120 LVW131086:LVZ131120 MFS131086:MFV131120 MPO131086:MPR131120 MZK131086:MZN131120 NJG131086:NJJ131120 NTC131086:NTF131120 OCY131086:ODB131120 OMU131086:OMX131120 OWQ131086:OWT131120 PGM131086:PGP131120 PQI131086:PQL131120 QAE131086:QAH131120 QKA131086:QKD131120 QTW131086:QTZ131120 RDS131086:RDV131120 RNO131086:RNR131120 RXK131086:RXN131120 SHG131086:SHJ131120 SRC131086:SRF131120 TAY131086:TBB131120 TKU131086:TKX131120 TUQ131086:TUT131120 UEM131086:UEP131120 UOI131086:UOL131120 UYE131086:UYH131120 VIA131086:VID131120 VRW131086:VRZ131120 WBS131086:WBV131120 WLO131086:WLR131120 WVK131086:WVN131120 D196622:G196656 IY196622:JB196656 SU196622:SX196656 ACQ196622:ACT196656 AMM196622:AMP196656 AWI196622:AWL196656 BGE196622:BGH196656 BQA196622:BQD196656 BZW196622:BZZ196656 CJS196622:CJV196656 CTO196622:CTR196656 DDK196622:DDN196656 DNG196622:DNJ196656 DXC196622:DXF196656 EGY196622:EHB196656 EQU196622:EQX196656 FAQ196622:FAT196656 FKM196622:FKP196656 FUI196622:FUL196656 GEE196622:GEH196656 GOA196622:GOD196656 GXW196622:GXZ196656 HHS196622:HHV196656 HRO196622:HRR196656 IBK196622:IBN196656 ILG196622:ILJ196656 IVC196622:IVF196656 JEY196622:JFB196656 JOU196622:JOX196656 JYQ196622:JYT196656 KIM196622:KIP196656 KSI196622:KSL196656 LCE196622:LCH196656 LMA196622:LMD196656 LVW196622:LVZ196656 MFS196622:MFV196656 MPO196622:MPR196656 MZK196622:MZN196656 NJG196622:NJJ196656 NTC196622:NTF196656 OCY196622:ODB196656 OMU196622:OMX196656 OWQ196622:OWT196656 PGM196622:PGP196656 PQI196622:PQL196656 QAE196622:QAH196656 QKA196622:QKD196656 QTW196622:QTZ196656 RDS196622:RDV196656 RNO196622:RNR196656 RXK196622:RXN196656 SHG196622:SHJ196656 SRC196622:SRF196656 TAY196622:TBB196656 TKU196622:TKX196656 TUQ196622:TUT196656 UEM196622:UEP196656 UOI196622:UOL196656 UYE196622:UYH196656 VIA196622:VID196656 VRW196622:VRZ196656 WBS196622:WBV196656 WLO196622:WLR196656 WVK196622:WVN196656 D262158:G262192 IY262158:JB262192 SU262158:SX262192 ACQ262158:ACT262192 AMM262158:AMP262192 AWI262158:AWL262192 BGE262158:BGH262192 BQA262158:BQD262192 BZW262158:BZZ262192 CJS262158:CJV262192 CTO262158:CTR262192 DDK262158:DDN262192 DNG262158:DNJ262192 DXC262158:DXF262192 EGY262158:EHB262192 EQU262158:EQX262192 FAQ262158:FAT262192 FKM262158:FKP262192 FUI262158:FUL262192 GEE262158:GEH262192 GOA262158:GOD262192 GXW262158:GXZ262192 HHS262158:HHV262192 HRO262158:HRR262192 IBK262158:IBN262192 ILG262158:ILJ262192 IVC262158:IVF262192 JEY262158:JFB262192 JOU262158:JOX262192 JYQ262158:JYT262192 KIM262158:KIP262192 KSI262158:KSL262192 LCE262158:LCH262192 LMA262158:LMD262192 LVW262158:LVZ262192 MFS262158:MFV262192 MPO262158:MPR262192 MZK262158:MZN262192 NJG262158:NJJ262192 NTC262158:NTF262192 OCY262158:ODB262192 OMU262158:OMX262192 OWQ262158:OWT262192 PGM262158:PGP262192 PQI262158:PQL262192 QAE262158:QAH262192 QKA262158:QKD262192 QTW262158:QTZ262192 RDS262158:RDV262192 RNO262158:RNR262192 RXK262158:RXN262192 SHG262158:SHJ262192 SRC262158:SRF262192 TAY262158:TBB262192 TKU262158:TKX262192 TUQ262158:TUT262192 UEM262158:UEP262192 UOI262158:UOL262192 UYE262158:UYH262192 VIA262158:VID262192 VRW262158:VRZ262192 WBS262158:WBV262192 WLO262158:WLR262192 WVK262158:WVN262192 D327694:G327728 IY327694:JB327728 SU327694:SX327728 ACQ327694:ACT327728 AMM327694:AMP327728 AWI327694:AWL327728 BGE327694:BGH327728 BQA327694:BQD327728 BZW327694:BZZ327728 CJS327694:CJV327728 CTO327694:CTR327728 DDK327694:DDN327728 DNG327694:DNJ327728 DXC327694:DXF327728 EGY327694:EHB327728 EQU327694:EQX327728 FAQ327694:FAT327728 FKM327694:FKP327728 FUI327694:FUL327728 GEE327694:GEH327728 GOA327694:GOD327728 GXW327694:GXZ327728 HHS327694:HHV327728 HRO327694:HRR327728 IBK327694:IBN327728 ILG327694:ILJ327728 IVC327694:IVF327728 JEY327694:JFB327728 JOU327694:JOX327728 JYQ327694:JYT327728 KIM327694:KIP327728 KSI327694:KSL327728 LCE327694:LCH327728 LMA327694:LMD327728 LVW327694:LVZ327728 MFS327694:MFV327728 MPO327694:MPR327728 MZK327694:MZN327728 NJG327694:NJJ327728 NTC327694:NTF327728 OCY327694:ODB327728 OMU327694:OMX327728 OWQ327694:OWT327728 PGM327694:PGP327728 PQI327694:PQL327728 QAE327694:QAH327728 QKA327694:QKD327728 QTW327694:QTZ327728 RDS327694:RDV327728 RNO327694:RNR327728 RXK327694:RXN327728 SHG327694:SHJ327728 SRC327694:SRF327728 TAY327694:TBB327728 TKU327694:TKX327728 TUQ327694:TUT327728 UEM327694:UEP327728 UOI327694:UOL327728 UYE327694:UYH327728 VIA327694:VID327728 VRW327694:VRZ327728 WBS327694:WBV327728 WLO327694:WLR327728 WVK327694:WVN327728 D393230:G393264 IY393230:JB393264 SU393230:SX393264 ACQ393230:ACT393264 AMM393230:AMP393264 AWI393230:AWL393264 BGE393230:BGH393264 BQA393230:BQD393264 BZW393230:BZZ393264 CJS393230:CJV393264 CTO393230:CTR393264 DDK393230:DDN393264 DNG393230:DNJ393264 DXC393230:DXF393264 EGY393230:EHB393264 EQU393230:EQX393264 FAQ393230:FAT393264 FKM393230:FKP393264 FUI393230:FUL393264 GEE393230:GEH393264 GOA393230:GOD393264 GXW393230:GXZ393264 HHS393230:HHV393264 HRO393230:HRR393264 IBK393230:IBN393264 ILG393230:ILJ393264 IVC393230:IVF393264 JEY393230:JFB393264 JOU393230:JOX393264 JYQ393230:JYT393264 KIM393230:KIP393264 KSI393230:KSL393264 LCE393230:LCH393264 LMA393230:LMD393264 LVW393230:LVZ393264 MFS393230:MFV393264 MPO393230:MPR393264 MZK393230:MZN393264 NJG393230:NJJ393264 NTC393230:NTF393264 OCY393230:ODB393264 OMU393230:OMX393264 OWQ393230:OWT393264 PGM393230:PGP393264 PQI393230:PQL393264 QAE393230:QAH393264 QKA393230:QKD393264 QTW393230:QTZ393264 RDS393230:RDV393264 RNO393230:RNR393264 RXK393230:RXN393264 SHG393230:SHJ393264 SRC393230:SRF393264 TAY393230:TBB393264 TKU393230:TKX393264 TUQ393230:TUT393264 UEM393230:UEP393264 UOI393230:UOL393264 UYE393230:UYH393264 VIA393230:VID393264 VRW393230:VRZ393264 WBS393230:WBV393264 WLO393230:WLR393264 WVK393230:WVN393264 D458766:G458800 IY458766:JB458800 SU458766:SX458800 ACQ458766:ACT458800 AMM458766:AMP458800 AWI458766:AWL458800 BGE458766:BGH458800 BQA458766:BQD458800 BZW458766:BZZ458800 CJS458766:CJV458800 CTO458766:CTR458800 DDK458766:DDN458800 DNG458766:DNJ458800 DXC458766:DXF458800 EGY458766:EHB458800 EQU458766:EQX458800 FAQ458766:FAT458800 FKM458766:FKP458800 FUI458766:FUL458800 GEE458766:GEH458800 GOA458766:GOD458800 GXW458766:GXZ458800 HHS458766:HHV458800 HRO458766:HRR458800 IBK458766:IBN458800 ILG458766:ILJ458800 IVC458766:IVF458800 JEY458766:JFB458800 JOU458766:JOX458800 JYQ458766:JYT458800 KIM458766:KIP458800 KSI458766:KSL458800 LCE458766:LCH458800 LMA458766:LMD458800 LVW458766:LVZ458800 MFS458766:MFV458800 MPO458766:MPR458800 MZK458766:MZN458800 NJG458766:NJJ458800 NTC458766:NTF458800 OCY458766:ODB458800 OMU458766:OMX458800 OWQ458766:OWT458800 PGM458766:PGP458800 PQI458766:PQL458800 QAE458766:QAH458800 QKA458766:QKD458800 QTW458766:QTZ458800 RDS458766:RDV458800 RNO458766:RNR458800 RXK458766:RXN458800 SHG458766:SHJ458800 SRC458766:SRF458800 TAY458766:TBB458800 TKU458766:TKX458800 TUQ458766:TUT458800 UEM458766:UEP458800 UOI458766:UOL458800 UYE458766:UYH458800 VIA458766:VID458800 VRW458766:VRZ458800 WBS458766:WBV458800 WLO458766:WLR458800 WVK458766:WVN458800 D524302:G524336 IY524302:JB524336 SU524302:SX524336 ACQ524302:ACT524336 AMM524302:AMP524336 AWI524302:AWL524336 BGE524302:BGH524336 BQA524302:BQD524336 BZW524302:BZZ524336 CJS524302:CJV524336 CTO524302:CTR524336 DDK524302:DDN524336 DNG524302:DNJ524336 DXC524302:DXF524336 EGY524302:EHB524336 EQU524302:EQX524336 FAQ524302:FAT524336 FKM524302:FKP524336 FUI524302:FUL524336 GEE524302:GEH524336 GOA524302:GOD524336 GXW524302:GXZ524336 HHS524302:HHV524336 HRO524302:HRR524336 IBK524302:IBN524336 ILG524302:ILJ524336 IVC524302:IVF524336 JEY524302:JFB524336 JOU524302:JOX524336 JYQ524302:JYT524336 KIM524302:KIP524336 KSI524302:KSL524336 LCE524302:LCH524336 LMA524302:LMD524336 LVW524302:LVZ524336 MFS524302:MFV524336 MPO524302:MPR524336 MZK524302:MZN524336 NJG524302:NJJ524336 NTC524302:NTF524336 OCY524302:ODB524336 OMU524302:OMX524336 OWQ524302:OWT524336 PGM524302:PGP524336 PQI524302:PQL524336 QAE524302:QAH524336 QKA524302:QKD524336 QTW524302:QTZ524336 RDS524302:RDV524336 RNO524302:RNR524336 RXK524302:RXN524336 SHG524302:SHJ524336 SRC524302:SRF524336 TAY524302:TBB524336 TKU524302:TKX524336 TUQ524302:TUT524336 UEM524302:UEP524336 UOI524302:UOL524336 UYE524302:UYH524336 VIA524302:VID524336 VRW524302:VRZ524336 WBS524302:WBV524336 WLO524302:WLR524336 WVK524302:WVN524336 D589838:G589872 IY589838:JB589872 SU589838:SX589872 ACQ589838:ACT589872 AMM589838:AMP589872 AWI589838:AWL589872 BGE589838:BGH589872 BQA589838:BQD589872 BZW589838:BZZ589872 CJS589838:CJV589872 CTO589838:CTR589872 DDK589838:DDN589872 DNG589838:DNJ589872 DXC589838:DXF589872 EGY589838:EHB589872 EQU589838:EQX589872 FAQ589838:FAT589872 FKM589838:FKP589872 FUI589838:FUL589872 GEE589838:GEH589872 GOA589838:GOD589872 GXW589838:GXZ589872 HHS589838:HHV589872 HRO589838:HRR589872 IBK589838:IBN589872 ILG589838:ILJ589872 IVC589838:IVF589872 JEY589838:JFB589872 JOU589838:JOX589872 JYQ589838:JYT589872 KIM589838:KIP589872 KSI589838:KSL589872 LCE589838:LCH589872 LMA589838:LMD589872 LVW589838:LVZ589872 MFS589838:MFV589872 MPO589838:MPR589872 MZK589838:MZN589872 NJG589838:NJJ589872 NTC589838:NTF589872 OCY589838:ODB589872 OMU589838:OMX589872 OWQ589838:OWT589872 PGM589838:PGP589872 PQI589838:PQL589872 QAE589838:QAH589872 QKA589838:QKD589872 QTW589838:QTZ589872 RDS589838:RDV589872 RNO589838:RNR589872 RXK589838:RXN589872 SHG589838:SHJ589872 SRC589838:SRF589872 TAY589838:TBB589872 TKU589838:TKX589872 TUQ589838:TUT589872 UEM589838:UEP589872 UOI589838:UOL589872 UYE589838:UYH589872 VIA589838:VID589872 VRW589838:VRZ589872 WBS589838:WBV589872 WLO589838:WLR589872 WVK589838:WVN589872 D655374:G655408 IY655374:JB655408 SU655374:SX655408 ACQ655374:ACT655408 AMM655374:AMP655408 AWI655374:AWL655408 BGE655374:BGH655408 BQA655374:BQD655408 BZW655374:BZZ655408 CJS655374:CJV655408 CTO655374:CTR655408 DDK655374:DDN655408 DNG655374:DNJ655408 DXC655374:DXF655408 EGY655374:EHB655408 EQU655374:EQX655408 FAQ655374:FAT655408 FKM655374:FKP655408 FUI655374:FUL655408 GEE655374:GEH655408 GOA655374:GOD655408 GXW655374:GXZ655408 HHS655374:HHV655408 HRO655374:HRR655408 IBK655374:IBN655408 ILG655374:ILJ655408 IVC655374:IVF655408 JEY655374:JFB655408 JOU655374:JOX655408 JYQ655374:JYT655408 KIM655374:KIP655408 KSI655374:KSL655408 LCE655374:LCH655408 LMA655374:LMD655408 LVW655374:LVZ655408 MFS655374:MFV655408 MPO655374:MPR655408 MZK655374:MZN655408 NJG655374:NJJ655408 NTC655374:NTF655408 OCY655374:ODB655408 OMU655374:OMX655408 OWQ655374:OWT655408 PGM655374:PGP655408 PQI655374:PQL655408 QAE655374:QAH655408 QKA655374:QKD655408 QTW655374:QTZ655408 RDS655374:RDV655408 RNO655374:RNR655408 RXK655374:RXN655408 SHG655374:SHJ655408 SRC655374:SRF655408 TAY655374:TBB655408 TKU655374:TKX655408 TUQ655374:TUT655408 UEM655374:UEP655408 UOI655374:UOL655408 UYE655374:UYH655408 VIA655374:VID655408 VRW655374:VRZ655408 WBS655374:WBV655408 WLO655374:WLR655408 WVK655374:WVN655408 D720910:G720944 IY720910:JB720944 SU720910:SX720944 ACQ720910:ACT720944 AMM720910:AMP720944 AWI720910:AWL720944 BGE720910:BGH720944 BQA720910:BQD720944 BZW720910:BZZ720944 CJS720910:CJV720944 CTO720910:CTR720944 DDK720910:DDN720944 DNG720910:DNJ720944 DXC720910:DXF720944 EGY720910:EHB720944 EQU720910:EQX720944 FAQ720910:FAT720944 FKM720910:FKP720944 FUI720910:FUL720944 GEE720910:GEH720944 GOA720910:GOD720944 GXW720910:GXZ720944 HHS720910:HHV720944 HRO720910:HRR720944 IBK720910:IBN720944 ILG720910:ILJ720944 IVC720910:IVF720944 JEY720910:JFB720944 JOU720910:JOX720944 JYQ720910:JYT720944 KIM720910:KIP720944 KSI720910:KSL720944 LCE720910:LCH720944 LMA720910:LMD720944 LVW720910:LVZ720944 MFS720910:MFV720944 MPO720910:MPR720944 MZK720910:MZN720944 NJG720910:NJJ720944 NTC720910:NTF720944 OCY720910:ODB720944 OMU720910:OMX720944 OWQ720910:OWT720944 PGM720910:PGP720944 PQI720910:PQL720944 QAE720910:QAH720944 QKA720910:QKD720944 QTW720910:QTZ720944 RDS720910:RDV720944 RNO720910:RNR720944 RXK720910:RXN720944 SHG720910:SHJ720944 SRC720910:SRF720944 TAY720910:TBB720944 TKU720910:TKX720944 TUQ720910:TUT720944 UEM720910:UEP720944 UOI720910:UOL720944 UYE720910:UYH720944 VIA720910:VID720944 VRW720910:VRZ720944 WBS720910:WBV720944 WLO720910:WLR720944 WVK720910:WVN720944 D786446:G786480 IY786446:JB786480 SU786446:SX786480 ACQ786446:ACT786480 AMM786446:AMP786480 AWI786446:AWL786480 BGE786446:BGH786480 BQA786446:BQD786480 BZW786446:BZZ786480 CJS786446:CJV786480 CTO786446:CTR786480 DDK786446:DDN786480 DNG786446:DNJ786480 DXC786446:DXF786480 EGY786446:EHB786480 EQU786446:EQX786480 FAQ786446:FAT786480 FKM786446:FKP786480 FUI786446:FUL786480 GEE786446:GEH786480 GOA786446:GOD786480 GXW786446:GXZ786480 HHS786446:HHV786480 HRO786446:HRR786480 IBK786446:IBN786480 ILG786446:ILJ786480 IVC786446:IVF786480 JEY786446:JFB786480 JOU786446:JOX786480 JYQ786446:JYT786480 KIM786446:KIP786480 KSI786446:KSL786480 LCE786446:LCH786480 LMA786446:LMD786480 LVW786446:LVZ786480 MFS786446:MFV786480 MPO786446:MPR786480 MZK786446:MZN786480 NJG786446:NJJ786480 NTC786446:NTF786480 OCY786446:ODB786480 OMU786446:OMX786480 OWQ786446:OWT786480 PGM786446:PGP786480 PQI786446:PQL786480 QAE786446:QAH786480 QKA786446:QKD786480 QTW786446:QTZ786480 RDS786446:RDV786480 RNO786446:RNR786480 RXK786446:RXN786480 SHG786446:SHJ786480 SRC786446:SRF786480 TAY786446:TBB786480 TKU786446:TKX786480 TUQ786446:TUT786480 UEM786446:UEP786480 UOI786446:UOL786480 UYE786446:UYH786480 VIA786446:VID786480 VRW786446:VRZ786480 WBS786446:WBV786480 WLO786446:WLR786480 WVK786446:WVN786480 D851982:G852016 IY851982:JB852016 SU851982:SX852016 ACQ851982:ACT852016 AMM851982:AMP852016 AWI851982:AWL852016 BGE851982:BGH852016 BQA851982:BQD852016 BZW851982:BZZ852016 CJS851982:CJV852016 CTO851982:CTR852016 DDK851982:DDN852016 DNG851982:DNJ852016 DXC851982:DXF852016 EGY851982:EHB852016 EQU851982:EQX852016 FAQ851982:FAT852016 FKM851982:FKP852016 FUI851982:FUL852016 GEE851982:GEH852016 GOA851982:GOD852016 GXW851982:GXZ852016 HHS851982:HHV852016 HRO851982:HRR852016 IBK851982:IBN852016 ILG851982:ILJ852016 IVC851982:IVF852016 JEY851982:JFB852016 JOU851982:JOX852016 JYQ851982:JYT852016 KIM851982:KIP852016 KSI851982:KSL852016 LCE851982:LCH852016 LMA851982:LMD852016 LVW851982:LVZ852016 MFS851982:MFV852016 MPO851982:MPR852016 MZK851982:MZN852016 NJG851982:NJJ852016 NTC851982:NTF852016 OCY851982:ODB852016 OMU851982:OMX852016 OWQ851982:OWT852016 PGM851982:PGP852016 PQI851982:PQL852016 QAE851982:QAH852016 QKA851982:QKD852016 QTW851982:QTZ852016 RDS851982:RDV852016 RNO851982:RNR852016 RXK851982:RXN852016 SHG851982:SHJ852016 SRC851982:SRF852016 TAY851982:TBB852016 TKU851982:TKX852016 TUQ851982:TUT852016 UEM851982:UEP852016 UOI851982:UOL852016 UYE851982:UYH852016 VIA851982:VID852016 VRW851982:VRZ852016 WBS851982:WBV852016 WLO851982:WLR852016 WVK851982:WVN852016 D917518:G917552 IY917518:JB917552 SU917518:SX917552 ACQ917518:ACT917552 AMM917518:AMP917552 AWI917518:AWL917552 BGE917518:BGH917552 BQA917518:BQD917552 BZW917518:BZZ917552 CJS917518:CJV917552 CTO917518:CTR917552 DDK917518:DDN917552 DNG917518:DNJ917552 DXC917518:DXF917552 EGY917518:EHB917552 EQU917518:EQX917552 FAQ917518:FAT917552 FKM917518:FKP917552 FUI917518:FUL917552 GEE917518:GEH917552 GOA917518:GOD917552 GXW917518:GXZ917552 HHS917518:HHV917552 HRO917518:HRR917552 IBK917518:IBN917552 ILG917518:ILJ917552 IVC917518:IVF917552 JEY917518:JFB917552 JOU917518:JOX917552 JYQ917518:JYT917552 KIM917518:KIP917552 KSI917518:KSL917552 LCE917518:LCH917552 LMA917518:LMD917552 LVW917518:LVZ917552 MFS917518:MFV917552 MPO917518:MPR917552 MZK917518:MZN917552 NJG917518:NJJ917552 NTC917518:NTF917552 OCY917518:ODB917552 OMU917518:OMX917552 OWQ917518:OWT917552 PGM917518:PGP917552 PQI917518:PQL917552 QAE917518:QAH917552 QKA917518:QKD917552 QTW917518:QTZ917552 RDS917518:RDV917552 RNO917518:RNR917552 RXK917518:RXN917552 SHG917518:SHJ917552 SRC917518:SRF917552 TAY917518:TBB917552 TKU917518:TKX917552 TUQ917518:TUT917552 UEM917518:UEP917552 UOI917518:UOL917552 UYE917518:UYH917552 VIA917518:VID917552 VRW917518:VRZ917552 WBS917518:WBV917552 WLO917518:WLR917552 WVK917518:WVN917552 D983054:G983088 IY983054:JB983088 SU983054:SX983088 ACQ983054:ACT983088 AMM983054:AMP983088 AWI983054:AWL983088 BGE983054:BGH983088 BQA983054:BQD983088 BZW983054:BZZ983088 CJS983054:CJV983088 CTO983054:CTR983088 DDK983054:DDN983088 DNG983054:DNJ983088 DXC983054:DXF983088 EGY983054:EHB983088 EQU983054:EQX983088 FAQ983054:FAT983088 FKM983054:FKP983088 FUI983054:FUL983088 GEE983054:GEH983088 GOA983054:GOD983088 GXW983054:GXZ983088 HHS983054:HHV983088 HRO983054:HRR983088 IBK983054:IBN983088 ILG983054:ILJ983088 IVC983054:IVF983088 JEY983054:JFB983088 JOU983054:JOX983088 JYQ983054:JYT983088 KIM983054:KIP983088 KSI983054:KSL983088 LCE983054:LCH983088 LMA983054:LMD983088 LVW983054:LVZ983088 MFS983054:MFV983088 MPO983054:MPR983088 MZK983054:MZN983088 NJG983054:NJJ983088 NTC983054:NTF983088 OCY983054:ODB983088 OMU983054:OMX983088 OWQ983054:OWT983088 PGM983054:PGP983088 PQI983054:PQL983088 QAE983054:QAH983088 QKA983054:QKD983088 QTW983054:QTZ983088 RDS983054:RDV983088 RNO983054:RNR983088 RXK983054:RXN983088 SHG983054:SHJ983088 SRC983054:SRF983088 TAY983054:TBB983088 TKU983054:TKX983088 TUQ983054:TUT983088 UEM983054:UEP983088 UOI983054:UOL983088 UYE983054:UYH983088 VIA983054:VID983088 VRW983054:VRZ983088 WBS983054:WBV983088 WLO983054:WLR983088 WVK983054:WVN983088 W9:W15 JR9:JR15 TN9:TN15 ADJ9:ADJ15 ANF9:ANF15 AXB9:AXB15 BGX9:BGX15 BQT9:BQT15 CAP9:CAP15 CKL9:CKL15 CUH9:CUH15 DED9:DED15 DNZ9:DNZ15 DXV9:DXV15 EHR9:EHR15 ERN9:ERN15 FBJ9:FBJ15 FLF9:FLF15 FVB9:FVB15 GEX9:GEX15 GOT9:GOT15 GYP9:GYP15 HIL9:HIL15 HSH9:HSH15 ICD9:ICD15 ILZ9:ILZ15 IVV9:IVV15 JFR9:JFR15 JPN9:JPN15 JZJ9:JZJ15 KJF9:KJF15 KTB9:KTB15 LCX9:LCX15 LMT9:LMT15 LWP9:LWP15 MGL9:MGL15 MQH9:MQH15 NAD9:NAD15 NJZ9:NJZ15 NTV9:NTV15 ODR9:ODR15 ONN9:ONN15 OXJ9:OXJ15 PHF9:PHF15 PRB9:PRB15 QAX9:QAX15 QKT9:QKT15 QUP9:QUP15 REL9:REL15 ROH9:ROH15 RYD9:RYD15 SHZ9:SHZ15 SRV9:SRV15 TBR9:TBR15 TLN9:TLN15 TVJ9:TVJ15 UFF9:UFF15 UPB9:UPB15 UYX9:UYX15 VIT9:VIT15 VSP9:VSP15 WCL9:WCL15 WMH9:WMH15 WWD9:WWD15 W65554:W65560 JR65554:JR65560 TN65554:TN65560 ADJ65554:ADJ65560 ANF65554:ANF65560 AXB65554:AXB65560 BGX65554:BGX65560 BQT65554:BQT65560 CAP65554:CAP65560 CKL65554:CKL65560 CUH65554:CUH65560 DED65554:DED65560 DNZ65554:DNZ65560 DXV65554:DXV65560 EHR65554:EHR65560 ERN65554:ERN65560 FBJ65554:FBJ65560 FLF65554:FLF65560 FVB65554:FVB65560 GEX65554:GEX65560 GOT65554:GOT65560 GYP65554:GYP65560 HIL65554:HIL65560 HSH65554:HSH65560 ICD65554:ICD65560 ILZ65554:ILZ65560 IVV65554:IVV65560 JFR65554:JFR65560 JPN65554:JPN65560 JZJ65554:JZJ65560 KJF65554:KJF65560 KTB65554:KTB65560 LCX65554:LCX65560 LMT65554:LMT65560 LWP65554:LWP65560 MGL65554:MGL65560 MQH65554:MQH65560 NAD65554:NAD65560 NJZ65554:NJZ65560 NTV65554:NTV65560 ODR65554:ODR65560 ONN65554:ONN65560 OXJ65554:OXJ65560 PHF65554:PHF65560 PRB65554:PRB65560 QAX65554:QAX65560 QKT65554:QKT65560 QUP65554:QUP65560 REL65554:REL65560 ROH65554:ROH65560 RYD65554:RYD65560 SHZ65554:SHZ65560 SRV65554:SRV65560 TBR65554:TBR65560 TLN65554:TLN65560 TVJ65554:TVJ65560 UFF65554:UFF65560 UPB65554:UPB65560 UYX65554:UYX65560 VIT65554:VIT65560 VSP65554:VSP65560 WCL65554:WCL65560 WMH65554:WMH65560 WWD65554:WWD65560 W131090:W131096 JR131090:JR131096 TN131090:TN131096 ADJ131090:ADJ131096 ANF131090:ANF131096 AXB131090:AXB131096 BGX131090:BGX131096 BQT131090:BQT131096 CAP131090:CAP131096 CKL131090:CKL131096 CUH131090:CUH131096 DED131090:DED131096 DNZ131090:DNZ131096 DXV131090:DXV131096 EHR131090:EHR131096 ERN131090:ERN131096 FBJ131090:FBJ131096 FLF131090:FLF131096 FVB131090:FVB131096 GEX131090:GEX131096 GOT131090:GOT131096 GYP131090:GYP131096 HIL131090:HIL131096 HSH131090:HSH131096 ICD131090:ICD131096 ILZ131090:ILZ131096 IVV131090:IVV131096 JFR131090:JFR131096 JPN131090:JPN131096 JZJ131090:JZJ131096 KJF131090:KJF131096 KTB131090:KTB131096 LCX131090:LCX131096 LMT131090:LMT131096 LWP131090:LWP131096 MGL131090:MGL131096 MQH131090:MQH131096 NAD131090:NAD131096 NJZ131090:NJZ131096 NTV131090:NTV131096 ODR131090:ODR131096 ONN131090:ONN131096 OXJ131090:OXJ131096 PHF131090:PHF131096 PRB131090:PRB131096 QAX131090:QAX131096 QKT131090:QKT131096 QUP131090:QUP131096 REL131090:REL131096 ROH131090:ROH131096 RYD131090:RYD131096 SHZ131090:SHZ131096 SRV131090:SRV131096 TBR131090:TBR131096 TLN131090:TLN131096 TVJ131090:TVJ131096 UFF131090:UFF131096 UPB131090:UPB131096 UYX131090:UYX131096 VIT131090:VIT131096 VSP131090:VSP131096 WCL131090:WCL131096 WMH131090:WMH131096 WWD131090:WWD131096 W196626:W196632 JR196626:JR196632 TN196626:TN196632 ADJ196626:ADJ196632 ANF196626:ANF196632 AXB196626:AXB196632 BGX196626:BGX196632 BQT196626:BQT196632 CAP196626:CAP196632 CKL196626:CKL196632 CUH196626:CUH196632 DED196626:DED196632 DNZ196626:DNZ196632 DXV196626:DXV196632 EHR196626:EHR196632 ERN196626:ERN196632 FBJ196626:FBJ196632 FLF196626:FLF196632 FVB196626:FVB196632 GEX196626:GEX196632 GOT196626:GOT196632 GYP196626:GYP196632 HIL196626:HIL196632 HSH196626:HSH196632 ICD196626:ICD196632 ILZ196626:ILZ196632 IVV196626:IVV196632 JFR196626:JFR196632 JPN196626:JPN196632 JZJ196626:JZJ196632 KJF196626:KJF196632 KTB196626:KTB196632 LCX196626:LCX196632 LMT196626:LMT196632 LWP196626:LWP196632 MGL196626:MGL196632 MQH196626:MQH196632 NAD196626:NAD196632 NJZ196626:NJZ196632 NTV196626:NTV196632 ODR196626:ODR196632 ONN196626:ONN196632 OXJ196626:OXJ196632 PHF196626:PHF196632 PRB196626:PRB196632 QAX196626:QAX196632 QKT196626:QKT196632 QUP196626:QUP196632 REL196626:REL196632 ROH196626:ROH196632 RYD196626:RYD196632 SHZ196626:SHZ196632 SRV196626:SRV196632 TBR196626:TBR196632 TLN196626:TLN196632 TVJ196626:TVJ196632 UFF196626:UFF196632 UPB196626:UPB196632 UYX196626:UYX196632 VIT196626:VIT196632 VSP196626:VSP196632 WCL196626:WCL196632 WMH196626:WMH196632 WWD196626:WWD196632 W262162:W262168 JR262162:JR262168 TN262162:TN262168 ADJ262162:ADJ262168 ANF262162:ANF262168 AXB262162:AXB262168 BGX262162:BGX262168 BQT262162:BQT262168 CAP262162:CAP262168 CKL262162:CKL262168 CUH262162:CUH262168 DED262162:DED262168 DNZ262162:DNZ262168 DXV262162:DXV262168 EHR262162:EHR262168 ERN262162:ERN262168 FBJ262162:FBJ262168 FLF262162:FLF262168 FVB262162:FVB262168 GEX262162:GEX262168 GOT262162:GOT262168 GYP262162:GYP262168 HIL262162:HIL262168 HSH262162:HSH262168 ICD262162:ICD262168 ILZ262162:ILZ262168 IVV262162:IVV262168 JFR262162:JFR262168 JPN262162:JPN262168 JZJ262162:JZJ262168 KJF262162:KJF262168 KTB262162:KTB262168 LCX262162:LCX262168 LMT262162:LMT262168 LWP262162:LWP262168 MGL262162:MGL262168 MQH262162:MQH262168 NAD262162:NAD262168 NJZ262162:NJZ262168 NTV262162:NTV262168 ODR262162:ODR262168 ONN262162:ONN262168 OXJ262162:OXJ262168 PHF262162:PHF262168 PRB262162:PRB262168 QAX262162:QAX262168 QKT262162:QKT262168 QUP262162:QUP262168 REL262162:REL262168 ROH262162:ROH262168 RYD262162:RYD262168 SHZ262162:SHZ262168 SRV262162:SRV262168 TBR262162:TBR262168 TLN262162:TLN262168 TVJ262162:TVJ262168 UFF262162:UFF262168 UPB262162:UPB262168 UYX262162:UYX262168 VIT262162:VIT262168 VSP262162:VSP262168 WCL262162:WCL262168 WMH262162:WMH262168 WWD262162:WWD262168 W327698:W327704 JR327698:JR327704 TN327698:TN327704 ADJ327698:ADJ327704 ANF327698:ANF327704 AXB327698:AXB327704 BGX327698:BGX327704 BQT327698:BQT327704 CAP327698:CAP327704 CKL327698:CKL327704 CUH327698:CUH327704 DED327698:DED327704 DNZ327698:DNZ327704 DXV327698:DXV327704 EHR327698:EHR327704 ERN327698:ERN327704 FBJ327698:FBJ327704 FLF327698:FLF327704 FVB327698:FVB327704 GEX327698:GEX327704 GOT327698:GOT327704 GYP327698:GYP327704 HIL327698:HIL327704 HSH327698:HSH327704 ICD327698:ICD327704 ILZ327698:ILZ327704 IVV327698:IVV327704 JFR327698:JFR327704 JPN327698:JPN327704 JZJ327698:JZJ327704 KJF327698:KJF327704 KTB327698:KTB327704 LCX327698:LCX327704 LMT327698:LMT327704 LWP327698:LWP327704 MGL327698:MGL327704 MQH327698:MQH327704 NAD327698:NAD327704 NJZ327698:NJZ327704 NTV327698:NTV327704 ODR327698:ODR327704 ONN327698:ONN327704 OXJ327698:OXJ327704 PHF327698:PHF327704 PRB327698:PRB327704 QAX327698:QAX327704 QKT327698:QKT327704 QUP327698:QUP327704 REL327698:REL327704 ROH327698:ROH327704 RYD327698:RYD327704 SHZ327698:SHZ327704 SRV327698:SRV327704 TBR327698:TBR327704 TLN327698:TLN327704 TVJ327698:TVJ327704 UFF327698:UFF327704 UPB327698:UPB327704 UYX327698:UYX327704 VIT327698:VIT327704 VSP327698:VSP327704 WCL327698:WCL327704 WMH327698:WMH327704 WWD327698:WWD327704 W393234:W393240 JR393234:JR393240 TN393234:TN393240 ADJ393234:ADJ393240 ANF393234:ANF393240 AXB393234:AXB393240 BGX393234:BGX393240 BQT393234:BQT393240 CAP393234:CAP393240 CKL393234:CKL393240 CUH393234:CUH393240 DED393234:DED393240 DNZ393234:DNZ393240 DXV393234:DXV393240 EHR393234:EHR393240 ERN393234:ERN393240 FBJ393234:FBJ393240 FLF393234:FLF393240 FVB393234:FVB393240 GEX393234:GEX393240 GOT393234:GOT393240 GYP393234:GYP393240 HIL393234:HIL393240 HSH393234:HSH393240 ICD393234:ICD393240 ILZ393234:ILZ393240 IVV393234:IVV393240 JFR393234:JFR393240 JPN393234:JPN393240 JZJ393234:JZJ393240 KJF393234:KJF393240 KTB393234:KTB393240 LCX393234:LCX393240 LMT393234:LMT393240 LWP393234:LWP393240 MGL393234:MGL393240 MQH393234:MQH393240 NAD393234:NAD393240 NJZ393234:NJZ393240 NTV393234:NTV393240 ODR393234:ODR393240 ONN393234:ONN393240 OXJ393234:OXJ393240 PHF393234:PHF393240 PRB393234:PRB393240 QAX393234:QAX393240 QKT393234:QKT393240 QUP393234:QUP393240 REL393234:REL393240 ROH393234:ROH393240 RYD393234:RYD393240 SHZ393234:SHZ393240 SRV393234:SRV393240 TBR393234:TBR393240 TLN393234:TLN393240 TVJ393234:TVJ393240 UFF393234:UFF393240 UPB393234:UPB393240 UYX393234:UYX393240 VIT393234:VIT393240 VSP393234:VSP393240 WCL393234:WCL393240 WMH393234:WMH393240 WWD393234:WWD393240 W458770:W458776 JR458770:JR458776 TN458770:TN458776 ADJ458770:ADJ458776 ANF458770:ANF458776 AXB458770:AXB458776 BGX458770:BGX458776 BQT458770:BQT458776 CAP458770:CAP458776 CKL458770:CKL458776 CUH458770:CUH458776 DED458770:DED458776 DNZ458770:DNZ458776 DXV458770:DXV458776 EHR458770:EHR458776 ERN458770:ERN458776 FBJ458770:FBJ458776 FLF458770:FLF458776 FVB458770:FVB458776 GEX458770:GEX458776 GOT458770:GOT458776 GYP458770:GYP458776 HIL458770:HIL458776 HSH458770:HSH458776 ICD458770:ICD458776 ILZ458770:ILZ458776 IVV458770:IVV458776 JFR458770:JFR458776 JPN458770:JPN458776 JZJ458770:JZJ458776 KJF458770:KJF458776 KTB458770:KTB458776 LCX458770:LCX458776 LMT458770:LMT458776 LWP458770:LWP458776 MGL458770:MGL458776 MQH458770:MQH458776 NAD458770:NAD458776 NJZ458770:NJZ458776 NTV458770:NTV458776 ODR458770:ODR458776 ONN458770:ONN458776 OXJ458770:OXJ458776 PHF458770:PHF458776 PRB458770:PRB458776 QAX458770:QAX458776 QKT458770:QKT458776 QUP458770:QUP458776 REL458770:REL458776 ROH458770:ROH458776 RYD458770:RYD458776 SHZ458770:SHZ458776 SRV458770:SRV458776 TBR458770:TBR458776 TLN458770:TLN458776 TVJ458770:TVJ458776 UFF458770:UFF458776 UPB458770:UPB458776 UYX458770:UYX458776 VIT458770:VIT458776 VSP458770:VSP458776 WCL458770:WCL458776 WMH458770:WMH458776 WWD458770:WWD458776 W524306:W524312 JR524306:JR524312 TN524306:TN524312 ADJ524306:ADJ524312 ANF524306:ANF524312 AXB524306:AXB524312 BGX524306:BGX524312 BQT524306:BQT524312 CAP524306:CAP524312 CKL524306:CKL524312 CUH524306:CUH524312 DED524306:DED524312 DNZ524306:DNZ524312 DXV524306:DXV524312 EHR524306:EHR524312 ERN524306:ERN524312 FBJ524306:FBJ524312 FLF524306:FLF524312 FVB524306:FVB524312 GEX524306:GEX524312 GOT524306:GOT524312 GYP524306:GYP524312 HIL524306:HIL524312 HSH524306:HSH524312 ICD524306:ICD524312 ILZ524306:ILZ524312 IVV524306:IVV524312 JFR524306:JFR524312 JPN524306:JPN524312 JZJ524306:JZJ524312 KJF524306:KJF524312 KTB524306:KTB524312 LCX524306:LCX524312 LMT524306:LMT524312 LWP524306:LWP524312 MGL524306:MGL524312 MQH524306:MQH524312 NAD524306:NAD524312 NJZ524306:NJZ524312 NTV524306:NTV524312 ODR524306:ODR524312 ONN524306:ONN524312 OXJ524306:OXJ524312 PHF524306:PHF524312 PRB524306:PRB524312 QAX524306:QAX524312 QKT524306:QKT524312 QUP524306:QUP524312 REL524306:REL524312 ROH524306:ROH524312 RYD524306:RYD524312 SHZ524306:SHZ524312 SRV524306:SRV524312 TBR524306:TBR524312 TLN524306:TLN524312 TVJ524306:TVJ524312 UFF524306:UFF524312 UPB524306:UPB524312 UYX524306:UYX524312 VIT524306:VIT524312 VSP524306:VSP524312 WCL524306:WCL524312 WMH524306:WMH524312 WWD524306:WWD524312 W589842:W589848 JR589842:JR589848 TN589842:TN589848 ADJ589842:ADJ589848 ANF589842:ANF589848 AXB589842:AXB589848 BGX589842:BGX589848 BQT589842:BQT589848 CAP589842:CAP589848 CKL589842:CKL589848 CUH589842:CUH589848 DED589842:DED589848 DNZ589842:DNZ589848 DXV589842:DXV589848 EHR589842:EHR589848 ERN589842:ERN589848 FBJ589842:FBJ589848 FLF589842:FLF589848 FVB589842:FVB589848 GEX589842:GEX589848 GOT589842:GOT589848 GYP589842:GYP589848 HIL589842:HIL589848 HSH589842:HSH589848 ICD589842:ICD589848 ILZ589842:ILZ589848 IVV589842:IVV589848 JFR589842:JFR589848 JPN589842:JPN589848 JZJ589842:JZJ589848 KJF589842:KJF589848 KTB589842:KTB589848 LCX589842:LCX589848 LMT589842:LMT589848 LWP589842:LWP589848 MGL589842:MGL589848 MQH589842:MQH589848 NAD589842:NAD589848 NJZ589842:NJZ589848 NTV589842:NTV589848 ODR589842:ODR589848 ONN589842:ONN589848 OXJ589842:OXJ589848 PHF589842:PHF589848 PRB589842:PRB589848 QAX589842:QAX589848 QKT589842:QKT589848 QUP589842:QUP589848 REL589842:REL589848 ROH589842:ROH589848 RYD589842:RYD589848 SHZ589842:SHZ589848 SRV589842:SRV589848 TBR589842:TBR589848 TLN589842:TLN589848 TVJ589842:TVJ589848 UFF589842:UFF589848 UPB589842:UPB589848 UYX589842:UYX589848 VIT589842:VIT589848 VSP589842:VSP589848 WCL589842:WCL589848 WMH589842:WMH589848 WWD589842:WWD589848 W655378:W655384 JR655378:JR655384 TN655378:TN655384 ADJ655378:ADJ655384 ANF655378:ANF655384 AXB655378:AXB655384 BGX655378:BGX655384 BQT655378:BQT655384 CAP655378:CAP655384 CKL655378:CKL655384 CUH655378:CUH655384 DED655378:DED655384 DNZ655378:DNZ655384 DXV655378:DXV655384 EHR655378:EHR655384 ERN655378:ERN655384 FBJ655378:FBJ655384 FLF655378:FLF655384 FVB655378:FVB655384 GEX655378:GEX655384 GOT655378:GOT655384 GYP655378:GYP655384 HIL655378:HIL655384 HSH655378:HSH655384 ICD655378:ICD655384 ILZ655378:ILZ655384 IVV655378:IVV655384 JFR655378:JFR655384 JPN655378:JPN655384 JZJ655378:JZJ655384 KJF655378:KJF655384 KTB655378:KTB655384 LCX655378:LCX655384 LMT655378:LMT655384 LWP655378:LWP655384 MGL655378:MGL655384 MQH655378:MQH655384 NAD655378:NAD655384 NJZ655378:NJZ655384 NTV655378:NTV655384 ODR655378:ODR655384 ONN655378:ONN655384 OXJ655378:OXJ655384 PHF655378:PHF655384 PRB655378:PRB655384 QAX655378:QAX655384 QKT655378:QKT655384 QUP655378:QUP655384 REL655378:REL655384 ROH655378:ROH655384 RYD655378:RYD655384 SHZ655378:SHZ655384 SRV655378:SRV655384 TBR655378:TBR655384 TLN655378:TLN655384 TVJ655378:TVJ655384 UFF655378:UFF655384 UPB655378:UPB655384 UYX655378:UYX655384 VIT655378:VIT655384 VSP655378:VSP655384 WCL655378:WCL655384 WMH655378:WMH655384 WWD655378:WWD655384 W720914:W720920 JR720914:JR720920 TN720914:TN720920 ADJ720914:ADJ720920 ANF720914:ANF720920 AXB720914:AXB720920 BGX720914:BGX720920 BQT720914:BQT720920 CAP720914:CAP720920 CKL720914:CKL720920 CUH720914:CUH720920 DED720914:DED720920 DNZ720914:DNZ720920 DXV720914:DXV720920 EHR720914:EHR720920 ERN720914:ERN720920 FBJ720914:FBJ720920 FLF720914:FLF720920 FVB720914:FVB720920 GEX720914:GEX720920 GOT720914:GOT720920 GYP720914:GYP720920 HIL720914:HIL720920 HSH720914:HSH720920 ICD720914:ICD720920 ILZ720914:ILZ720920 IVV720914:IVV720920 JFR720914:JFR720920 JPN720914:JPN720920 JZJ720914:JZJ720920 KJF720914:KJF720920 KTB720914:KTB720920 LCX720914:LCX720920 LMT720914:LMT720920 LWP720914:LWP720920 MGL720914:MGL720920 MQH720914:MQH720920 NAD720914:NAD720920 NJZ720914:NJZ720920 NTV720914:NTV720920 ODR720914:ODR720920 ONN720914:ONN720920 OXJ720914:OXJ720920 PHF720914:PHF720920 PRB720914:PRB720920 QAX720914:QAX720920 QKT720914:QKT720920 QUP720914:QUP720920 REL720914:REL720920 ROH720914:ROH720920 RYD720914:RYD720920 SHZ720914:SHZ720920 SRV720914:SRV720920 TBR720914:TBR720920 TLN720914:TLN720920 TVJ720914:TVJ720920 UFF720914:UFF720920 UPB720914:UPB720920 UYX720914:UYX720920 VIT720914:VIT720920 VSP720914:VSP720920 WCL720914:WCL720920 WMH720914:WMH720920 WWD720914:WWD720920 W786450:W786456 JR786450:JR786456 TN786450:TN786456 ADJ786450:ADJ786456 ANF786450:ANF786456 AXB786450:AXB786456 BGX786450:BGX786456 BQT786450:BQT786456 CAP786450:CAP786456 CKL786450:CKL786456 CUH786450:CUH786456 DED786450:DED786456 DNZ786450:DNZ786456 DXV786450:DXV786456 EHR786450:EHR786456 ERN786450:ERN786456 FBJ786450:FBJ786456 FLF786450:FLF786456 FVB786450:FVB786456 GEX786450:GEX786456 GOT786450:GOT786456 GYP786450:GYP786456 HIL786450:HIL786456 HSH786450:HSH786456 ICD786450:ICD786456 ILZ786450:ILZ786456 IVV786450:IVV786456 JFR786450:JFR786456 JPN786450:JPN786456 JZJ786450:JZJ786456 KJF786450:KJF786456 KTB786450:KTB786456 LCX786450:LCX786456 LMT786450:LMT786456 LWP786450:LWP786456 MGL786450:MGL786456 MQH786450:MQH786456 NAD786450:NAD786456 NJZ786450:NJZ786456 NTV786450:NTV786456 ODR786450:ODR786456 ONN786450:ONN786456 OXJ786450:OXJ786456 PHF786450:PHF786456 PRB786450:PRB786456 QAX786450:QAX786456 QKT786450:QKT786456 QUP786450:QUP786456 REL786450:REL786456 ROH786450:ROH786456 RYD786450:RYD786456 SHZ786450:SHZ786456 SRV786450:SRV786456 TBR786450:TBR786456 TLN786450:TLN786456 TVJ786450:TVJ786456 UFF786450:UFF786456 UPB786450:UPB786456 UYX786450:UYX786456 VIT786450:VIT786456 VSP786450:VSP786456 WCL786450:WCL786456 WMH786450:WMH786456 WWD786450:WWD786456 W851986:W851992 JR851986:JR851992 TN851986:TN851992 ADJ851986:ADJ851992 ANF851986:ANF851992 AXB851986:AXB851992 BGX851986:BGX851992 BQT851986:BQT851992 CAP851986:CAP851992 CKL851986:CKL851992 CUH851986:CUH851992 DED851986:DED851992 DNZ851986:DNZ851992 DXV851986:DXV851992 EHR851986:EHR851992 ERN851986:ERN851992 FBJ851986:FBJ851992 FLF851986:FLF851992 FVB851986:FVB851992 GEX851986:GEX851992 GOT851986:GOT851992 GYP851986:GYP851992 HIL851986:HIL851992 HSH851986:HSH851992 ICD851986:ICD851992 ILZ851986:ILZ851992 IVV851986:IVV851992 JFR851986:JFR851992 JPN851986:JPN851992 JZJ851986:JZJ851992 KJF851986:KJF851992 KTB851986:KTB851992 LCX851986:LCX851992 LMT851986:LMT851992 LWP851986:LWP851992 MGL851986:MGL851992 MQH851986:MQH851992 NAD851986:NAD851992 NJZ851986:NJZ851992 NTV851986:NTV851992 ODR851986:ODR851992 ONN851986:ONN851992 OXJ851986:OXJ851992 PHF851986:PHF851992 PRB851986:PRB851992 QAX851986:QAX851992 QKT851986:QKT851992 QUP851986:QUP851992 REL851986:REL851992 ROH851986:ROH851992 RYD851986:RYD851992 SHZ851986:SHZ851992 SRV851986:SRV851992 TBR851986:TBR851992 TLN851986:TLN851992 TVJ851986:TVJ851992 UFF851986:UFF851992 UPB851986:UPB851992 UYX851986:UYX851992 VIT851986:VIT851992 VSP851986:VSP851992 WCL851986:WCL851992 WMH851986:WMH851992 WWD851986:WWD851992 W917522:W917528 JR917522:JR917528 TN917522:TN917528 ADJ917522:ADJ917528 ANF917522:ANF917528 AXB917522:AXB917528 BGX917522:BGX917528 BQT917522:BQT917528 CAP917522:CAP917528 CKL917522:CKL917528 CUH917522:CUH917528 DED917522:DED917528 DNZ917522:DNZ917528 DXV917522:DXV917528 EHR917522:EHR917528 ERN917522:ERN917528 FBJ917522:FBJ917528 FLF917522:FLF917528 FVB917522:FVB917528 GEX917522:GEX917528 GOT917522:GOT917528 GYP917522:GYP917528 HIL917522:HIL917528 HSH917522:HSH917528 ICD917522:ICD917528 ILZ917522:ILZ917528 IVV917522:IVV917528 JFR917522:JFR917528 JPN917522:JPN917528 JZJ917522:JZJ917528 KJF917522:KJF917528 KTB917522:KTB917528 LCX917522:LCX917528 LMT917522:LMT917528 LWP917522:LWP917528 MGL917522:MGL917528 MQH917522:MQH917528 NAD917522:NAD917528 NJZ917522:NJZ917528 NTV917522:NTV917528 ODR917522:ODR917528 ONN917522:ONN917528 OXJ917522:OXJ917528 PHF917522:PHF917528 PRB917522:PRB917528 QAX917522:QAX917528 QKT917522:QKT917528 QUP917522:QUP917528 REL917522:REL917528 ROH917522:ROH917528 RYD917522:RYD917528 SHZ917522:SHZ917528 SRV917522:SRV917528 TBR917522:TBR917528 TLN917522:TLN917528 TVJ917522:TVJ917528 UFF917522:UFF917528 UPB917522:UPB917528 UYX917522:UYX917528 VIT917522:VIT917528 VSP917522:VSP917528 WCL917522:WCL917528 WMH917522:WMH917528 WWD917522:WWD917528 W983058:W983064 JR983058:JR983064 TN983058:TN983064 ADJ983058:ADJ983064 ANF983058:ANF983064 AXB983058:AXB983064 BGX983058:BGX983064 BQT983058:BQT983064 CAP983058:CAP983064 CKL983058:CKL983064 CUH983058:CUH983064 DED983058:DED983064 DNZ983058:DNZ983064 DXV983058:DXV983064 EHR983058:EHR983064 ERN983058:ERN983064 FBJ983058:FBJ983064 FLF983058:FLF983064 FVB983058:FVB983064 GEX983058:GEX983064 GOT983058:GOT983064 GYP983058:GYP983064 HIL983058:HIL983064 HSH983058:HSH983064 ICD983058:ICD983064 ILZ983058:ILZ983064 IVV983058:IVV983064 JFR983058:JFR983064 JPN983058:JPN983064 JZJ983058:JZJ983064 KJF983058:KJF983064 KTB983058:KTB983064 LCX983058:LCX983064 LMT983058:LMT983064 LWP983058:LWP983064 MGL983058:MGL983064 MQH983058:MQH983064 NAD983058:NAD983064 NJZ983058:NJZ983064 NTV983058:NTV983064 ODR983058:ODR983064 ONN983058:ONN983064 OXJ983058:OXJ983064 PHF983058:PHF983064 PRB983058:PRB983064 QAX983058:QAX983064 QKT983058:QKT983064 QUP983058:QUP983064 REL983058:REL983064 ROH983058:ROH983064 RYD983058:RYD983064 SHZ983058:SHZ983064 SRV983058:SRV983064 TBR983058:TBR983064 TLN983058:TLN983064 TVJ983058:TVJ983064 UFF983058:UFF983064 UPB983058:UPB983064 UYX983058:UYX983064 VIT983058:VIT983064 VSP983058:VSP983064 WCL983058:WCL983064 WMH983058:WMH983064 WWD983058:WWD983064 WWH983054:WWK983088 JV5:JY49 TR5:TU49 ADN5:ADQ49 ANJ5:ANM49 AXF5:AXI49 BHB5:BHE49 BQX5:BRA49 CAT5:CAW49 CKP5:CKS49 CUL5:CUO49 DEH5:DEK49 DOD5:DOG49 DXZ5:DYC49 EHV5:EHY49 ERR5:ERU49 FBN5:FBQ49 FLJ5:FLM49 FVF5:FVI49 GFB5:GFE49 GOX5:GPA49 GYT5:GYW49 HIP5:HIS49 HSL5:HSO49 ICH5:ICK49 IMD5:IMG49 IVZ5:IWC49 JFV5:JFY49 JPR5:JPU49 JZN5:JZQ49 KJJ5:KJM49 KTF5:KTI49 LDB5:LDE49 LMX5:LNA49 LWT5:LWW49 MGP5:MGS49 MQL5:MQO49 NAH5:NAK49 NKD5:NKG49 NTZ5:NUC49 ODV5:ODY49 ONR5:ONU49 OXN5:OXQ49 PHJ5:PHM49 PRF5:PRI49 QBB5:QBE49 QKX5:QLA49 QUT5:QUW49 REP5:RES49 ROL5:ROO49 RYH5:RYK49 SID5:SIG49 SRZ5:SSC49 TBV5:TBY49 TLR5:TLU49 TVN5:TVQ49 UFJ5:UFM49 UPF5:UPI49 UZB5:UZE49 VIX5:VJA49 VST5:VSW49 WCP5:WCS49 WML5:WMO49 WWH5:WWK49 AA65550:AC65584 JV65550:JY65584 TR65550:TU65584 ADN65550:ADQ65584 ANJ65550:ANM65584 AXF65550:AXI65584 BHB65550:BHE65584 BQX65550:BRA65584 CAT65550:CAW65584 CKP65550:CKS65584 CUL65550:CUO65584 DEH65550:DEK65584 DOD65550:DOG65584 DXZ65550:DYC65584 EHV65550:EHY65584 ERR65550:ERU65584 FBN65550:FBQ65584 FLJ65550:FLM65584 FVF65550:FVI65584 GFB65550:GFE65584 GOX65550:GPA65584 GYT65550:GYW65584 HIP65550:HIS65584 HSL65550:HSO65584 ICH65550:ICK65584 IMD65550:IMG65584 IVZ65550:IWC65584 JFV65550:JFY65584 JPR65550:JPU65584 JZN65550:JZQ65584 KJJ65550:KJM65584 KTF65550:KTI65584 LDB65550:LDE65584 LMX65550:LNA65584 LWT65550:LWW65584 MGP65550:MGS65584 MQL65550:MQO65584 NAH65550:NAK65584 NKD65550:NKG65584 NTZ65550:NUC65584 ODV65550:ODY65584 ONR65550:ONU65584 OXN65550:OXQ65584 PHJ65550:PHM65584 PRF65550:PRI65584 QBB65550:QBE65584 QKX65550:QLA65584 QUT65550:QUW65584 REP65550:RES65584 ROL65550:ROO65584 RYH65550:RYK65584 SID65550:SIG65584 SRZ65550:SSC65584 TBV65550:TBY65584 TLR65550:TLU65584 TVN65550:TVQ65584 UFJ65550:UFM65584 UPF65550:UPI65584 UZB65550:UZE65584 VIX65550:VJA65584 VST65550:VSW65584 WCP65550:WCS65584 WML65550:WMO65584 WWH65550:WWK65584 AA131086:AC131120 JV131086:JY131120 TR131086:TU131120 ADN131086:ADQ131120 ANJ131086:ANM131120 AXF131086:AXI131120 BHB131086:BHE131120 BQX131086:BRA131120 CAT131086:CAW131120 CKP131086:CKS131120 CUL131086:CUO131120 DEH131086:DEK131120 DOD131086:DOG131120 DXZ131086:DYC131120 EHV131086:EHY131120 ERR131086:ERU131120 FBN131086:FBQ131120 FLJ131086:FLM131120 FVF131086:FVI131120 GFB131086:GFE131120 GOX131086:GPA131120 GYT131086:GYW131120 HIP131086:HIS131120 HSL131086:HSO131120 ICH131086:ICK131120 IMD131086:IMG131120 IVZ131086:IWC131120 JFV131086:JFY131120 JPR131086:JPU131120 JZN131086:JZQ131120 KJJ131086:KJM131120 KTF131086:KTI131120 LDB131086:LDE131120 LMX131086:LNA131120 LWT131086:LWW131120 MGP131086:MGS131120 MQL131086:MQO131120 NAH131086:NAK131120 NKD131086:NKG131120 NTZ131086:NUC131120 ODV131086:ODY131120 ONR131086:ONU131120 OXN131086:OXQ131120 PHJ131086:PHM131120 PRF131086:PRI131120 QBB131086:QBE131120 QKX131086:QLA131120 QUT131086:QUW131120 REP131086:RES131120 ROL131086:ROO131120 RYH131086:RYK131120 SID131086:SIG131120 SRZ131086:SSC131120 TBV131086:TBY131120 TLR131086:TLU131120 TVN131086:TVQ131120 UFJ131086:UFM131120 UPF131086:UPI131120 UZB131086:UZE131120 VIX131086:VJA131120 VST131086:VSW131120 WCP131086:WCS131120 WML131086:WMO131120 WWH131086:WWK131120 AA196622:AC196656 JV196622:JY196656 TR196622:TU196656 ADN196622:ADQ196656 ANJ196622:ANM196656 AXF196622:AXI196656 BHB196622:BHE196656 BQX196622:BRA196656 CAT196622:CAW196656 CKP196622:CKS196656 CUL196622:CUO196656 DEH196622:DEK196656 DOD196622:DOG196656 DXZ196622:DYC196656 EHV196622:EHY196656 ERR196622:ERU196656 FBN196622:FBQ196656 FLJ196622:FLM196656 FVF196622:FVI196656 GFB196622:GFE196656 GOX196622:GPA196656 GYT196622:GYW196656 HIP196622:HIS196656 HSL196622:HSO196656 ICH196622:ICK196656 IMD196622:IMG196656 IVZ196622:IWC196656 JFV196622:JFY196656 JPR196622:JPU196656 JZN196622:JZQ196656 KJJ196622:KJM196656 KTF196622:KTI196656 LDB196622:LDE196656 LMX196622:LNA196656 LWT196622:LWW196656 MGP196622:MGS196656 MQL196622:MQO196656 NAH196622:NAK196656 NKD196622:NKG196656 NTZ196622:NUC196656 ODV196622:ODY196656 ONR196622:ONU196656 OXN196622:OXQ196656 PHJ196622:PHM196656 PRF196622:PRI196656 QBB196622:QBE196656 QKX196622:QLA196656 QUT196622:QUW196656 REP196622:RES196656 ROL196622:ROO196656 RYH196622:RYK196656 SID196622:SIG196656 SRZ196622:SSC196656 TBV196622:TBY196656 TLR196622:TLU196656 TVN196622:TVQ196656 UFJ196622:UFM196656 UPF196622:UPI196656 UZB196622:UZE196656 VIX196622:VJA196656 VST196622:VSW196656 WCP196622:WCS196656 WML196622:WMO196656 WWH196622:WWK196656 AA262158:AC262192 JV262158:JY262192 TR262158:TU262192 ADN262158:ADQ262192 ANJ262158:ANM262192 AXF262158:AXI262192 BHB262158:BHE262192 BQX262158:BRA262192 CAT262158:CAW262192 CKP262158:CKS262192 CUL262158:CUO262192 DEH262158:DEK262192 DOD262158:DOG262192 DXZ262158:DYC262192 EHV262158:EHY262192 ERR262158:ERU262192 FBN262158:FBQ262192 FLJ262158:FLM262192 FVF262158:FVI262192 GFB262158:GFE262192 GOX262158:GPA262192 GYT262158:GYW262192 HIP262158:HIS262192 HSL262158:HSO262192 ICH262158:ICK262192 IMD262158:IMG262192 IVZ262158:IWC262192 JFV262158:JFY262192 JPR262158:JPU262192 JZN262158:JZQ262192 KJJ262158:KJM262192 KTF262158:KTI262192 LDB262158:LDE262192 LMX262158:LNA262192 LWT262158:LWW262192 MGP262158:MGS262192 MQL262158:MQO262192 NAH262158:NAK262192 NKD262158:NKG262192 NTZ262158:NUC262192 ODV262158:ODY262192 ONR262158:ONU262192 OXN262158:OXQ262192 PHJ262158:PHM262192 PRF262158:PRI262192 QBB262158:QBE262192 QKX262158:QLA262192 QUT262158:QUW262192 REP262158:RES262192 ROL262158:ROO262192 RYH262158:RYK262192 SID262158:SIG262192 SRZ262158:SSC262192 TBV262158:TBY262192 TLR262158:TLU262192 TVN262158:TVQ262192 UFJ262158:UFM262192 UPF262158:UPI262192 UZB262158:UZE262192 VIX262158:VJA262192 VST262158:VSW262192 WCP262158:WCS262192 WML262158:WMO262192 WWH262158:WWK262192 AA327694:AC327728 JV327694:JY327728 TR327694:TU327728 ADN327694:ADQ327728 ANJ327694:ANM327728 AXF327694:AXI327728 BHB327694:BHE327728 BQX327694:BRA327728 CAT327694:CAW327728 CKP327694:CKS327728 CUL327694:CUO327728 DEH327694:DEK327728 DOD327694:DOG327728 DXZ327694:DYC327728 EHV327694:EHY327728 ERR327694:ERU327728 FBN327694:FBQ327728 FLJ327694:FLM327728 FVF327694:FVI327728 GFB327694:GFE327728 GOX327694:GPA327728 GYT327694:GYW327728 HIP327694:HIS327728 HSL327694:HSO327728 ICH327694:ICK327728 IMD327694:IMG327728 IVZ327694:IWC327728 JFV327694:JFY327728 JPR327694:JPU327728 JZN327694:JZQ327728 KJJ327694:KJM327728 KTF327694:KTI327728 LDB327694:LDE327728 LMX327694:LNA327728 LWT327694:LWW327728 MGP327694:MGS327728 MQL327694:MQO327728 NAH327694:NAK327728 NKD327694:NKG327728 NTZ327694:NUC327728 ODV327694:ODY327728 ONR327694:ONU327728 OXN327694:OXQ327728 PHJ327694:PHM327728 PRF327694:PRI327728 QBB327694:QBE327728 QKX327694:QLA327728 QUT327694:QUW327728 REP327694:RES327728 ROL327694:ROO327728 RYH327694:RYK327728 SID327694:SIG327728 SRZ327694:SSC327728 TBV327694:TBY327728 TLR327694:TLU327728 TVN327694:TVQ327728 UFJ327694:UFM327728 UPF327694:UPI327728 UZB327694:UZE327728 VIX327694:VJA327728 VST327694:VSW327728 WCP327694:WCS327728 WML327694:WMO327728 WWH327694:WWK327728 AA393230:AC393264 JV393230:JY393264 TR393230:TU393264 ADN393230:ADQ393264 ANJ393230:ANM393264 AXF393230:AXI393264 BHB393230:BHE393264 BQX393230:BRA393264 CAT393230:CAW393264 CKP393230:CKS393264 CUL393230:CUO393264 DEH393230:DEK393264 DOD393230:DOG393264 DXZ393230:DYC393264 EHV393230:EHY393264 ERR393230:ERU393264 FBN393230:FBQ393264 FLJ393230:FLM393264 FVF393230:FVI393264 GFB393230:GFE393264 GOX393230:GPA393264 GYT393230:GYW393264 HIP393230:HIS393264 HSL393230:HSO393264 ICH393230:ICK393264 IMD393230:IMG393264 IVZ393230:IWC393264 JFV393230:JFY393264 JPR393230:JPU393264 JZN393230:JZQ393264 KJJ393230:KJM393264 KTF393230:KTI393264 LDB393230:LDE393264 LMX393230:LNA393264 LWT393230:LWW393264 MGP393230:MGS393264 MQL393230:MQO393264 NAH393230:NAK393264 NKD393230:NKG393264 NTZ393230:NUC393264 ODV393230:ODY393264 ONR393230:ONU393264 OXN393230:OXQ393264 PHJ393230:PHM393264 PRF393230:PRI393264 QBB393230:QBE393264 QKX393230:QLA393264 QUT393230:QUW393264 REP393230:RES393264 ROL393230:ROO393264 RYH393230:RYK393264 SID393230:SIG393264 SRZ393230:SSC393264 TBV393230:TBY393264 TLR393230:TLU393264 TVN393230:TVQ393264 UFJ393230:UFM393264 UPF393230:UPI393264 UZB393230:UZE393264 VIX393230:VJA393264 VST393230:VSW393264 WCP393230:WCS393264 WML393230:WMO393264 WWH393230:WWK393264 AA458766:AC458800 JV458766:JY458800 TR458766:TU458800 ADN458766:ADQ458800 ANJ458766:ANM458800 AXF458766:AXI458800 BHB458766:BHE458800 BQX458766:BRA458800 CAT458766:CAW458800 CKP458766:CKS458800 CUL458766:CUO458800 DEH458766:DEK458800 DOD458766:DOG458800 DXZ458766:DYC458800 EHV458766:EHY458800 ERR458766:ERU458800 FBN458766:FBQ458800 FLJ458766:FLM458800 FVF458766:FVI458800 GFB458766:GFE458800 GOX458766:GPA458800 GYT458766:GYW458800 HIP458766:HIS458800 HSL458766:HSO458800 ICH458766:ICK458800 IMD458766:IMG458800 IVZ458766:IWC458800 JFV458766:JFY458800 JPR458766:JPU458800 JZN458766:JZQ458800 KJJ458766:KJM458800 KTF458766:KTI458800 LDB458766:LDE458800 LMX458766:LNA458800 LWT458766:LWW458800 MGP458766:MGS458800 MQL458766:MQO458800 NAH458766:NAK458800 NKD458766:NKG458800 NTZ458766:NUC458800 ODV458766:ODY458800 ONR458766:ONU458800 OXN458766:OXQ458800 PHJ458766:PHM458800 PRF458766:PRI458800 QBB458766:QBE458800 QKX458766:QLA458800 QUT458766:QUW458800 REP458766:RES458800 ROL458766:ROO458800 RYH458766:RYK458800 SID458766:SIG458800 SRZ458766:SSC458800 TBV458766:TBY458800 TLR458766:TLU458800 TVN458766:TVQ458800 UFJ458766:UFM458800 UPF458766:UPI458800 UZB458766:UZE458800 VIX458766:VJA458800 VST458766:VSW458800 WCP458766:WCS458800 WML458766:WMO458800 WWH458766:WWK458800 AA524302:AC524336 JV524302:JY524336 TR524302:TU524336 ADN524302:ADQ524336 ANJ524302:ANM524336 AXF524302:AXI524336 BHB524302:BHE524336 BQX524302:BRA524336 CAT524302:CAW524336 CKP524302:CKS524336 CUL524302:CUO524336 DEH524302:DEK524336 DOD524302:DOG524336 DXZ524302:DYC524336 EHV524302:EHY524336 ERR524302:ERU524336 FBN524302:FBQ524336 FLJ524302:FLM524336 FVF524302:FVI524336 GFB524302:GFE524336 GOX524302:GPA524336 GYT524302:GYW524336 HIP524302:HIS524336 HSL524302:HSO524336 ICH524302:ICK524336 IMD524302:IMG524336 IVZ524302:IWC524336 JFV524302:JFY524336 JPR524302:JPU524336 JZN524302:JZQ524336 KJJ524302:KJM524336 KTF524302:KTI524336 LDB524302:LDE524336 LMX524302:LNA524336 LWT524302:LWW524336 MGP524302:MGS524336 MQL524302:MQO524336 NAH524302:NAK524336 NKD524302:NKG524336 NTZ524302:NUC524336 ODV524302:ODY524336 ONR524302:ONU524336 OXN524302:OXQ524336 PHJ524302:PHM524336 PRF524302:PRI524336 QBB524302:QBE524336 QKX524302:QLA524336 QUT524302:QUW524336 REP524302:RES524336 ROL524302:ROO524336 RYH524302:RYK524336 SID524302:SIG524336 SRZ524302:SSC524336 TBV524302:TBY524336 TLR524302:TLU524336 TVN524302:TVQ524336 UFJ524302:UFM524336 UPF524302:UPI524336 UZB524302:UZE524336 VIX524302:VJA524336 VST524302:VSW524336 WCP524302:WCS524336 WML524302:WMO524336 WWH524302:WWK524336 AA589838:AC589872 JV589838:JY589872 TR589838:TU589872 ADN589838:ADQ589872 ANJ589838:ANM589872 AXF589838:AXI589872 BHB589838:BHE589872 BQX589838:BRA589872 CAT589838:CAW589872 CKP589838:CKS589872 CUL589838:CUO589872 DEH589838:DEK589872 DOD589838:DOG589872 DXZ589838:DYC589872 EHV589838:EHY589872 ERR589838:ERU589872 FBN589838:FBQ589872 FLJ589838:FLM589872 FVF589838:FVI589872 GFB589838:GFE589872 GOX589838:GPA589872 GYT589838:GYW589872 HIP589838:HIS589872 HSL589838:HSO589872 ICH589838:ICK589872 IMD589838:IMG589872 IVZ589838:IWC589872 JFV589838:JFY589872 JPR589838:JPU589872 JZN589838:JZQ589872 KJJ589838:KJM589872 KTF589838:KTI589872 LDB589838:LDE589872 LMX589838:LNA589872 LWT589838:LWW589872 MGP589838:MGS589872 MQL589838:MQO589872 NAH589838:NAK589872 NKD589838:NKG589872 NTZ589838:NUC589872 ODV589838:ODY589872 ONR589838:ONU589872 OXN589838:OXQ589872 PHJ589838:PHM589872 PRF589838:PRI589872 QBB589838:QBE589872 QKX589838:QLA589872 QUT589838:QUW589872 REP589838:RES589872 ROL589838:ROO589872 RYH589838:RYK589872 SID589838:SIG589872 SRZ589838:SSC589872 TBV589838:TBY589872 TLR589838:TLU589872 TVN589838:TVQ589872 UFJ589838:UFM589872 UPF589838:UPI589872 UZB589838:UZE589872 VIX589838:VJA589872 VST589838:VSW589872 WCP589838:WCS589872 WML589838:WMO589872 WWH589838:WWK589872 AA655374:AC655408 JV655374:JY655408 TR655374:TU655408 ADN655374:ADQ655408 ANJ655374:ANM655408 AXF655374:AXI655408 BHB655374:BHE655408 BQX655374:BRA655408 CAT655374:CAW655408 CKP655374:CKS655408 CUL655374:CUO655408 DEH655374:DEK655408 DOD655374:DOG655408 DXZ655374:DYC655408 EHV655374:EHY655408 ERR655374:ERU655408 FBN655374:FBQ655408 FLJ655374:FLM655408 FVF655374:FVI655408 GFB655374:GFE655408 GOX655374:GPA655408 GYT655374:GYW655408 HIP655374:HIS655408 HSL655374:HSO655408 ICH655374:ICK655408 IMD655374:IMG655408 IVZ655374:IWC655408 JFV655374:JFY655408 JPR655374:JPU655408 JZN655374:JZQ655408 KJJ655374:KJM655408 KTF655374:KTI655408 LDB655374:LDE655408 LMX655374:LNA655408 LWT655374:LWW655408 MGP655374:MGS655408 MQL655374:MQO655408 NAH655374:NAK655408 NKD655374:NKG655408 NTZ655374:NUC655408 ODV655374:ODY655408 ONR655374:ONU655408 OXN655374:OXQ655408 PHJ655374:PHM655408 PRF655374:PRI655408 QBB655374:QBE655408 QKX655374:QLA655408 QUT655374:QUW655408 REP655374:RES655408 ROL655374:ROO655408 RYH655374:RYK655408 SID655374:SIG655408 SRZ655374:SSC655408 TBV655374:TBY655408 TLR655374:TLU655408 TVN655374:TVQ655408 UFJ655374:UFM655408 UPF655374:UPI655408 UZB655374:UZE655408 VIX655374:VJA655408 VST655374:VSW655408 WCP655374:WCS655408 WML655374:WMO655408 WWH655374:WWK655408 AA720910:AC720944 JV720910:JY720944 TR720910:TU720944 ADN720910:ADQ720944 ANJ720910:ANM720944 AXF720910:AXI720944 BHB720910:BHE720944 BQX720910:BRA720944 CAT720910:CAW720944 CKP720910:CKS720944 CUL720910:CUO720944 DEH720910:DEK720944 DOD720910:DOG720944 DXZ720910:DYC720944 EHV720910:EHY720944 ERR720910:ERU720944 FBN720910:FBQ720944 FLJ720910:FLM720944 FVF720910:FVI720944 GFB720910:GFE720944 GOX720910:GPA720944 GYT720910:GYW720944 HIP720910:HIS720944 HSL720910:HSO720944 ICH720910:ICK720944 IMD720910:IMG720944 IVZ720910:IWC720944 JFV720910:JFY720944 JPR720910:JPU720944 JZN720910:JZQ720944 KJJ720910:KJM720944 KTF720910:KTI720944 LDB720910:LDE720944 LMX720910:LNA720944 LWT720910:LWW720944 MGP720910:MGS720944 MQL720910:MQO720944 NAH720910:NAK720944 NKD720910:NKG720944 NTZ720910:NUC720944 ODV720910:ODY720944 ONR720910:ONU720944 OXN720910:OXQ720944 PHJ720910:PHM720944 PRF720910:PRI720944 QBB720910:QBE720944 QKX720910:QLA720944 QUT720910:QUW720944 REP720910:RES720944 ROL720910:ROO720944 RYH720910:RYK720944 SID720910:SIG720944 SRZ720910:SSC720944 TBV720910:TBY720944 TLR720910:TLU720944 TVN720910:TVQ720944 UFJ720910:UFM720944 UPF720910:UPI720944 UZB720910:UZE720944 VIX720910:VJA720944 VST720910:VSW720944 WCP720910:WCS720944 WML720910:WMO720944 WWH720910:WWK720944 AA786446:AC786480 JV786446:JY786480 TR786446:TU786480 ADN786446:ADQ786480 ANJ786446:ANM786480 AXF786446:AXI786480 BHB786446:BHE786480 BQX786446:BRA786480 CAT786446:CAW786480 CKP786446:CKS786480 CUL786446:CUO786480 DEH786446:DEK786480 DOD786446:DOG786480 DXZ786446:DYC786480 EHV786446:EHY786480 ERR786446:ERU786480 FBN786446:FBQ786480 FLJ786446:FLM786480 FVF786446:FVI786480 GFB786446:GFE786480 GOX786446:GPA786480 GYT786446:GYW786480 HIP786446:HIS786480 HSL786446:HSO786480 ICH786446:ICK786480 IMD786446:IMG786480 IVZ786446:IWC786480 JFV786446:JFY786480 JPR786446:JPU786480 JZN786446:JZQ786480 KJJ786446:KJM786480 KTF786446:KTI786480 LDB786446:LDE786480 LMX786446:LNA786480 LWT786446:LWW786480 MGP786446:MGS786480 MQL786446:MQO786480 NAH786446:NAK786480 NKD786446:NKG786480 NTZ786446:NUC786480 ODV786446:ODY786480 ONR786446:ONU786480 OXN786446:OXQ786480 PHJ786446:PHM786480 PRF786446:PRI786480 QBB786446:QBE786480 QKX786446:QLA786480 QUT786446:QUW786480 REP786446:RES786480 ROL786446:ROO786480 RYH786446:RYK786480 SID786446:SIG786480 SRZ786446:SSC786480 TBV786446:TBY786480 TLR786446:TLU786480 TVN786446:TVQ786480 UFJ786446:UFM786480 UPF786446:UPI786480 UZB786446:UZE786480 VIX786446:VJA786480 VST786446:VSW786480 WCP786446:WCS786480 WML786446:WMO786480 WWH786446:WWK786480 AA851982:AC852016 JV851982:JY852016 TR851982:TU852016 ADN851982:ADQ852016 ANJ851982:ANM852016 AXF851982:AXI852016 BHB851982:BHE852016 BQX851982:BRA852016 CAT851982:CAW852016 CKP851982:CKS852016 CUL851982:CUO852016 DEH851982:DEK852016 DOD851982:DOG852016 DXZ851982:DYC852016 EHV851982:EHY852016 ERR851982:ERU852016 FBN851982:FBQ852016 FLJ851982:FLM852016 FVF851982:FVI852016 GFB851982:GFE852016 GOX851982:GPA852016 GYT851982:GYW852016 HIP851982:HIS852016 HSL851982:HSO852016 ICH851982:ICK852016 IMD851982:IMG852016 IVZ851982:IWC852016 JFV851982:JFY852016 JPR851982:JPU852016 JZN851982:JZQ852016 KJJ851982:KJM852016 KTF851982:KTI852016 LDB851982:LDE852016 LMX851982:LNA852016 LWT851982:LWW852016 MGP851982:MGS852016 MQL851982:MQO852016 NAH851982:NAK852016 NKD851982:NKG852016 NTZ851982:NUC852016 ODV851982:ODY852016 ONR851982:ONU852016 OXN851982:OXQ852016 PHJ851982:PHM852016 PRF851982:PRI852016 QBB851982:QBE852016 QKX851982:QLA852016 QUT851982:QUW852016 REP851982:RES852016 ROL851982:ROO852016 RYH851982:RYK852016 SID851982:SIG852016 SRZ851982:SSC852016 TBV851982:TBY852016 TLR851982:TLU852016 TVN851982:TVQ852016 UFJ851982:UFM852016 UPF851982:UPI852016 UZB851982:UZE852016 VIX851982:VJA852016 VST851982:VSW852016 WCP851982:WCS852016 WML851982:WMO852016 WWH851982:WWK852016 AA917518:AC917552 JV917518:JY917552 TR917518:TU917552 ADN917518:ADQ917552 ANJ917518:ANM917552 AXF917518:AXI917552 BHB917518:BHE917552 BQX917518:BRA917552 CAT917518:CAW917552 CKP917518:CKS917552 CUL917518:CUO917552 DEH917518:DEK917552 DOD917518:DOG917552 DXZ917518:DYC917552 EHV917518:EHY917552 ERR917518:ERU917552 FBN917518:FBQ917552 FLJ917518:FLM917552 FVF917518:FVI917552 GFB917518:GFE917552 GOX917518:GPA917552 GYT917518:GYW917552 HIP917518:HIS917552 HSL917518:HSO917552 ICH917518:ICK917552 IMD917518:IMG917552 IVZ917518:IWC917552 JFV917518:JFY917552 JPR917518:JPU917552 JZN917518:JZQ917552 KJJ917518:KJM917552 KTF917518:KTI917552 LDB917518:LDE917552 LMX917518:LNA917552 LWT917518:LWW917552 MGP917518:MGS917552 MQL917518:MQO917552 NAH917518:NAK917552 NKD917518:NKG917552 NTZ917518:NUC917552 ODV917518:ODY917552 ONR917518:ONU917552 OXN917518:OXQ917552 PHJ917518:PHM917552 PRF917518:PRI917552 QBB917518:QBE917552 QKX917518:QLA917552 QUT917518:QUW917552 REP917518:RES917552 ROL917518:ROO917552 RYH917518:RYK917552 SID917518:SIG917552 SRZ917518:SSC917552 TBV917518:TBY917552 TLR917518:TLU917552 TVN917518:TVQ917552 UFJ917518:UFM917552 UPF917518:UPI917552 UZB917518:UZE917552 VIX917518:VJA917552 VST917518:VSW917552 WCP917518:WCS917552 WML917518:WMO917552 WWH917518:WWK917552 AA983054:AC983088 JV983054:JY983088 TR983054:TU983088 ADN983054:ADQ983088 ANJ983054:ANM983088 AXF983054:AXI983088 BHB983054:BHE983088 BQX983054:BRA983088 CAT983054:CAW983088 CKP983054:CKS983088 CUL983054:CUO983088 DEH983054:DEK983088 DOD983054:DOG983088 DXZ983054:DYC983088 EHV983054:EHY983088 ERR983054:ERU983088 FBN983054:FBQ983088 FLJ983054:FLM983088 FVF983054:FVI983088 GFB983054:GFE983088 GOX983054:GPA983088 GYT983054:GYW983088 HIP983054:HIS983088 HSL983054:HSO983088 ICH983054:ICK983088 IMD983054:IMG983088 IVZ983054:IWC983088 JFV983054:JFY983088 JPR983054:JPU983088 JZN983054:JZQ983088 KJJ983054:KJM983088 KTF983054:KTI983088 LDB983054:LDE983088 LMX983054:LNA983088 LWT983054:LWW983088 MGP983054:MGS983088 MQL983054:MQO983088 NAH983054:NAK983088 NKD983054:NKG983088 NTZ983054:NUC983088 ODV983054:ODY983088 ONR983054:ONU983088 OXN983054:OXQ983088 PHJ983054:PHM983088 PRF983054:PRI983088 QBB983054:QBE983088 QKX983054:QLA983088 QUT983054:QUW983088 REP983054:RES983088 ROL983054:ROO983088 RYH983054:RYK983088 SID983054:SIG983088 SRZ983054:SSC983088 TBV983054:TBY983088 TLR983054:TLU983088 TVN983054:TVQ983088 UFJ983054:UFM983088 UPF983054:UPI983088 UZB983054:UZE983088 VIX983054:VJA983088 VST983054:VSW983088 WCP983054:WCS983088 WML983054:WMO983088 D5:G49">
      <formula1>0</formula1>
      <formula2>20</formula2>
    </dataValidation>
    <dataValidation type="decimal" allowBlank="1" showInputMessage="1" showErrorMessage="1" errorTitle="تصحيح العدد" error="العدد يجب أن يكون بين 0 و 20" sqref="K5:M49 JF5:JH49 TB5:TD49 ACX5:ACZ49 AMT5:AMV49 AWP5:AWR49 BGL5:BGN49 BQH5:BQJ49 CAD5:CAF49 CJZ5:CKB49 CTV5:CTX49 DDR5:DDT49 DNN5:DNP49 DXJ5:DXL49 EHF5:EHH49 ERB5:ERD49 FAX5:FAZ49 FKT5:FKV49 FUP5:FUR49 GEL5:GEN49 GOH5:GOJ49 GYD5:GYF49 HHZ5:HIB49 HRV5:HRX49 IBR5:IBT49 ILN5:ILP49 IVJ5:IVL49 JFF5:JFH49 JPB5:JPD49 JYX5:JYZ49 KIT5:KIV49 KSP5:KSR49 LCL5:LCN49 LMH5:LMJ49 LWD5:LWF49 MFZ5:MGB49 MPV5:MPX49 MZR5:MZT49 NJN5:NJP49 NTJ5:NTL49 ODF5:ODH49 ONB5:OND49 OWX5:OWZ49 PGT5:PGV49 PQP5:PQR49 QAL5:QAN49 QKH5:QKJ49 QUD5:QUF49 RDZ5:REB49 RNV5:RNX49 RXR5:RXT49 SHN5:SHP49 SRJ5:SRL49 TBF5:TBH49 TLB5:TLD49 TUX5:TUZ49 UET5:UEV49 UOP5:UOR49 UYL5:UYN49 VIH5:VIJ49 VSD5:VSF49 WBZ5:WCB49 WLV5:WLX49 WVR5:WVT49 K65550:M65584 JF65550:JH65584 TB65550:TD65584 ACX65550:ACZ65584 AMT65550:AMV65584 AWP65550:AWR65584 BGL65550:BGN65584 BQH65550:BQJ65584 CAD65550:CAF65584 CJZ65550:CKB65584 CTV65550:CTX65584 DDR65550:DDT65584 DNN65550:DNP65584 DXJ65550:DXL65584 EHF65550:EHH65584 ERB65550:ERD65584 FAX65550:FAZ65584 FKT65550:FKV65584 FUP65550:FUR65584 GEL65550:GEN65584 GOH65550:GOJ65584 GYD65550:GYF65584 HHZ65550:HIB65584 HRV65550:HRX65584 IBR65550:IBT65584 ILN65550:ILP65584 IVJ65550:IVL65584 JFF65550:JFH65584 JPB65550:JPD65584 JYX65550:JYZ65584 KIT65550:KIV65584 KSP65550:KSR65584 LCL65550:LCN65584 LMH65550:LMJ65584 LWD65550:LWF65584 MFZ65550:MGB65584 MPV65550:MPX65584 MZR65550:MZT65584 NJN65550:NJP65584 NTJ65550:NTL65584 ODF65550:ODH65584 ONB65550:OND65584 OWX65550:OWZ65584 PGT65550:PGV65584 PQP65550:PQR65584 QAL65550:QAN65584 QKH65550:QKJ65584 QUD65550:QUF65584 RDZ65550:REB65584 RNV65550:RNX65584 RXR65550:RXT65584 SHN65550:SHP65584 SRJ65550:SRL65584 TBF65550:TBH65584 TLB65550:TLD65584 TUX65550:TUZ65584 UET65550:UEV65584 UOP65550:UOR65584 UYL65550:UYN65584 VIH65550:VIJ65584 VSD65550:VSF65584 WBZ65550:WCB65584 WLV65550:WLX65584 WVR65550:WVT65584 K131086:M131120 JF131086:JH131120 TB131086:TD131120 ACX131086:ACZ131120 AMT131086:AMV131120 AWP131086:AWR131120 BGL131086:BGN131120 BQH131086:BQJ131120 CAD131086:CAF131120 CJZ131086:CKB131120 CTV131086:CTX131120 DDR131086:DDT131120 DNN131086:DNP131120 DXJ131086:DXL131120 EHF131086:EHH131120 ERB131086:ERD131120 FAX131086:FAZ131120 FKT131086:FKV131120 FUP131086:FUR131120 GEL131086:GEN131120 GOH131086:GOJ131120 GYD131086:GYF131120 HHZ131086:HIB131120 HRV131086:HRX131120 IBR131086:IBT131120 ILN131086:ILP131120 IVJ131086:IVL131120 JFF131086:JFH131120 JPB131086:JPD131120 JYX131086:JYZ131120 KIT131086:KIV131120 KSP131086:KSR131120 LCL131086:LCN131120 LMH131086:LMJ131120 LWD131086:LWF131120 MFZ131086:MGB131120 MPV131086:MPX131120 MZR131086:MZT131120 NJN131086:NJP131120 NTJ131086:NTL131120 ODF131086:ODH131120 ONB131086:OND131120 OWX131086:OWZ131120 PGT131086:PGV131120 PQP131086:PQR131120 QAL131086:QAN131120 QKH131086:QKJ131120 QUD131086:QUF131120 RDZ131086:REB131120 RNV131086:RNX131120 RXR131086:RXT131120 SHN131086:SHP131120 SRJ131086:SRL131120 TBF131086:TBH131120 TLB131086:TLD131120 TUX131086:TUZ131120 UET131086:UEV131120 UOP131086:UOR131120 UYL131086:UYN131120 VIH131086:VIJ131120 VSD131086:VSF131120 WBZ131086:WCB131120 WLV131086:WLX131120 WVR131086:WVT131120 K196622:M196656 JF196622:JH196656 TB196622:TD196656 ACX196622:ACZ196656 AMT196622:AMV196656 AWP196622:AWR196656 BGL196622:BGN196656 BQH196622:BQJ196656 CAD196622:CAF196656 CJZ196622:CKB196656 CTV196622:CTX196656 DDR196622:DDT196656 DNN196622:DNP196656 DXJ196622:DXL196656 EHF196622:EHH196656 ERB196622:ERD196656 FAX196622:FAZ196656 FKT196622:FKV196656 FUP196622:FUR196656 GEL196622:GEN196656 GOH196622:GOJ196656 GYD196622:GYF196656 HHZ196622:HIB196656 HRV196622:HRX196656 IBR196622:IBT196656 ILN196622:ILP196656 IVJ196622:IVL196656 JFF196622:JFH196656 JPB196622:JPD196656 JYX196622:JYZ196656 KIT196622:KIV196656 KSP196622:KSR196656 LCL196622:LCN196656 LMH196622:LMJ196656 LWD196622:LWF196656 MFZ196622:MGB196656 MPV196622:MPX196656 MZR196622:MZT196656 NJN196622:NJP196656 NTJ196622:NTL196656 ODF196622:ODH196656 ONB196622:OND196656 OWX196622:OWZ196656 PGT196622:PGV196656 PQP196622:PQR196656 QAL196622:QAN196656 QKH196622:QKJ196656 QUD196622:QUF196656 RDZ196622:REB196656 RNV196622:RNX196656 RXR196622:RXT196656 SHN196622:SHP196656 SRJ196622:SRL196656 TBF196622:TBH196656 TLB196622:TLD196656 TUX196622:TUZ196656 UET196622:UEV196656 UOP196622:UOR196656 UYL196622:UYN196656 VIH196622:VIJ196656 VSD196622:VSF196656 WBZ196622:WCB196656 WLV196622:WLX196656 WVR196622:WVT196656 K262158:M262192 JF262158:JH262192 TB262158:TD262192 ACX262158:ACZ262192 AMT262158:AMV262192 AWP262158:AWR262192 BGL262158:BGN262192 BQH262158:BQJ262192 CAD262158:CAF262192 CJZ262158:CKB262192 CTV262158:CTX262192 DDR262158:DDT262192 DNN262158:DNP262192 DXJ262158:DXL262192 EHF262158:EHH262192 ERB262158:ERD262192 FAX262158:FAZ262192 FKT262158:FKV262192 FUP262158:FUR262192 GEL262158:GEN262192 GOH262158:GOJ262192 GYD262158:GYF262192 HHZ262158:HIB262192 HRV262158:HRX262192 IBR262158:IBT262192 ILN262158:ILP262192 IVJ262158:IVL262192 JFF262158:JFH262192 JPB262158:JPD262192 JYX262158:JYZ262192 KIT262158:KIV262192 KSP262158:KSR262192 LCL262158:LCN262192 LMH262158:LMJ262192 LWD262158:LWF262192 MFZ262158:MGB262192 MPV262158:MPX262192 MZR262158:MZT262192 NJN262158:NJP262192 NTJ262158:NTL262192 ODF262158:ODH262192 ONB262158:OND262192 OWX262158:OWZ262192 PGT262158:PGV262192 PQP262158:PQR262192 QAL262158:QAN262192 QKH262158:QKJ262192 QUD262158:QUF262192 RDZ262158:REB262192 RNV262158:RNX262192 RXR262158:RXT262192 SHN262158:SHP262192 SRJ262158:SRL262192 TBF262158:TBH262192 TLB262158:TLD262192 TUX262158:TUZ262192 UET262158:UEV262192 UOP262158:UOR262192 UYL262158:UYN262192 VIH262158:VIJ262192 VSD262158:VSF262192 WBZ262158:WCB262192 WLV262158:WLX262192 WVR262158:WVT262192 K327694:M327728 JF327694:JH327728 TB327694:TD327728 ACX327694:ACZ327728 AMT327694:AMV327728 AWP327694:AWR327728 BGL327694:BGN327728 BQH327694:BQJ327728 CAD327694:CAF327728 CJZ327694:CKB327728 CTV327694:CTX327728 DDR327694:DDT327728 DNN327694:DNP327728 DXJ327694:DXL327728 EHF327694:EHH327728 ERB327694:ERD327728 FAX327694:FAZ327728 FKT327694:FKV327728 FUP327694:FUR327728 GEL327694:GEN327728 GOH327694:GOJ327728 GYD327694:GYF327728 HHZ327694:HIB327728 HRV327694:HRX327728 IBR327694:IBT327728 ILN327694:ILP327728 IVJ327694:IVL327728 JFF327694:JFH327728 JPB327694:JPD327728 JYX327694:JYZ327728 KIT327694:KIV327728 KSP327694:KSR327728 LCL327694:LCN327728 LMH327694:LMJ327728 LWD327694:LWF327728 MFZ327694:MGB327728 MPV327694:MPX327728 MZR327694:MZT327728 NJN327694:NJP327728 NTJ327694:NTL327728 ODF327694:ODH327728 ONB327694:OND327728 OWX327694:OWZ327728 PGT327694:PGV327728 PQP327694:PQR327728 QAL327694:QAN327728 QKH327694:QKJ327728 QUD327694:QUF327728 RDZ327694:REB327728 RNV327694:RNX327728 RXR327694:RXT327728 SHN327694:SHP327728 SRJ327694:SRL327728 TBF327694:TBH327728 TLB327694:TLD327728 TUX327694:TUZ327728 UET327694:UEV327728 UOP327694:UOR327728 UYL327694:UYN327728 VIH327694:VIJ327728 VSD327694:VSF327728 WBZ327694:WCB327728 WLV327694:WLX327728 WVR327694:WVT327728 K393230:M393264 JF393230:JH393264 TB393230:TD393264 ACX393230:ACZ393264 AMT393230:AMV393264 AWP393230:AWR393264 BGL393230:BGN393264 BQH393230:BQJ393264 CAD393230:CAF393264 CJZ393230:CKB393264 CTV393230:CTX393264 DDR393230:DDT393264 DNN393230:DNP393264 DXJ393230:DXL393264 EHF393230:EHH393264 ERB393230:ERD393264 FAX393230:FAZ393264 FKT393230:FKV393264 FUP393230:FUR393264 GEL393230:GEN393264 GOH393230:GOJ393264 GYD393230:GYF393264 HHZ393230:HIB393264 HRV393230:HRX393264 IBR393230:IBT393264 ILN393230:ILP393264 IVJ393230:IVL393264 JFF393230:JFH393264 JPB393230:JPD393264 JYX393230:JYZ393264 KIT393230:KIV393264 KSP393230:KSR393264 LCL393230:LCN393264 LMH393230:LMJ393264 LWD393230:LWF393264 MFZ393230:MGB393264 MPV393230:MPX393264 MZR393230:MZT393264 NJN393230:NJP393264 NTJ393230:NTL393264 ODF393230:ODH393264 ONB393230:OND393264 OWX393230:OWZ393264 PGT393230:PGV393264 PQP393230:PQR393264 QAL393230:QAN393264 QKH393230:QKJ393264 QUD393230:QUF393264 RDZ393230:REB393264 RNV393230:RNX393264 RXR393230:RXT393264 SHN393230:SHP393264 SRJ393230:SRL393264 TBF393230:TBH393264 TLB393230:TLD393264 TUX393230:TUZ393264 UET393230:UEV393264 UOP393230:UOR393264 UYL393230:UYN393264 VIH393230:VIJ393264 VSD393230:VSF393264 WBZ393230:WCB393264 WLV393230:WLX393264 WVR393230:WVT393264 K458766:M458800 JF458766:JH458800 TB458766:TD458800 ACX458766:ACZ458800 AMT458766:AMV458800 AWP458766:AWR458800 BGL458766:BGN458800 BQH458766:BQJ458800 CAD458766:CAF458800 CJZ458766:CKB458800 CTV458766:CTX458800 DDR458766:DDT458800 DNN458766:DNP458800 DXJ458766:DXL458800 EHF458766:EHH458800 ERB458766:ERD458800 FAX458766:FAZ458800 FKT458766:FKV458800 FUP458766:FUR458800 GEL458766:GEN458800 GOH458766:GOJ458800 GYD458766:GYF458800 HHZ458766:HIB458800 HRV458766:HRX458800 IBR458766:IBT458800 ILN458766:ILP458800 IVJ458766:IVL458800 JFF458766:JFH458800 JPB458766:JPD458800 JYX458766:JYZ458800 KIT458766:KIV458800 KSP458766:KSR458800 LCL458766:LCN458800 LMH458766:LMJ458800 LWD458766:LWF458800 MFZ458766:MGB458800 MPV458766:MPX458800 MZR458766:MZT458800 NJN458766:NJP458800 NTJ458766:NTL458800 ODF458766:ODH458800 ONB458766:OND458800 OWX458766:OWZ458800 PGT458766:PGV458800 PQP458766:PQR458800 QAL458766:QAN458800 QKH458766:QKJ458800 QUD458766:QUF458800 RDZ458766:REB458800 RNV458766:RNX458800 RXR458766:RXT458800 SHN458766:SHP458800 SRJ458766:SRL458800 TBF458766:TBH458800 TLB458766:TLD458800 TUX458766:TUZ458800 UET458766:UEV458800 UOP458766:UOR458800 UYL458766:UYN458800 VIH458766:VIJ458800 VSD458766:VSF458800 WBZ458766:WCB458800 WLV458766:WLX458800 WVR458766:WVT458800 K524302:M524336 JF524302:JH524336 TB524302:TD524336 ACX524302:ACZ524336 AMT524302:AMV524336 AWP524302:AWR524336 BGL524302:BGN524336 BQH524302:BQJ524336 CAD524302:CAF524336 CJZ524302:CKB524336 CTV524302:CTX524336 DDR524302:DDT524336 DNN524302:DNP524336 DXJ524302:DXL524336 EHF524302:EHH524336 ERB524302:ERD524336 FAX524302:FAZ524336 FKT524302:FKV524336 FUP524302:FUR524336 GEL524302:GEN524336 GOH524302:GOJ524336 GYD524302:GYF524336 HHZ524302:HIB524336 HRV524302:HRX524336 IBR524302:IBT524336 ILN524302:ILP524336 IVJ524302:IVL524336 JFF524302:JFH524336 JPB524302:JPD524336 JYX524302:JYZ524336 KIT524302:KIV524336 KSP524302:KSR524336 LCL524302:LCN524336 LMH524302:LMJ524336 LWD524302:LWF524336 MFZ524302:MGB524336 MPV524302:MPX524336 MZR524302:MZT524336 NJN524302:NJP524336 NTJ524302:NTL524336 ODF524302:ODH524336 ONB524302:OND524336 OWX524302:OWZ524336 PGT524302:PGV524336 PQP524302:PQR524336 QAL524302:QAN524336 QKH524302:QKJ524336 QUD524302:QUF524336 RDZ524302:REB524336 RNV524302:RNX524336 RXR524302:RXT524336 SHN524302:SHP524336 SRJ524302:SRL524336 TBF524302:TBH524336 TLB524302:TLD524336 TUX524302:TUZ524336 UET524302:UEV524336 UOP524302:UOR524336 UYL524302:UYN524336 VIH524302:VIJ524336 VSD524302:VSF524336 WBZ524302:WCB524336 WLV524302:WLX524336 WVR524302:WVT524336 K589838:M589872 JF589838:JH589872 TB589838:TD589872 ACX589838:ACZ589872 AMT589838:AMV589872 AWP589838:AWR589872 BGL589838:BGN589872 BQH589838:BQJ589872 CAD589838:CAF589872 CJZ589838:CKB589872 CTV589838:CTX589872 DDR589838:DDT589872 DNN589838:DNP589872 DXJ589838:DXL589872 EHF589838:EHH589872 ERB589838:ERD589872 FAX589838:FAZ589872 FKT589838:FKV589872 FUP589838:FUR589872 GEL589838:GEN589872 GOH589838:GOJ589872 GYD589838:GYF589872 HHZ589838:HIB589872 HRV589838:HRX589872 IBR589838:IBT589872 ILN589838:ILP589872 IVJ589838:IVL589872 JFF589838:JFH589872 JPB589838:JPD589872 JYX589838:JYZ589872 KIT589838:KIV589872 KSP589838:KSR589872 LCL589838:LCN589872 LMH589838:LMJ589872 LWD589838:LWF589872 MFZ589838:MGB589872 MPV589838:MPX589872 MZR589838:MZT589872 NJN589838:NJP589872 NTJ589838:NTL589872 ODF589838:ODH589872 ONB589838:OND589872 OWX589838:OWZ589872 PGT589838:PGV589872 PQP589838:PQR589872 QAL589838:QAN589872 QKH589838:QKJ589872 QUD589838:QUF589872 RDZ589838:REB589872 RNV589838:RNX589872 RXR589838:RXT589872 SHN589838:SHP589872 SRJ589838:SRL589872 TBF589838:TBH589872 TLB589838:TLD589872 TUX589838:TUZ589872 UET589838:UEV589872 UOP589838:UOR589872 UYL589838:UYN589872 VIH589838:VIJ589872 VSD589838:VSF589872 WBZ589838:WCB589872 WLV589838:WLX589872 WVR589838:WVT589872 K655374:M655408 JF655374:JH655408 TB655374:TD655408 ACX655374:ACZ655408 AMT655374:AMV655408 AWP655374:AWR655408 BGL655374:BGN655408 BQH655374:BQJ655408 CAD655374:CAF655408 CJZ655374:CKB655408 CTV655374:CTX655408 DDR655374:DDT655408 DNN655374:DNP655408 DXJ655374:DXL655408 EHF655374:EHH655408 ERB655374:ERD655408 FAX655374:FAZ655408 FKT655374:FKV655408 FUP655374:FUR655408 GEL655374:GEN655408 GOH655374:GOJ655408 GYD655374:GYF655408 HHZ655374:HIB655408 HRV655374:HRX655408 IBR655374:IBT655408 ILN655374:ILP655408 IVJ655374:IVL655408 JFF655374:JFH655408 JPB655374:JPD655408 JYX655374:JYZ655408 KIT655374:KIV655408 KSP655374:KSR655408 LCL655374:LCN655408 LMH655374:LMJ655408 LWD655374:LWF655408 MFZ655374:MGB655408 MPV655374:MPX655408 MZR655374:MZT655408 NJN655374:NJP655408 NTJ655374:NTL655408 ODF655374:ODH655408 ONB655374:OND655408 OWX655374:OWZ655408 PGT655374:PGV655408 PQP655374:PQR655408 QAL655374:QAN655408 QKH655374:QKJ655408 QUD655374:QUF655408 RDZ655374:REB655408 RNV655374:RNX655408 RXR655374:RXT655408 SHN655374:SHP655408 SRJ655374:SRL655408 TBF655374:TBH655408 TLB655374:TLD655408 TUX655374:TUZ655408 UET655374:UEV655408 UOP655374:UOR655408 UYL655374:UYN655408 VIH655374:VIJ655408 VSD655374:VSF655408 WBZ655374:WCB655408 WLV655374:WLX655408 WVR655374:WVT655408 K720910:M720944 JF720910:JH720944 TB720910:TD720944 ACX720910:ACZ720944 AMT720910:AMV720944 AWP720910:AWR720944 BGL720910:BGN720944 BQH720910:BQJ720944 CAD720910:CAF720944 CJZ720910:CKB720944 CTV720910:CTX720944 DDR720910:DDT720944 DNN720910:DNP720944 DXJ720910:DXL720944 EHF720910:EHH720944 ERB720910:ERD720944 FAX720910:FAZ720944 FKT720910:FKV720944 FUP720910:FUR720944 GEL720910:GEN720944 GOH720910:GOJ720944 GYD720910:GYF720944 HHZ720910:HIB720944 HRV720910:HRX720944 IBR720910:IBT720944 ILN720910:ILP720944 IVJ720910:IVL720944 JFF720910:JFH720944 JPB720910:JPD720944 JYX720910:JYZ720944 KIT720910:KIV720944 KSP720910:KSR720944 LCL720910:LCN720944 LMH720910:LMJ720944 LWD720910:LWF720944 MFZ720910:MGB720944 MPV720910:MPX720944 MZR720910:MZT720944 NJN720910:NJP720944 NTJ720910:NTL720944 ODF720910:ODH720944 ONB720910:OND720944 OWX720910:OWZ720944 PGT720910:PGV720944 PQP720910:PQR720944 QAL720910:QAN720944 QKH720910:QKJ720944 QUD720910:QUF720944 RDZ720910:REB720944 RNV720910:RNX720944 RXR720910:RXT720944 SHN720910:SHP720944 SRJ720910:SRL720944 TBF720910:TBH720944 TLB720910:TLD720944 TUX720910:TUZ720944 UET720910:UEV720944 UOP720910:UOR720944 UYL720910:UYN720944 VIH720910:VIJ720944 VSD720910:VSF720944 WBZ720910:WCB720944 WLV720910:WLX720944 WVR720910:WVT720944 K786446:M786480 JF786446:JH786480 TB786446:TD786480 ACX786446:ACZ786480 AMT786446:AMV786480 AWP786446:AWR786480 BGL786446:BGN786480 BQH786446:BQJ786480 CAD786446:CAF786480 CJZ786446:CKB786480 CTV786446:CTX786480 DDR786446:DDT786480 DNN786446:DNP786480 DXJ786446:DXL786480 EHF786446:EHH786480 ERB786446:ERD786480 FAX786446:FAZ786480 FKT786446:FKV786480 FUP786446:FUR786480 GEL786446:GEN786480 GOH786446:GOJ786480 GYD786446:GYF786480 HHZ786446:HIB786480 HRV786446:HRX786480 IBR786446:IBT786480 ILN786446:ILP786480 IVJ786446:IVL786480 JFF786446:JFH786480 JPB786446:JPD786480 JYX786446:JYZ786480 KIT786446:KIV786480 KSP786446:KSR786480 LCL786446:LCN786480 LMH786446:LMJ786480 LWD786446:LWF786480 MFZ786446:MGB786480 MPV786446:MPX786480 MZR786446:MZT786480 NJN786446:NJP786480 NTJ786446:NTL786480 ODF786446:ODH786480 ONB786446:OND786480 OWX786446:OWZ786480 PGT786446:PGV786480 PQP786446:PQR786480 QAL786446:QAN786480 QKH786446:QKJ786480 QUD786446:QUF786480 RDZ786446:REB786480 RNV786446:RNX786480 RXR786446:RXT786480 SHN786446:SHP786480 SRJ786446:SRL786480 TBF786446:TBH786480 TLB786446:TLD786480 TUX786446:TUZ786480 UET786446:UEV786480 UOP786446:UOR786480 UYL786446:UYN786480 VIH786446:VIJ786480 VSD786446:VSF786480 WBZ786446:WCB786480 WLV786446:WLX786480 WVR786446:WVT786480 K851982:M852016 JF851982:JH852016 TB851982:TD852016 ACX851982:ACZ852016 AMT851982:AMV852016 AWP851982:AWR852016 BGL851982:BGN852016 BQH851982:BQJ852016 CAD851982:CAF852016 CJZ851982:CKB852016 CTV851982:CTX852016 DDR851982:DDT852016 DNN851982:DNP852016 DXJ851982:DXL852016 EHF851982:EHH852016 ERB851982:ERD852016 FAX851982:FAZ852016 FKT851982:FKV852016 FUP851982:FUR852016 GEL851982:GEN852016 GOH851982:GOJ852016 GYD851982:GYF852016 HHZ851982:HIB852016 HRV851982:HRX852016 IBR851982:IBT852016 ILN851982:ILP852016 IVJ851982:IVL852016 JFF851982:JFH852016 JPB851982:JPD852016 JYX851982:JYZ852016 KIT851982:KIV852016 KSP851982:KSR852016 LCL851982:LCN852016 LMH851982:LMJ852016 LWD851982:LWF852016 MFZ851982:MGB852016 MPV851982:MPX852016 MZR851982:MZT852016 NJN851982:NJP852016 NTJ851982:NTL852016 ODF851982:ODH852016 ONB851982:OND852016 OWX851982:OWZ852016 PGT851982:PGV852016 PQP851982:PQR852016 QAL851982:QAN852016 QKH851982:QKJ852016 QUD851982:QUF852016 RDZ851982:REB852016 RNV851982:RNX852016 RXR851982:RXT852016 SHN851982:SHP852016 SRJ851982:SRL852016 TBF851982:TBH852016 TLB851982:TLD852016 TUX851982:TUZ852016 UET851982:UEV852016 UOP851982:UOR852016 UYL851982:UYN852016 VIH851982:VIJ852016 VSD851982:VSF852016 WBZ851982:WCB852016 WLV851982:WLX852016 WVR851982:WVT852016 K917518:M917552 JF917518:JH917552 TB917518:TD917552 ACX917518:ACZ917552 AMT917518:AMV917552 AWP917518:AWR917552 BGL917518:BGN917552 BQH917518:BQJ917552 CAD917518:CAF917552 CJZ917518:CKB917552 CTV917518:CTX917552 DDR917518:DDT917552 DNN917518:DNP917552 DXJ917518:DXL917552 EHF917518:EHH917552 ERB917518:ERD917552 FAX917518:FAZ917552 FKT917518:FKV917552 FUP917518:FUR917552 GEL917518:GEN917552 GOH917518:GOJ917552 GYD917518:GYF917552 HHZ917518:HIB917552 HRV917518:HRX917552 IBR917518:IBT917552 ILN917518:ILP917552 IVJ917518:IVL917552 JFF917518:JFH917552 JPB917518:JPD917552 JYX917518:JYZ917552 KIT917518:KIV917552 KSP917518:KSR917552 LCL917518:LCN917552 LMH917518:LMJ917552 LWD917518:LWF917552 MFZ917518:MGB917552 MPV917518:MPX917552 MZR917518:MZT917552 NJN917518:NJP917552 NTJ917518:NTL917552 ODF917518:ODH917552 ONB917518:OND917552 OWX917518:OWZ917552 PGT917518:PGV917552 PQP917518:PQR917552 QAL917518:QAN917552 QKH917518:QKJ917552 QUD917518:QUF917552 RDZ917518:REB917552 RNV917518:RNX917552 RXR917518:RXT917552 SHN917518:SHP917552 SRJ917518:SRL917552 TBF917518:TBH917552 TLB917518:TLD917552 TUX917518:TUZ917552 UET917518:UEV917552 UOP917518:UOR917552 UYL917518:UYN917552 VIH917518:VIJ917552 VSD917518:VSF917552 WBZ917518:WCB917552 WLV917518:WLX917552 WVR917518:WVT917552 K983054:M983088 JF983054:JH983088 TB983054:TD983088 ACX983054:ACZ983088 AMT983054:AMV983088 AWP983054:AWR983088 BGL983054:BGN983088 BQH983054:BQJ983088 CAD983054:CAF983088 CJZ983054:CKB983088 CTV983054:CTX983088 DDR983054:DDT983088 DNN983054:DNP983088 DXJ983054:DXL983088 EHF983054:EHH983088 ERB983054:ERD983088 FAX983054:FAZ983088 FKT983054:FKV983088 FUP983054:FUR983088 GEL983054:GEN983088 GOH983054:GOJ983088 GYD983054:GYF983088 HHZ983054:HIB983088 HRV983054:HRX983088 IBR983054:IBT983088 ILN983054:ILP983088 IVJ983054:IVL983088 JFF983054:JFH983088 JPB983054:JPD983088 JYX983054:JYZ983088 KIT983054:KIV983088 KSP983054:KSR983088 LCL983054:LCN983088 LMH983054:LMJ983088 LWD983054:LWF983088 MFZ983054:MGB983088 MPV983054:MPX983088 MZR983054:MZT983088 NJN983054:NJP983088 NTJ983054:NTL983088 ODF983054:ODH983088 ONB983054:OND983088 OWX983054:OWZ983088 PGT983054:PGV983088 PQP983054:PQR983088 QAL983054:QAN983088 QKH983054:QKJ983088 QUD983054:QUF983088 RDZ983054:REB983088 RNV983054:RNX983088 RXR983054:RXT983088 SHN983054:SHP983088 SRJ983054:SRL983088 TBF983054:TBH983088 TLB983054:TLD983088 TUX983054:TUZ983088 UET983054:UEV983088 UOP983054:UOR983088 UYL983054:UYN983088 VIH983054:VIJ983088 VSD983054:VSF983088 WBZ983054:WCB983088 WLV983054:WLX983088 WVR983054:WVT983088 Q5:V49 JL5:JQ49 TH5:TM49 ADD5:ADI49 AMZ5:ANE49 AWV5:AXA49 BGR5:BGW49 BQN5:BQS49 CAJ5:CAO49 CKF5:CKK49 CUB5:CUG49 DDX5:DEC49 DNT5:DNY49 DXP5:DXU49 EHL5:EHQ49 ERH5:ERM49 FBD5:FBI49 FKZ5:FLE49 FUV5:FVA49 GER5:GEW49 GON5:GOS49 GYJ5:GYO49 HIF5:HIK49 HSB5:HSG49 IBX5:ICC49 ILT5:ILY49 IVP5:IVU49 JFL5:JFQ49 JPH5:JPM49 JZD5:JZI49 KIZ5:KJE49 KSV5:KTA49 LCR5:LCW49 LMN5:LMS49 LWJ5:LWO49 MGF5:MGK49 MQB5:MQG49 MZX5:NAC49 NJT5:NJY49 NTP5:NTU49 ODL5:ODQ49 ONH5:ONM49 OXD5:OXI49 PGZ5:PHE49 PQV5:PRA49 QAR5:QAW49 QKN5:QKS49 QUJ5:QUO49 REF5:REK49 ROB5:ROG49 RXX5:RYC49 SHT5:SHY49 SRP5:SRU49 TBL5:TBQ49 TLH5:TLM49 TVD5:TVI49 UEZ5:UFE49 UOV5:UPA49 UYR5:UYW49 VIN5:VIS49 VSJ5:VSO49 WCF5:WCK49 WMB5:WMG49 WVX5:WWC49 Q65550:V65584 JL65550:JQ65584 TH65550:TM65584 ADD65550:ADI65584 AMZ65550:ANE65584 AWV65550:AXA65584 BGR65550:BGW65584 BQN65550:BQS65584 CAJ65550:CAO65584 CKF65550:CKK65584 CUB65550:CUG65584 DDX65550:DEC65584 DNT65550:DNY65584 DXP65550:DXU65584 EHL65550:EHQ65584 ERH65550:ERM65584 FBD65550:FBI65584 FKZ65550:FLE65584 FUV65550:FVA65584 GER65550:GEW65584 GON65550:GOS65584 GYJ65550:GYO65584 HIF65550:HIK65584 HSB65550:HSG65584 IBX65550:ICC65584 ILT65550:ILY65584 IVP65550:IVU65584 JFL65550:JFQ65584 JPH65550:JPM65584 JZD65550:JZI65584 KIZ65550:KJE65584 KSV65550:KTA65584 LCR65550:LCW65584 LMN65550:LMS65584 LWJ65550:LWO65584 MGF65550:MGK65584 MQB65550:MQG65584 MZX65550:NAC65584 NJT65550:NJY65584 NTP65550:NTU65584 ODL65550:ODQ65584 ONH65550:ONM65584 OXD65550:OXI65584 PGZ65550:PHE65584 PQV65550:PRA65584 QAR65550:QAW65584 QKN65550:QKS65584 QUJ65550:QUO65584 REF65550:REK65584 ROB65550:ROG65584 RXX65550:RYC65584 SHT65550:SHY65584 SRP65550:SRU65584 TBL65550:TBQ65584 TLH65550:TLM65584 TVD65550:TVI65584 UEZ65550:UFE65584 UOV65550:UPA65584 UYR65550:UYW65584 VIN65550:VIS65584 VSJ65550:VSO65584 WCF65550:WCK65584 WMB65550:WMG65584 WVX65550:WWC65584 Q131086:V131120 JL131086:JQ131120 TH131086:TM131120 ADD131086:ADI131120 AMZ131086:ANE131120 AWV131086:AXA131120 BGR131086:BGW131120 BQN131086:BQS131120 CAJ131086:CAO131120 CKF131086:CKK131120 CUB131086:CUG131120 DDX131086:DEC131120 DNT131086:DNY131120 DXP131086:DXU131120 EHL131086:EHQ131120 ERH131086:ERM131120 FBD131086:FBI131120 FKZ131086:FLE131120 FUV131086:FVA131120 GER131086:GEW131120 GON131086:GOS131120 GYJ131086:GYO131120 HIF131086:HIK131120 HSB131086:HSG131120 IBX131086:ICC131120 ILT131086:ILY131120 IVP131086:IVU131120 JFL131086:JFQ131120 JPH131086:JPM131120 JZD131086:JZI131120 KIZ131086:KJE131120 KSV131086:KTA131120 LCR131086:LCW131120 LMN131086:LMS131120 LWJ131086:LWO131120 MGF131086:MGK131120 MQB131086:MQG131120 MZX131086:NAC131120 NJT131086:NJY131120 NTP131086:NTU131120 ODL131086:ODQ131120 ONH131086:ONM131120 OXD131086:OXI131120 PGZ131086:PHE131120 PQV131086:PRA131120 QAR131086:QAW131120 QKN131086:QKS131120 QUJ131086:QUO131120 REF131086:REK131120 ROB131086:ROG131120 RXX131086:RYC131120 SHT131086:SHY131120 SRP131086:SRU131120 TBL131086:TBQ131120 TLH131086:TLM131120 TVD131086:TVI131120 UEZ131086:UFE131120 UOV131086:UPA131120 UYR131086:UYW131120 VIN131086:VIS131120 VSJ131086:VSO131120 WCF131086:WCK131120 WMB131086:WMG131120 WVX131086:WWC131120 Q196622:V196656 JL196622:JQ196656 TH196622:TM196656 ADD196622:ADI196656 AMZ196622:ANE196656 AWV196622:AXA196656 BGR196622:BGW196656 BQN196622:BQS196656 CAJ196622:CAO196656 CKF196622:CKK196656 CUB196622:CUG196656 DDX196622:DEC196656 DNT196622:DNY196656 DXP196622:DXU196656 EHL196622:EHQ196656 ERH196622:ERM196656 FBD196622:FBI196656 FKZ196622:FLE196656 FUV196622:FVA196656 GER196622:GEW196656 GON196622:GOS196656 GYJ196622:GYO196656 HIF196622:HIK196656 HSB196622:HSG196656 IBX196622:ICC196656 ILT196622:ILY196656 IVP196622:IVU196656 JFL196622:JFQ196656 JPH196622:JPM196656 JZD196622:JZI196656 KIZ196622:KJE196656 KSV196622:KTA196656 LCR196622:LCW196656 LMN196622:LMS196656 LWJ196622:LWO196656 MGF196622:MGK196656 MQB196622:MQG196656 MZX196622:NAC196656 NJT196622:NJY196656 NTP196622:NTU196656 ODL196622:ODQ196656 ONH196622:ONM196656 OXD196622:OXI196656 PGZ196622:PHE196656 PQV196622:PRA196656 QAR196622:QAW196656 QKN196622:QKS196656 QUJ196622:QUO196656 REF196622:REK196656 ROB196622:ROG196656 RXX196622:RYC196656 SHT196622:SHY196656 SRP196622:SRU196656 TBL196622:TBQ196656 TLH196622:TLM196656 TVD196622:TVI196656 UEZ196622:UFE196656 UOV196622:UPA196656 UYR196622:UYW196656 VIN196622:VIS196656 VSJ196622:VSO196656 WCF196622:WCK196656 WMB196622:WMG196656 WVX196622:WWC196656 Q262158:V262192 JL262158:JQ262192 TH262158:TM262192 ADD262158:ADI262192 AMZ262158:ANE262192 AWV262158:AXA262192 BGR262158:BGW262192 BQN262158:BQS262192 CAJ262158:CAO262192 CKF262158:CKK262192 CUB262158:CUG262192 DDX262158:DEC262192 DNT262158:DNY262192 DXP262158:DXU262192 EHL262158:EHQ262192 ERH262158:ERM262192 FBD262158:FBI262192 FKZ262158:FLE262192 FUV262158:FVA262192 GER262158:GEW262192 GON262158:GOS262192 GYJ262158:GYO262192 HIF262158:HIK262192 HSB262158:HSG262192 IBX262158:ICC262192 ILT262158:ILY262192 IVP262158:IVU262192 JFL262158:JFQ262192 JPH262158:JPM262192 JZD262158:JZI262192 KIZ262158:KJE262192 KSV262158:KTA262192 LCR262158:LCW262192 LMN262158:LMS262192 LWJ262158:LWO262192 MGF262158:MGK262192 MQB262158:MQG262192 MZX262158:NAC262192 NJT262158:NJY262192 NTP262158:NTU262192 ODL262158:ODQ262192 ONH262158:ONM262192 OXD262158:OXI262192 PGZ262158:PHE262192 PQV262158:PRA262192 QAR262158:QAW262192 QKN262158:QKS262192 QUJ262158:QUO262192 REF262158:REK262192 ROB262158:ROG262192 RXX262158:RYC262192 SHT262158:SHY262192 SRP262158:SRU262192 TBL262158:TBQ262192 TLH262158:TLM262192 TVD262158:TVI262192 UEZ262158:UFE262192 UOV262158:UPA262192 UYR262158:UYW262192 VIN262158:VIS262192 VSJ262158:VSO262192 WCF262158:WCK262192 WMB262158:WMG262192 WVX262158:WWC262192 Q327694:V327728 JL327694:JQ327728 TH327694:TM327728 ADD327694:ADI327728 AMZ327694:ANE327728 AWV327694:AXA327728 BGR327694:BGW327728 BQN327694:BQS327728 CAJ327694:CAO327728 CKF327694:CKK327728 CUB327694:CUG327728 DDX327694:DEC327728 DNT327694:DNY327728 DXP327694:DXU327728 EHL327694:EHQ327728 ERH327694:ERM327728 FBD327694:FBI327728 FKZ327694:FLE327728 FUV327694:FVA327728 GER327694:GEW327728 GON327694:GOS327728 GYJ327694:GYO327728 HIF327694:HIK327728 HSB327694:HSG327728 IBX327694:ICC327728 ILT327694:ILY327728 IVP327694:IVU327728 JFL327694:JFQ327728 JPH327694:JPM327728 JZD327694:JZI327728 KIZ327694:KJE327728 KSV327694:KTA327728 LCR327694:LCW327728 LMN327694:LMS327728 LWJ327694:LWO327728 MGF327694:MGK327728 MQB327694:MQG327728 MZX327694:NAC327728 NJT327694:NJY327728 NTP327694:NTU327728 ODL327694:ODQ327728 ONH327694:ONM327728 OXD327694:OXI327728 PGZ327694:PHE327728 PQV327694:PRA327728 QAR327694:QAW327728 QKN327694:QKS327728 QUJ327694:QUO327728 REF327694:REK327728 ROB327694:ROG327728 RXX327694:RYC327728 SHT327694:SHY327728 SRP327694:SRU327728 TBL327694:TBQ327728 TLH327694:TLM327728 TVD327694:TVI327728 UEZ327694:UFE327728 UOV327694:UPA327728 UYR327694:UYW327728 VIN327694:VIS327728 VSJ327694:VSO327728 WCF327694:WCK327728 WMB327694:WMG327728 WVX327694:WWC327728 Q393230:V393264 JL393230:JQ393264 TH393230:TM393264 ADD393230:ADI393264 AMZ393230:ANE393264 AWV393230:AXA393264 BGR393230:BGW393264 BQN393230:BQS393264 CAJ393230:CAO393264 CKF393230:CKK393264 CUB393230:CUG393264 DDX393230:DEC393264 DNT393230:DNY393264 DXP393230:DXU393264 EHL393230:EHQ393264 ERH393230:ERM393264 FBD393230:FBI393264 FKZ393230:FLE393264 FUV393230:FVA393264 GER393230:GEW393264 GON393230:GOS393264 GYJ393230:GYO393264 HIF393230:HIK393264 HSB393230:HSG393264 IBX393230:ICC393264 ILT393230:ILY393264 IVP393230:IVU393264 JFL393230:JFQ393264 JPH393230:JPM393264 JZD393230:JZI393264 KIZ393230:KJE393264 KSV393230:KTA393264 LCR393230:LCW393264 LMN393230:LMS393264 LWJ393230:LWO393264 MGF393230:MGK393264 MQB393230:MQG393264 MZX393230:NAC393264 NJT393230:NJY393264 NTP393230:NTU393264 ODL393230:ODQ393264 ONH393230:ONM393264 OXD393230:OXI393264 PGZ393230:PHE393264 PQV393230:PRA393264 QAR393230:QAW393264 QKN393230:QKS393264 QUJ393230:QUO393264 REF393230:REK393264 ROB393230:ROG393264 RXX393230:RYC393264 SHT393230:SHY393264 SRP393230:SRU393264 TBL393230:TBQ393264 TLH393230:TLM393264 TVD393230:TVI393264 UEZ393230:UFE393264 UOV393230:UPA393264 UYR393230:UYW393264 VIN393230:VIS393264 VSJ393230:VSO393264 WCF393230:WCK393264 WMB393230:WMG393264 WVX393230:WWC393264 Q458766:V458800 JL458766:JQ458800 TH458766:TM458800 ADD458766:ADI458800 AMZ458766:ANE458800 AWV458766:AXA458800 BGR458766:BGW458800 BQN458766:BQS458800 CAJ458766:CAO458800 CKF458766:CKK458800 CUB458766:CUG458800 DDX458766:DEC458800 DNT458766:DNY458800 DXP458766:DXU458800 EHL458766:EHQ458800 ERH458766:ERM458800 FBD458766:FBI458800 FKZ458766:FLE458800 FUV458766:FVA458800 GER458766:GEW458800 GON458766:GOS458800 GYJ458766:GYO458800 HIF458766:HIK458800 HSB458766:HSG458800 IBX458766:ICC458800 ILT458766:ILY458800 IVP458766:IVU458800 JFL458766:JFQ458800 JPH458766:JPM458800 JZD458766:JZI458800 KIZ458766:KJE458800 KSV458766:KTA458800 LCR458766:LCW458800 LMN458766:LMS458800 LWJ458766:LWO458800 MGF458766:MGK458800 MQB458766:MQG458800 MZX458766:NAC458800 NJT458766:NJY458800 NTP458766:NTU458800 ODL458766:ODQ458800 ONH458766:ONM458800 OXD458766:OXI458800 PGZ458766:PHE458800 PQV458766:PRA458800 QAR458766:QAW458800 QKN458766:QKS458800 QUJ458766:QUO458800 REF458766:REK458800 ROB458766:ROG458800 RXX458766:RYC458800 SHT458766:SHY458800 SRP458766:SRU458800 TBL458766:TBQ458800 TLH458766:TLM458800 TVD458766:TVI458800 UEZ458766:UFE458800 UOV458766:UPA458800 UYR458766:UYW458800 VIN458766:VIS458800 VSJ458766:VSO458800 WCF458766:WCK458800 WMB458766:WMG458800 WVX458766:WWC458800 Q524302:V524336 JL524302:JQ524336 TH524302:TM524336 ADD524302:ADI524336 AMZ524302:ANE524336 AWV524302:AXA524336 BGR524302:BGW524336 BQN524302:BQS524336 CAJ524302:CAO524336 CKF524302:CKK524336 CUB524302:CUG524336 DDX524302:DEC524336 DNT524302:DNY524336 DXP524302:DXU524336 EHL524302:EHQ524336 ERH524302:ERM524336 FBD524302:FBI524336 FKZ524302:FLE524336 FUV524302:FVA524336 GER524302:GEW524336 GON524302:GOS524336 GYJ524302:GYO524336 HIF524302:HIK524336 HSB524302:HSG524336 IBX524302:ICC524336 ILT524302:ILY524336 IVP524302:IVU524336 JFL524302:JFQ524336 JPH524302:JPM524336 JZD524302:JZI524336 KIZ524302:KJE524336 KSV524302:KTA524336 LCR524302:LCW524336 LMN524302:LMS524336 LWJ524302:LWO524336 MGF524302:MGK524336 MQB524302:MQG524336 MZX524302:NAC524336 NJT524302:NJY524336 NTP524302:NTU524336 ODL524302:ODQ524336 ONH524302:ONM524336 OXD524302:OXI524336 PGZ524302:PHE524336 PQV524302:PRA524336 QAR524302:QAW524336 QKN524302:QKS524336 QUJ524302:QUO524336 REF524302:REK524336 ROB524302:ROG524336 RXX524302:RYC524336 SHT524302:SHY524336 SRP524302:SRU524336 TBL524302:TBQ524336 TLH524302:TLM524336 TVD524302:TVI524336 UEZ524302:UFE524336 UOV524302:UPA524336 UYR524302:UYW524336 VIN524302:VIS524336 VSJ524302:VSO524336 WCF524302:WCK524336 WMB524302:WMG524336 WVX524302:WWC524336 Q589838:V589872 JL589838:JQ589872 TH589838:TM589872 ADD589838:ADI589872 AMZ589838:ANE589872 AWV589838:AXA589872 BGR589838:BGW589872 BQN589838:BQS589872 CAJ589838:CAO589872 CKF589838:CKK589872 CUB589838:CUG589872 DDX589838:DEC589872 DNT589838:DNY589872 DXP589838:DXU589872 EHL589838:EHQ589872 ERH589838:ERM589872 FBD589838:FBI589872 FKZ589838:FLE589872 FUV589838:FVA589872 GER589838:GEW589872 GON589838:GOS589872 GYJ589838:GYO589872 HIF589838:HIK589872 HSB589838:HSG589872 IBX589838:ICC589872 ILT589838:ILY589872 IVP589838:IVU589872 JFL589838:JFQ589872 JPH589838:JPM589872 JZD589838:JZI589872 KIZ589838:KJE589872 KSV589838:KTA589872 LCR589838:LCW589872 LMN589838:LMS589872 LWJ589838:LWO589872 MGF589838:MGK589872 MQB589838:MQG589872 MZX589838:NAC589872 NJT589838:NJY589872 NTP589838:NTU589872 ODL589838:ODQ589872 ONH589838:ONM589872 OXD589838:OXI589872 PGZ589838:PHE589872 PQV589838:PRA589872 QAR589838:QAW589872 QKN589838:QKS589872 QUJ589838:QUO589872 REF589838:REK589872 ROB589838:ROG589872 RXX589838:RYC589872 SHT589838:SHY589872 SRP589838:SRU589872 TBL589838:TBQ589872 TLH589838:TLM589872 TVD589838:TVI589872 UEZ589838:UFE589872 UOV589838:UPA589872 UYR589838:UYW589872 VIN589838:VIS589872 VSJ589838:VSO589872 WCF589838:WCK589872 WMB589838:WMG589872 WVX589838:WWC589872 Q655374:V655408 JL655374:JQ655408 TH655374:TM655408 ADD655374:ADI655408 AMZ655374:ANE655408 AWV655374:AXA655408 BGR655374:BGW655408 BQN655374:BQS655408 CAJ655374:CAO655408 CKF655374:CKK655408 CUB655374:CUG655408 DDX655374:DEC655408 DNT655374:DNY655408 DXP655374:DXU655408 EHL655374:EHQ655408 ERH655374:ERM655408 FBD655374:FBI655408 FKZ655374:FLE655408 FUV655374:FVA655408 GER655374:GEW655408 GON655374:GOS655408 GYJ655374:GYO655408 HIF655374:HIK655408 HSB655374:HSG655408 IBX655374:ICC655408 ILT655374:ILY655408 IVP655374:IVU655408 JFL655374:JFQ655408 JPH655374:JPM655408 JZD655374:JZI655408 KIZ655374:KJE655408 KSV655374:KTA655408 LCR655374:LCW655408 LMN655374:LMS655408 LWJ655374:LWO655408 MGF655374:MGK655408 MQB655374:MQG655408 MZX655374:NAC655408 NJT655374:NJY655408 NTP655374:NTU655408 ODL655374:ODQ655408 ONH655374:ONM655408 OXD655374:OXI655408 PGZ655374:PHE655408 PQV655374:PRA655408 QAR655374:QAW655408 QKN655374:QKS655408 QUJ655374:QUO655408 REF655374:REK655408 ROB655374:ROG655408 RXX655374:RYC655408 SHT655374:SHY655408 SRP655374:SRU655408 TBL655374:TBQ655408 TLH655374:TLM655408 TVD655374:TVI655408 UEZ655374:UFE655408 UOV655374:UPA655408 UYR655374:UYW655408 VIN655374:VIS655408 VSJ655374:VSO655408 WCF655374:WCK655408 WMB655374:WMG655408 WVX655374:WWC655408 Q720910:V720944 JL720910:JQ720944 TH720910:TM720944 ADD720910:ADI720944 AMZ720910:ANE720944 AWV720910:AXA720944 BGR720910:BGW720944 BQN720910:BQS720944 CAJ720910:CAO720944 CKF720910:CKK720944 CUB720910:CUG720944 DDX720910:DEC720944 DNT720910:DNY720944 DXP720910:DXU720944 EHL720910:EHQ720944 ERH720910:ERM720944 FBD720910:FBI720944 FKZ720910:FLE720944 FUV720910:FVA720944 GER720910:GEW720944 GON720910:GOS720944 GYJ720910:GYO720944 HIF720910:HIK720944 HSB720910:HSG720944 IBX720910:ICC720944 ILT720910:ILY720944 IVP720910:IVU720944 JFL720910:JFQ720944 JPH720910:JPM720944 JZD720910:JZI720944 KIZ720910:KJE720944 KSV720910:KTA720944 LCR720910:LCW720944 LMN720910:LMS720944 LWJ720910:LWO720944 MGF720910:MGK720944 MQB720910:MQG720944 MZX720910:NAC720944 NJT720910:NJY720944 NTP720910:NTU720944 ODL720910:ODQ720944 ONH720910:ONM720944 OXD720910:OXI720944 PGZ720910:PHE720944 PQV720910:PRA720944 QAR720910:QAW720944 QKN720910:QKS720944 QUJ720910:QUO720944 REF720910:REK720944 ROB720910:ROG720944 RXX720910:RYC720944 SHT720910:SHY720944 SRP720910:SRU720944 TBL720910:TBQ720944 TLH720910:TLM720944 TVD720910:TVI720944 UEZ720910:UFE720944 UOV720910:UPA720944 UYR720910:UYW720944 VIN720910:VIS720944 VSJ720910:VSO720944 WCF720910:WCK720944 WMB720910:WMG720944 WVX720910:WWC720944 Q786446:V786480 JL786446:JQ786480 TH786446:TM786480 ADD786446:ADI786480 AMZ786446:ANE786480 AWV786446:AXA786480 BGR786446:BGW786480 BQN786446:BQS786480 CAJ786446:CAO786480 CKF786446:CKK786480 CUB786446:CUG786480 DDX786446:DEC786480 DNT786446:DNY786480 DXP786446:DXU786480 EHL786446:EHQ786480 ERH786446:ERM786480 FBD786446:FBI786480 FKZ786446:FLE786480 FUV786446:FVA786480 GER786446:GEW786480 GON786446:GOS786480 GYJ786446:GYO786480 HIF786446:HIK786480 HSB786446:HSG786480 IBX786446:ICC786480 ILT786446:ILY786480 IVP786446:IVU786480 JFL786446:JFQ786480 JPH786446:JPM786480 JZD786446:JZI786480 KIZ786446:KJE786480 KSV786446:KTA786480 LCR786446:LCW786480 LMN786446:LMS786480 LWJ786446:LWO786480 MGF786446:MGK786480 MQB786446:MQG786480 MZX786446:NAC786480 NJT786446:NJY786480 NTP786446:NTU786480 ODL786446:ODQ786480 ONH786446:ONM786480 OXD786446:OXI786480 PGZ786446:PHE786480 PQV786446:PRA786480 QAR786446:QAW786480 QKN786446:QKS786480 QUJ786446:QUO786480 REF786446:REK786480 ROB786446:ROG786480 RXX786446:RYC786480 SHT786446:SHY786480 SRP786446:SRU786480 TBL786446:TBQ786480 TLH786446:TLM786480 TVD786446:TVI786480 UEZ786446:UFE786480 UOV786446:UPA786480 UYR786446:UYW786480 VIN786446:VIS786480 VSJ786446:VSO786480 WCF786446:WCK786480 WMB786446:WMG786480 WVX786446:WWC786480 Q851982:V852016 JL851982:JQ852016 TH851982:TM852016 ADD851982:ADI852016 AMZ851982:ANE852016 AWV851982:AXA852016 BGR851982:BGW852016 BQN851982:BQS852016 CAJ851982:CAO852016 CKF851982:CKK852016 CUB851982:CUG852016 DDX851982:DEC852016 DNT851982:DNY852016 DXP851982:DXU852016 EHL851982:EHQ852016 ERH851982:ERM852016 FBD851982:FBI852016 FKZ851982:FLE852016 FUV851982:FVA852016 GER851982:GEW852016 GON851982:GOS852016 GYJ851982:GYO852016 HIF851982:HIK852016 HSB851982:HSG852016 IBX851982:ICC852016 ILT851982:ILY852016 IVP851982:IVU852016 JFL851982:JFQ852016 JPH851982:JPM852016 JZD851982:JZI852016 KIZ851982:KJE852016 KSV851982:KTA852016 LCR851982:LCW852016 LMN851982:LMS852016 LWJ851982:LWO852016 MGF851982:MGK852016 MQB851982:MQG852016 MZX851982:NAC852016 NJT851982:NJY852016 NTP851982:NTU852016 ODL851982:ODQ852016 ONH851982:ONM852016 OXD851982:OXI852016 PGZ851982:PHE852016 PQV851982:PRA852016 QAR851982:QAW852016 QKN851982:QKS852016 QUJ851982:QUO852016 REF851982:REK852016 ROB851982:ROG852016 RXX851982:RYC852016 SHT851982:SHY852016 SRP851982:SRU852016 TBL851982:TBQ852016 TLH851982:TLM852016 TVD851982:TVI852016 UEZ851982:UFE852016 UOV851982:UPA852016 UYR851982:UYW852016 VIN851982:VIS852016 VSJ851982:VSO852016 WCF851982:WCK852016 WMB851982:WMG852016 WVX851982:WWC852016 Q917518:V917552 JL917518:JQ917552 TH917518:TM917552 ADD917518:ADI917552 AMZ917518:ANE917552 AWV917518:AXA917552 BGR917518:BGW917552 BQN917518:BQS917552 CAJ917518:CAO917552 CKF917518:CKK917552 CUB917518:CUG917552 DDX917518:DEC917552 DNT917518:DNY917552 DXP917518:DXU917552 EHL917518:EHQ917552 ERH917518:ERM917552 FBD917518:FBI917552 FKZ917518:FLE917552 FUV917518:FVA917552 GER917518:GEW917552 GON917518:GOS917552 GYJ917518:GYO917552 HIF917518:HIK917552 HSB917518:HSG917552 IBX917518:ICC917552 ILT917518:ILY917552 IVP917518:IVU917552 JFL917518:JFQ917552 JPH917518:JPM917552 JZD917518:JZI917552 KIZ917518:KJE917552 KSV917518:KTA917552 LCR917518:LCW917552 LMN917518:LMS917552 LWJ917518:LWO917552 MGF917518:MGK917552 MQB917518:MQG917552 MZX917518:NAC917552 NJT917518:NJY917552 NTP917518:NTU917552 ODL917518:ODQ917552 ONH917518:ONM917552 OXD917518:OXI917552 PGZ917518:PHE917552 PQV917518:PRA917552 QAR917518:QAW917552 QKN917518:QKS917552 QUJ917518:QUO917552 REF917518:REK917552 ROB917518:ROG917552 RXX917518:RYC917552 SHT917518:SHY917552 SRP917518:SRU917552 TBL917518:TBQ917552 TLH917518:TLM917552 TVD917518:TVI917552 UEZ917518:UFE917552 UOV917518:UPA917552 UYR917518:UYW917552 VIN917518:VIS917552 VSJ917518:VSO917552 WCF917518:WCK917552 WMB917518:WMG917552 WVX917518:WWC917552 Q983054:V983088 JL983054:JQ983088 TH983054:TM983088 ADD983054:ADI983088 AMZ983054:ANE983088 AWV983054:AXA983088 BGR983054:BGW983088 BQN983054:BQS983088 CAJ983054:CAO983088 CKF983054:CKK983088 CUB983054:CUG983088 DDX983054:DEC983088 DNT983054:DNY983088 DXP983054:DXU983088 EHL983054:EHQ983088 ERH983054:ERM983088 FBD983054:FBI983088 FKZ983054:FLE983088 FUV983054:FVA983088 GER983054:GEW983088 GON983054:GOS983088 GYJ983054:GYO983088 HIF983054:HIK983088 HSB983054:HSG983088 IBX983054:ICC983088 ILT983054:ILY983088 IVP983054:IVU983088 JFL983054:JFQ983088 JPH983054:JPM983088 JZD983054:JZI983088 KIZ983054:KJE983088 KSV983054:KTA983088 LCR983054:LCW983088 LMN983054:LMS983088 LWJ983054:LWO983088 MGF983054:MGK983088 MQB983054:MQG983088 MZX983054:NAC983088 NJT983054:NJY983088 NTP983054:NTU983088 ODL983054:ODQ983088 ONH983054:ONM983088 OXD983054:OXI983088 PGZ983054:PHE983088 PQV983054:PRA983088 QAR983054:QAW983088 QKN983054:QKS983088 QUJ983054:QUO983088 REF983054:REK983088 ROB983054:ROG983088 RXX983054:RYC983088 SHT983054:SHY983088 SRP983054:SRU983088 TBL983054:TBQ983088 TLH983054:TLM983088 TVD983054:TVI983088 UEZ983054:UFE983088 UOV983054:UPA983088 UYR983054:UYW983088 VIN983054:VIS983088 VSJ983054:VSO983088 WCF983054:WCK983088 WMB983054:WMG983088 WVX983054:WWC983088 W5:W8 JR5:JR8 TN5:TN8 ADJ5:ADJ8 ANF5:ANF8 AXB5:AXB8 BGX5:BGX8 BQT5:BQT8 CAP5:CAP8 CKL5:CKL8 CUH5:CUH8 DED5:DED8 DNZ5:DNZ8 DXV5:DXV8 EHR5:EHR8 ERN5:ERN8 FBJ5:FBJ8 FLF5:FLF8 FVB5:FVB8 GEX5:GEX8 GOT5:GOT8 GYP5:GYP8 HIL5:HIL8 HSH5:HSH8 ICD5:ICD8 ILZ5:ILZ8 IVV5:IVV8 JFR5:JFR8 JPN5:JPN8 JZJ5:JZJ8 KJF5:KJF8 KTB5:KTB8 LCX5:LCX8 LMT5:LMT8 LWP5:LWP8 MGL5:MGL8 MQH5:MQH8 NAD5:NAD8 NJZ5:NJZ8 NTV5:NTV8 ODR5:ODR8 ONN5:ONN8 OXJ5:OXJ8 PHF5:PHF8 PRB5:PRB8 QAX5:QAX8 QKT5:QKT8 QUP5:QUP8 REL5:REL8 ROH5:ROH8 RYD5:RYD8 SHZ5:SHZ8 SRV5:SRV8 TBR5:TBR8 TLN5:TLN8 TVJ5:TVJ8 UFF5:UFF8 UPB5:UPB8 UYX5:UYX8 VIT5:VIT8 VSP5:VSP8 WCL5:WCL8 WMH5:WMH8 WWD5:WWD8 W65550:W65553 JR65550:JR65553 TN65550:TN65553 ADJ65550:ADJ65553 ANF65550:ANF65553 AXB65550:AXB65553 BGX65550:BGX65553 BQT65550:BQT65553 CAP65550:CAP65553 CKL65550:CKL65553 CUH65550:CUH65553 DED65550:DED65553 DNZ65550:DNZ65553 DXV65550:DXV65553 EHR65550:EHR65553 ERN65550:ERN65553 FBJ65550:FBJ65553 FLF65550:FLF65553 FVB65550:FVB65553 GEX65550:GEX65553 GOT65550:GOT65553 GYP65550:GYP65553 HIL65550:HIL65553 HSH65550:HSH65553 ICD65550:ICD65553 ILZ65550:ILZ65553 IVV65550:IVV65553 JFR65550:JFR65553 JPN65550:JPN65553 JZJ65550:JZJ65553 KJF65550:KJF65553 KTB65550:KTB65553 LCX65550:LCX65553 LMT65550:LMT65553 LWP65550:LWP65553 MGL65550:MGL65553 MQH65550:MQH65553 NAD65550:NAD65553 NJZ65550:NJZ65553 NTV65550:NTV65553 ODR65550:ODR65553 ONN65550:ONN65553 OXJ65550:OXJ65553 PHF65550:PHF65553 PRB65550:PRB65553 QAX65550:QAX65553 QKT65550:QKT65553 QUP65550:QUP65553 REL65550:REL65553 ROH65550:ROH65553 RYD65550:RYD65553 SHZ65550:SHZ65553 SRV65550:SRV65553 TBR65550:TBR65553 TLN65550:TLN65553 TVJ65550:TVJ65553 UFF65550:UFF65553 UPB65550:UPB65553 UYX65550:UYX65553 VIT65550:VIT65553 VSP65550:VSP65553 WCL65550:WCL65553 WMH65550:WMH65553 WWD65550:WWD65553 W131086:W131089 JR131086:JR131089 TN131086:TN131089 ADJ131086:ADJ131089 ANF131086:ANF131089 AXB131086:AXB131089 BGX131086:BGX131089 BQT131086:BQT131089 CAP131086:CAP131089 CKL131086:CKL131089 CUH131086:CUH131089 DED131086:DED131089 DNZ131086:DNZ131089 DXV131086:DXV131089 EHR131086:EHR131089 ERN131086:ERN131089 FBJ131086:FBJ131089 FLF131086:FLF131089 FVB131086:FVB131089 GEX131086:GEX131089 GOT131086:GOT131089 GYP131086:GYP131089 HIL131086:HIL131089 HSH131086:HSH131089 ICD131086:ICD131089 ILZ131086:ILZ131089 IVV131086:IVV131089 JFR131086:JFR131089 JPN131086:JPN131089 JZJ131086:JZJ131089 KJF131086:KJF131089 KTB131086:KTB131089 LCX131086:LCX131089 LMT131086:LMT131089 LWP131086:LWP131089 MGL131086:MGL131089 MQH131086:MQH131089 NAD131086:NAD131089 NJZ131086:NJZ131089 NTV131086:NTV131089 ODR131086:ODR131089 ONN131086:ONN131089 OXJ131086:OXJ131089 PHF131086:PHF131089 PRB131086:PRB131089 QAX131086:QAX131089 QKT131086:QKT131089 QUP131086:QUP131089 REL131086:REL131089 ROH131086:ROH131089 RYD131086:RYD131089 SHZ131086:SHZ131089 SRV131086:SRV131089 TBR131086:TBR131089 TLN131086:TLN131089 TVJ131086:TVJ131089 UFF131086:UFF131089 UPB131086:UPB131089 UYX131086:UYX131089 VIT131086:VIT131089 VSP131086:VSP131089 WCL131086:WCL131089 WMH131086:WMH131089 WWD131086:WWD131089 W196622:W196625 JR196622:JR196625 TN196622:TN196625 ADJ196622:ADJ196625 ANF196622:ANF196625 AXB196622:AXB196625 BGX196622:BGX196625 BQT196622:BQT196625 CAP196622:CAP196625 CKL196622:CKL196625 CUH196622:CUH196625 DED196622:DED196625 DNZ196622:DNZ196625 DXV196622:DXV196625 EHR196622:EHR196625 ERN196622:ERN196625 FBJ196622:FBJ196625 FLF196622:FLF196625 FVB196622:FVB196625 GEX196622:GEX196625 GOT196622:GOT196625 GYP196622:GYP196625 HIL196622:HIL196625 HSH196622:HSH196625 ICD196622:ICD196625 ILZ196622:ILZ196625 IVV196622:IVV196625 JFR196622:JFR196625 JPN196622:JPN196625 JZJ196622:JZJ196625 KJF196622:KJF196625 KTB196622:KTB196625 LCX196622:LCX196625 LMT196622:LMT196625 LWP196622:LWP196625 MGL196622:MGL196625 MQH196622:MQH196625 NAD196622:NAD196625 NJZ196622:NJZ196625 NTV196622:NTV196625 ODR196622:ODR196625 ONN196622:ONN196625 OXJ196622:OXJ196625 PHF196622:PHF196625 PRB196622:PRB196625 QAX196622:QAX196625 QKT196622:QKT196625 QUP196622:QUP196625 REL196622:REL196625 ROH196622:ROH196625 RYD196622:RYD196625 SHZ196622:SHZ196625 SRV196622:SRV196625 TBR196622:TBR196625 TLN196622:TLN196625 TVJ196622:TVJ196625 UFF196622:UFF196625 UPB196622:UPB196625 UYX196622:UYX196625 VIT196622:VIT196625 VSP196622:VSP196625 WCL196622:WCL196625 WMH196622:WMH196625 WWD196622:WWD196625 W262158:W262161 JR262158:JR262161 TN262158:TN262161 ADJ262158:ADJ262161 ANF262158:ANF262161 AXB262158:AXB262161 BGX262158:BGX262161 BQT262158:BQT262161 CAP262158:CAP262161 CKL262158:CKL262161 CUH262158:CUH262161 DED262158:DED262161 DNZ262158:DNZ262161 DXV262158:DXV262161 EHR262158:EHR262161 ERN262158:ERN262161 FBJ262158:FBJ262161 FLF262158:FLF262161 FVB262158:FVB262161 GEX262158:GEX262161 GOT262158:GOT262161 GYP262158:GYP262161 HIL262158:HIL262161 HSH262158:HSH262161 ICD262158:ICD262161 ILZ262158:ILZ262161 IVV262158:IVV262161 JFR262158:JFR262161 JPN262158:JPN262161 JZJ262158:JZJ262161 KJF262158:KJF262161 KTB262158:KTB262161 LCX262158:LCX262161 LMT262158:LMT262161 LWP262158:LWP262161 MGL262158:MGL262161 MQH262158:MQH262161 NAD262158:NAD262161 NJZ262158:NJZ262161 NTV262158:NTV262161 ODR262158:ODR262161 ONN262158:ONN262161 OXJ262158:OXJ262161 PHF262158:PHF262161 PRB262158:PRB262161 QAX262158:QAX262161 QKT262158:QKT262161 QUP262158:QUP262161 REL262158:REL262161 ROH262158:ROH262161 RYD262158:RYD262161 SHZ262158:SHZ262161 SRV262158:SRV262161 TBR262158:TBR262161 TLN262158:TLN262161 TVJ262158:TVJ262161 UFF262158:UFF262161 UPB262158:UPB262161 UYX262158:UYX262161 VIT262158:VIT262161 VSP262158:VSP262161 WCL262158:WCL262161 WMH262158:WMH262161 WWD262158:WWD262161 W327694:W327697 JR327694:JR327697 TN327694:TN327697 ADJ327694:ADJ327697 ANF327694:ANF327697 AXB327694:AXB327697 BGX327694:BGX327697 BQT327694:BQT327697 CAP327694:CAP327697 CKL327694:CKL327697 CUH327694:CUH327697 DED327694:DED327697 DNZ327694:DNZ327697 DXV327694:DXV327697 EHR327694:EHR327697 ERN327694:ERN327697 FBJ327694:FBJ327697 FLF327694:FLF327697 FVB327694:FVB327697 GEX327694:GEX327697 GOT327694:GOT327697 GYP327694:GYP327697 HIL327694:HIL327697 HSH327694:HSH327697 ICD327694:ICD327697 ILZ327694:ILZ327697 IVV327694:IVV327697 JFR327694:JFR327697 JPN327694:JPN327697 JZJ327694:JZJ327697 KJF327694:KJF327697 KTB327694:KTB327697 LCX327694:LCX327697 LMT327694:LMT327697 LWP327694:LWP327697 MGL327694:MGL327697 MQH327694:MQH327697 NAD327694:NAD327697 NJZ327694:NJZ327697 NTV327694:NTV327697 ODR327694:ODR327697 ONN327694:ONN327697 OXJ327694:OXJ327697 PHF327694:PHF327697 PRB327694:PRB327697 QAX327694:QAX327697 QKT327694:QKT327697 QUP327694:QUP327697 REL327694:REL327697 ROH327694:ROH327697 RYD327694:RYD327697 SHZ327694:SHZ327697 SRV327694:SRV327697 TBR327694:TBR327697 TLN327694:TLN327697 TVJ327694:TVJ327697 UFF327694:UFF327697 UPB327694:UPB327697 UYX327694:UYX327697 VIT327694:VIT327697 VSP327694:VSP327697 WCL327694:WCL327697 WMH327694:WMH327697 WWD327694:WWD327697 W393230:W393233 JR393230:JR393233 TN393230:TN393233 ADJ393230:ADJ393233 ANF393230:ANF393233 AXB393230:AXB393233 BGX393230:BGX393233 BQT393230:BQT393233 CAP393230:CAP393233 CKL393230:CKL393233 CUH393230:CUH393233 DED393230:DED393233 DNZ393230:DNZ393233 DXV393230:DXV393233 EHR393230:EHR393233 ERN393230:ERN393233 FBJ393230:FBJ393233 FLF393230:FLF393233 FVB393230:FVB393233 GEX393230:GEX393233 GOT393230:GOT393233 GYP393230:GYP393233 HIL393230:HIL393233 HSH393230:HSH393233 ICD393230:ICD393233 ILZ393230:ILZ393233 IVV393230:IVV393233 JFR393230:JFR393233 JPN393230:JPN393233 JZJ393230:JZJ393233 KJF393230:KJF393233 KTB393230:KTB393233 LCX393230:LCX393233 LMT393230:LMT393233 LWP393230:LWP393233 MGL393230:MGL393233 MQH393230:MQH393233 NAD393230:NAD393233 NJZ393230:NJZ393233 NTV393230:NTV393233 ODR393230:ODR393233 ONN393230:ONN393233 OXJ393230:OXJ393233 PHF393230:PHF393233 PRB393230:PRB393233 QAX393230:QAX393233 QKT393230:QKT393233 QUP393230:QUP393233 REL393230:REL393233 ROH393230:ROH393233 RYD393230:RYD393233 SHZ393230:SHZ393233 SRV393230:SRV393233 TBR393230:TBR393233 TLN393230:TLN393233 TVJ393230:TVJ393233 UFF393230:UFF393233 UPB393230:UPB393233 UYX393230:UYX393233 VIT393230:VIT393233 VSP393230:VSP393233 WCL393230:WCL393233 WMH393230:WMH393233 WWD393230:WWD393233 W458766:W458769 JR458766:JR458769 TN458766:TN458769 ADJ458766:ADJ458769 ANF458766:ANF458769 AXB458766:AXB458769 BGX458766:BGX458769 BQT458766:BQT458769 CAP458766:CAP458769 CKL458766:CKL458769 CUH458766:CUH458769 DED458766:DED458769 DNZ458766:DNZ458769 DXV458766:DXV458769 EHR458766:EHR458769 ERN458766:ERN458769 FBJ458766:FBJ458769 FLF458766:FLF458769 FVB458766:FVB458769 GEX458766:GEX458769 GOT458766:GOT458769 GYP458766:GYP458769 HIL458766:HIL458769 HSH458766:HSH458769 ICD458766:ICD458769 ILZ458766:ILZ458769 IVV458766:IVV458769 JFR458766:JFR458769 JPN458766:JPN458769 JZJ458766:JZJ458769 KJF458766:KJF458769 KTB458766:KTB458769 LCX458766:LCX458769 LMT458766:LMT458769 LWP458766:LWP458769 MGL458766:MGL458769 MQH458766:MQH458769 NAD458766:NAD458769 NJZ458766:NJZ458769 NTV458766:NTV458769 ODR458766:ODR458769 ONN458766:ONN458769 OXJ458766:OXJ458769 PHF458766:PHF458769 PRB458766:PRB458769 QAX458766:QAX458769 QKT458766:QKT458769 QUP458766:QUP458769 REL458766:REL458769 ROH458766:ROH458769 RYD458766:RYD458769 SHZ458766:SHZ458769 SRV458766:SRV458769 TBR458766:TBR458769 TLN458766:TLN458769 TVJ458766:TVJ458769 UFF458766:UFF458769 UPB458766:UPB458769 UYX458766:UYX458769 VIT458766:VIT458769 VSP458766:VSP458769 WCL458766:WCL458769 WMH458766:WMH458769 WWD458766:WWD458769 W524302:W524305 JR524302:JR524305 TN524302:TN524305 ADJ524302:ADJ524305 ANF524302:ANF524305 AXB524302:AXB524305 BGX524302:BGX524305 BQT524302:BQT524305 CAP524302:CAP524305 CKL524302:CKL524305 CUH524302:CUH524305 DED524302:DED524305 DNZ524302:DNZ524305 DXV524302:DXV524305 EHR524302:EHR524305 ERN524302:ERN524305 FBJ524302:FBJ524305 FLF524302:FLF524305 FVB524302:FVB524305 GEX524302:GEX524305 GOT524302:GOT524305 GYP524302:GYP524305 HIL524302:HIL524305 HSH524302:HSH524305 ICD524302:ICD524305 ILZ524302:ILZ524305 IVV524302:IVV524305 JFR524302:JFR524305 JPN524302:JPN524305 JZJ524302:JZJ524305 KJF524302:KJF524305 KTB524302:KTB524305 LCX524302:LCX524305 LMT524302:LMT524305 LWP524302:LWP524305 MGL524302:MGL524305 MQH524302:MQH524305 NAD524302:NAD524305 NJZ524302:NJZ524305 NTV524302:NTV524305 ODR524302:ODR524305 ONN524302:ONN524305 OXJ524302:OXJ524305 PHF524302:PHF524305 PRB524302:PRB524305 QAX524302:QAX524305 QKT524302:QKT524305 QUP524302:QUP524305 REL524302:REL524305 ROH524302:ROH524305 RYD524302:RYD524305 SHZ524302:SHZ524305 SRV524302:SRV524305 TBR524302:TBR524305 TLN524302:TLN524305 TVJ524302:TVJ524305 UFF524302:UFF524305 UPB524302:UPB524305 UYX524302:UYX524305 VIT524302:VIT524305 VSP524302:VSP524305 WCL524302:WCL524305 WMH524302:WMH524305 WWD524302:WWD524305 W589838:W589841 JR589838:JR589841 TN589838:TN589841 ADJ589838:ADJ589841 ANF589838:ANF589841 AXB589838:AXB589841 BGX589838:BGX589841 BQT589838:BQT589841 CAP589838:CAP589841 CKL589838:CKL589841 CUH589838:CUH589841 DED589838:DED589841 DNZ589838:DNZ589841 DXV589838:DXV589841 EHR589838:EHR589841 ERN589838:ERN589841 FBJ589838:FBJ589841 FLF589838:FLF589841 FVB589838:FVB589841 GEX589838:GEX589841 GOT589838:GOT589841 GYP589838:GYP589841 HIL589838:HIL589841 HSH589838:HSH589841 ICD589838:ICD589841 ILZ589838:ILZ589841 IVV589838:IVV589841 JFR589838:JFR589841 JPN589838:JPN589841 JZJ589838:JZJ589841 KJF589838:KJF589841 KTB589838:KTB589841 LCX589838:LCX589841 LMT589838:LMT589841 LWP589838:LWP589841 MGL589838:MGL589841 MQH589838:MQH589841 NAD589838:NAD589841 NJZ589838:NJZ589841 NTV589838:NTV589841 ODR589838:ODR589841 ONN589838:ONN589841 OXJ589838:OXJ589841 PHF589838:PHF589841 PRB589838:PRB589841 QAX589838:QAX589841 QKT589838:QKT589841 QUP589838:QUP589841 REL589838:REL589841 ROH589838:ROH589841 RYD589838:RYD589841 SHZ589838:SHZ589841 SRV589838:SRV589841 TBR589838:TBR589841 TLN589838:TLN589841 TVJ589838:TVJ589841 UFF589838:UFF589841 UPB589838:UPB589841 UYX589838:UYX589841 VIT589838:VIT589841 VSP589838:VSP589841 WCL589838:WCL589841 WMH589838:WMH589841 WWD589838:WWD589841 W655374:W655377 JR655374:JR655377 TN655374:TN655377 ADJ655374:ADJ655377 ANF655374:ANF655377 AXB655374:AXB655377 BGX655374:BGX655377 BQT655374:BQT655377 CAP655374:CAP655377 CKL655374:CKL655377 CUH655374:CUH655377 DED655374:DED655377 DNZ655374:DNZ655377 DXV655374:DXV655377 EHR655374:EHR655377 ERN655374:ERN655377 FBJ655374:FBJ655377 FLF655374:FLF655377 FVB655374:FVB655377 GEX655374:GEX655377 GOT655374:GOT655377 GYP655374:GYP655377 HIL655374:HIL655377 HSH655374:HSH655377 ICD655374:ICD655377 ILZ655374:ILZ655377 IVV655374:IVV655377 JFR655374:JFR655377 JPN655374:JPN655377 JZJ655374:JZJ655377 KJF655374:KJF655377 KTB655374:KTB655377 LCX655374:LCX655377 LMT655374:LMT655377 LWP655374:LWP655377 MGL655374:MGL655377 MQH655374:MQH655377 NAD655374:NAD655377 NJZ655374:NJZ655377 NTV655374:NTV655377 ODR655374:ODR655377 ONN655374:ONN655377 OXJ655374:OXJ655377 PHF655374:PHF655377 PRB655374:PRB655377 QAX655374:QAX655377 QKT655374:QKT655377 QUP655374:QUP655377 REL655374:REL655377 ROH655374:ROH655377 RYD655374:RYD655377 SHZ655374:SHZ655377 SRV655374:SRV655377 TBR655374:TBR655377 TLN655374:TLN655377 TVJ655374:TVJ655377 UFF655374:UFF655377 UPB655374:UPB655377 UYX655374:UYX655377 VIT655374:VIT655377 VSP655374:VSP655377 WCL655374:WCL655377 WMH655374:WMH655377 WWD655374:WWD655377 W720910:W720913 JR720910:JR720913 TN720910:TN720913 ADJ720910:ADJ720913 ANF720910:ANF720913 AXB720910:AXB720913 BGX720910:BGX720913 BQT720910:BQT720913 CAP720910:CAP720913 CKL720910:CKL720913 CUH720910:CUH720913 DED720910:DED720913 DNZ720910:DNZ720913 DXV720910:DXV720913 EHR720910:EHR720913 ERN720910:ERN720913 FBJ720910:FBJ720913 FLF720910:FLF720913 FVB720910:FVB720913 GEX720910:GEX720913 GOT720910:GOT720913 GYP720910:GYP720913 HIL720910:HIL720913 HSH720910:HSH720913 ICD720910:ICD720913 ILZ720910:ILZ720913 IVV720910:IVV720913 JFR720910:JFR720913 JPN720910:JPN720913 JZJ720910:JZJ720913 KJF720910:KJF720913 KTB720910:KTB720913 LCX720910:LCX720913 LMT720910:LMT720913 LWP720910:LWP720913 MGL720910:MGL720913 MQH720910:MQH720913 NAD720910:NAD720913 NJZ720910:NJZ720913 NTV720910:NTV720913 ODR720910:ODR720913 ONN720910:ONN720913 OXJ720910:OXJ720913 PHF720910:PHF720913 PRB720910:PRB720913 QAX720910:QAX720913 QKT720910:QKT720913 QUP720910:QUP720913 REL720910:REL720913 ROH720910:ROH720913 RYD720910:RYD720913 SHZ720910:SHZ720913 SRV720910:SRV720913 TBR720910:TBR720913 TLN720910:TLN720913 TVJ720910:TVJ720913 UFF720910:UFF720913 UPB720910:UPB720913 UYX720910:UYX720913 VIT720910:VIT720913 VSP720910:VSP720913 WCL720910:WCL720913 WMH720910:WMH720913 WWD720910:WWD720913 W786446:W786449 JR786446:JR786449 TN786446:TN786449 ADJ786446:ADJ786449 ANF786446:ANF786449 AXB786446:AXB786449 BGX786446:BGX786449 BQT786446:BQT786449 CAP786446:CAP786449 CKL786446:CKL786449 CUH786446:CUH786449 DED786446:DED786449 DNZ786446:DNZ786449 DXV786446:DXV786449 EHR786446:EHR786449 ERN786446:ERN786449 FBJ786446:FBJ786449 FLF786446:FLF786449 FVB786446:FVB786449 GEX786446:GEX786449 GOT786446:GOT786449 GYP786446:GYP786449 HIL786446:HIL786449 HSH786446:HSH786449 ICD786446:ICD786449 ILZ786446:ILZ786449 IVV786446:IVV786449 JFR786446:JFR786449 JPN786446:JPN786449 JZJ786446:JZJ786449 KJF786446:KJF786449 KTB786446:KTB786449 LCX786446:LCX786449 LMT786446:LMT786449 LWP786446:LWP786449 MGL786446:MGL786449 MQH786446:MQH786449 NAD786446:NAD786449 NJZ786446:NJZ786449 NTV786446:NTV786449 ODR786446:ODR786449 ONN786446:ONN786449 OXJ786446:OXJ786449 PHF786446:PHF786449 PRB786446:PRB786449 QAX786446:QAX786449 QKT786446:QKT786449 QUP786446:QUP786449 REL786446:REL786449 ROH786446:ROH786449 RYD786446:RYD786449 SHZ786446:SHZ786449 SRV786446:SRV786449 TBR786446:TBR786449 TLN786446:TLN786449 TVJ786446:TVJ786449 UFF786446:UFF786449 UPB786446:UPB786449 UYX786446:UYX786449 VIT786446:VIT786449 VSP786446:VSP786449 WCL786446:WCL786449 WMH786446:WMH786449 WWD786446:WWD786449 W851982:W851985 JR851982:JR851985 TN851982:TN851985 ADJ851982:ADJ851985 ANF851982:ANF851985 AXB851982:AXB851985 BGX851982:BGX851985 BQT851982:BQT851985 CAP851982:CAP851985 CKL851982:CKL851985 CUH851982:CUH851985 DED851982:DED851985 DNZ851982:DNZ851985 DXV851982:DXV851985 EHR851982:EHR851985 ERN851982:ERN851985 FBJ851982:FBJ851985 FLF851982:FLF851985 FVB851982:FVB851985 GEX851982:GEX851985 GOT851982:GOT851985 GYP851982:GYP851985 HIL851982:HIL851985 HSH851982:HSH851985 ICD851982:ICD851985 ILZ851982:ILZ851985 IVV851982:IVV851985 JFR851982:JFR851985 JPN851982:JPN851985 JZJ851982:JZJ851985 KJF851982:KJF851985 KTB851982:KTB851985 LCX851982:LCX851985 LMT851982:LMT851985 LWP851982:LWP851985 MGL851982:MGL851985 MQH851982:MQH851985 NAD851982:NAD851985 NJZ851982:NJZ851985 NTV851982:NTV851985 ODR851982:ODR851985 ONN851982:ONN851985 OXJ851982:OXJ851985 PHF851982:PHF851985 PRB851982:PRB851985 QAX851982:QAX851985 QKT851982:QKT851985 QUP851982:QUP851985 REL851982:REL851985 ROH851982:ROH851985 RYD851982:RYD851985 SHZ851982:SHZ851985 SRV851982:SRV851985 TBR851982:TBR851985 TLN851982:TLN851985 TVJ851982:TVJ851985 UFF851982:UFF851985 UPB851982:UPB851985 UYX851982:UYX851985 VIT851982:VIT851985 VSP851982:VSP851985 WCL851982:WCL851985 WMH851982:WMH851985 WWD851982:WWD851985 W917518:W917521 JR917518:JR917521 TN917518:TN917521 ADJ917518:ADJ917521 ANF917518:ANF917521 AXB917518:AXB917521 BGX917518:BGX917521 BQT917518:BQT917521 CAP917518:CAP917521 CKL917518:CKL917521 CUH917518:CUH917521 DED917518:DED917521 DNZ917518:DNZ917521 DXV917518:DXV917521 EHR917518:EHR917521 ERN917518:ERN917521 FBJ917518:FBJ917521 FLF917518:FLF917521 FVB917518:FVB917521 GEX917518:GEX917521 GOT917518:GOT917521 GYP917518:GYP917521 HIL917518:HIL917521 HSH917518:HSH917521 ICD917518:ICD917521 ILZ917518:ILZ917521 IVV917518:IVV917521 JFR917518:JFR917521 JPN917518:JPN917521 JZJ917518:JZJ917521 KJF917518:KJF917521 KTB917518:KTB917521 LCX917518:LCX917521 LMT917518:LMT917521 LWP917518:LWP917521 MGL917518:MGL917521 MQH917518:MQH917521 NAD917518:NAD917521 NJZ917518:NJZ917521 NTV917518:NTV917521 ODR917518:ODR917521 ONN917518:ONN917521 OXJ917518:OXJ917521 PHF917518:PHF917521 PRB917518:PRB917521 QAX917518:QAX917521 QKT917518:QKT917521 QUP917518:QUP917521 REL917518:REL917521 ROH917518:ROH917521 RYD917518:RYD917521 SHZ917518:SHZ917521 SRV917518:SRV917521 TBR917518:TBR917521 TLN917518:TLN917521 TVJ917518:TVJ917521 UFF917518:UFF917521 UPB917518:UPB917521 UYX917518:UYX917521 VIT917518:VIT917521 VSP917518:VSP917521 WCL917518:WCL917521 WMH917518:WMH917521 WWD917518:WWD917521 W983054:W983057 JR983054:JR983057 TN983054:TN983057 ADJ983054:ADJ983057 ANF983054:ANF983057 AXB983054:AXB983057 BGX983054:BGX983057 BQT983054:BQT983057 CAP983054:CAP983057 CKL983054:CKL983057 CUH983054:CUH983057 DED983054:DED983057 DNZ983054:DNZ983057 DXV983054:DXV983057 EHR983054:EHR983057 ERN983054:ERN983057 FBJ983054:FBJ983057 FLF983054:FLF983057 FVB983054:FVB983057 GEX983054:GEX983057 GOT983054:GOT983057 GYP983054:GYP983057 HIL983054:HIL983057 HSH983054:HSH983057 ICD983054:ICD983057 ILZ983054:ILZ983057 IVV983054:IVV983057 JFR983054:JFR983057 JPN983054:JPN983057 JZJ983054:JZJ983057 KJF983054:KJF983057 KTB983054:KTB983057 LCX983054:LCX983057 LMT983054:LMT983057 LWP983054:LWP983057 MGL983054:MGL983057 MQH983054:MQH983057 NAD983054:NAD983057 NJZ983054:NJZ983057 NTV983054:NTV983057 ODR983054:ODR983057 ONN983054:ONN983057 OXJ983054:OXJ983057 PHF983054:PHF983057 PRB983054:PRB983057 QAX983054:QAX983057 QKT983054:QKT983057 QUP983054:QUP983057 REL983054:REL983057 ROH983054:ROH983057 RYD983054:RYD983057 SHZ983054:SHZ983057 SRV983054:SRV983057 TBR983054:TBR983057 TLN983054:TLN983057 TVJ983054:TVJ983057 UFF983054:UFF983057 UPB983054:UPB983057 UYX983054:UYX983057 VIT983054:VIT983057 VSP983054:VSP983057 WCL983054:WCL983057 WMH983054:WMH983057 WWD983054:WWD983057 WWD983065:WWD983088 JR16:JR49 TN16:TN49 ADJ16:ADJ49 ANF16:ANF49 AXB16:AXB49 BGX16:BGX49 BQT16:BQT49 CAP16:CAP49 CKL16:CKL49 CUH16:CUH49 DED16:DED49 DNZ16:DNZ49 DXV16:DXV49 EHR16:EHR49 ERN16:ERN49 FBJ16:FBJ49 FLF16:FLF49 FVB16:FVB49 GEX16:GEX49 GOT16:GOT49 GYP16:GYP49 HIL16:HIL49 HSH16:HSH49 ICD16:ICD49 ILZ16:ILZ49 IVV16:IVV49 JFR16:JFR49 JPN16:JPN49 JZJ16:JZJ49 KJF16:KJF49 KTB16:KTB49 LCX16:LCX49 LMT16:LMT49 LWP16:LWP49 MGL16:MGL49 MQH16:MQH49 NAD16:NAD49 NJZ16:NJZ49 NTV16:NTV49 ODR16:ODR49 ONN16:ONN49 OXJ16:OXJ49 PHF16:PHF49 PRB16:PRB49 QAX16:QAX49 QKT16:QKT49 QUP16:QUP49 REL16:REL49 ROH16:ROH49 RYD16:RYD49 SHZ16:SHZ49 SRV16:SRV49 TBR16:TBR49 TLN16:TLN49 TVJ16:TVJ49 UFF16:UFF49 UPB16:UPB49 UYX16:UYX49 VIT16:VIT49 VSP16:VSP49 WCL16:WCL49 WMH16:WMH49 WWD16:WWD49 W65561:W65584 JR65561:JR65584 TN65561:TN65584 ADJ65561:ADJ65584 ANF65561:ANF65584 AXB65561:AXB65584 BGX65561:BGX65584 BQT65561:BQT65584 CAP65561:CAP65584 CKL65561:CKL65584 CUH65561:CUH65584 DED65561:DED65584 DNZ65561:DNZ65584 DXV65561:DXV65584 EHR65561:EHR65584 ERN65561:ERN65584 FBJ65561:FBJ65584 FLF65561:FLF65584 FVB65561:FVB65584 GEX65561:GEX65584 GOT65561:GOT65584 GYP65561:GYP65584 HIL65561:HIL65584 HSH65561:HSH65584 ICD65561:ICD65584 ILZ65561:ILZ65584 IVV65561:IVV65584 JFR65561:JFR65584 JPN65561:JPN65584 JZJ65561:JZJ65584 KJF65561:KJF65584 KTB65561:KTB65584 LCX65561:LCX65584 LMT65561:LMT65584 LWP65561:LWP65584 MGL65561:MGL65584 MQH65561:MQH65584 NAD65561:NAD65584 NJZ65561:NJZ65584 NTV65561:NTV65584 ODR65561:ODR65584 ONN65561:ONN65584 OXJ65561:OXJ65584 PHF65561:PHF65584 PRB65561:PRB65584 QAX65561:QAX65584 QKT65561:QKT65584 QUP65561:QUP65584 REL65561:REL65584 ROH65561:ROH65584 RYD65561:RYD65584 SHZ65561:SHZ65584 SRV65561:SRV65584 TBR65561:TBR65584 TLN65561:TLN65584 TVJ65561:TVJ65584 UFF65561:UFF65584 UPB65561:UPB65584 UYX65561:UYX65584 VIT65561:VIT65584 VSP65561:VSP65584 WCL65561:WCL65584 WMH65561:WMH65584 WWD65561:WWD65584 W131097:W131120 JR131097:JR131120 TN131097:TN131120 ADJ131097:ADJ131120 ANF131097:ANF131120 AXB131097:AXB131120 BGX131097:BGX131120 BQT131097:BQT131120 CAP131097:CAP131120 CKL131097:CKL131120 CUH131097:CUH131120 DED131097:DED131120 DNZ131097:DNZ131120 DXV131097:DXV131120 EHR131097:EHR131120 ERN131097:ERN131120 FBJ131097:FBJ131120 FLF131097:FLF131120 FVB131097:FVB131120 GEX131097:GEX131120 GOT131097:GOT131120 GYP131097:GYP131120 HIL131097:HIL131120 HSH131097:HSH131120 ICD131097:ICD131120 ILZ131097:ILZ131120 IVV131097:IVV131120 JFR131097:JFR131120 JPN131097:JPN131120 JZJ131097:JZJ131120 KJF131097:KJF131120 KTB131097:KTB131120 LCX131097:LCX131120 LMT131097:LMT131120 LWP131097:LWP131120 MGL131097:MGL131120 MQH131097:MQH131120 NAD131097:NAD131120 NJZ131097:NJZ131120 NTV131097:NTV131120 ODR131097:ODR131120 ONN131097:ONN131120 OXJ131097:OXJ131120 PHF131097:PHF131120 PRB131097:PRB131120 QAX131097:QAX131120 QKT131097:QKT131120 QUP131097:QUP131120 REL131097:REL131120 ROH131097:ROH131120 RYD131097:RYD131120 SHZ131097:SHZ131120 SRV131097:SRV131120 TBR131097:TBR131120 TLN131097:TLN131120 TVJ131097:TVJ131120 UFF131097:UFF131120 UPB131097:UPB131120 UYX131097:UYX131120 VIT131097:VIT131120 VSP131097:VSP131120 WCL131097:WCL131120 WMH131097:WMH131120 WWD131097:WWD131120 W196633:W196656 JR196633:JR196656 TN196633:TN196656 ADJ196633:ADJ196656 ANF196633:ANF196656 AXB196633:AXB196656 BGX196633:BGX196656 BQT196633:BQT196656 CAP196633:CAP196656 CKL196633:CKL196656 CUH196633:CUH196656 DED196633:DED196656 DNZ196633:DNZ196656 DXV196633:DXV196656 EHR196633:EHR196656 ERN196633:ERN196656 FBJ196633:FBJ196656 FLF196633:FLF196656 FVB196633:FVB196656 GEX196633:GEX196656 GOT196633:GOT196656 GYP196633:GYP196656 HIL196633:HIL196656 HSH196633:HSH196656 ICD196633:ICD196656 ILZ196633:ILZ196656 IVV196633:IVV196656 JFR196633:JFR196656 JPN196633:JPN196656 JZJ196633:JZJ196656 KJF196633:KJF196656 KTB196633:KTB196656 LCX196633:LCX196656 LMT196633:LMT196656 LWP196633:LWP196656 MGL196633:MGL196656 MQH196633:MQH196656 NAD196633:NAD196656 NJZ196633:NJZ196656 NTV196633:NTV196656 ODR196633:ODR196656 ONN196633:ONN196656 OXJ196633:OXJ196656 PHF196633:PHF196656 PRB196633:PRB196656 QAX196633:QAX196656 QKT196633:QKT196656 QUP196633:QUP196656 REL196633:REL196656 ROH196633:ROH196656 RYD196633:RYD196656 SHZ196633:SHZ196656 SRV196633:SRV196656 TBR196633:TBR196656 TLN196633:TLN196656 TVJ196633:TVJ196656 UFF196633:UFF196656 UPB196633:UPB196656 UYX196633:UYX196656 VIT196633:VIT196656 VSP196633:VSP196656 WCL196633:WCL196656 WMH196633:WMH196656 WWD196633:WWD196656 W262169:W262192 JR262169:JR262192 TN262169:TN262192 ADJ262169:ADJ262192 ANF262169:ANF262192 AXB262169:AXB262192 BGX262169:BGX262192 BQT262169:BQT262192 CAP262169:CAP262192 CKL262169:CKL262192 CUH262169:CUH262192 DED262169:DED262192 DNZ262169:DNZ262192 DXV262169:DXV262192 EHR262169:EHR262192 ERN262169:ERN262192 FBJ262169:FBJ262192 FLF262169:FLF262192 FVB262169:FVB262192 GEX262169:GEX262192 GOT262169:GOT262192 GYP262169:GYP262192 HIL262169:HIL262192 HSH262169:HSH262192 ICD262169:ICD262192 ILZ262169:ILZ262192 IVV262169:IVV262192 JFR262169:JFR262192 JPN262169:JPN262192 JZJ262169:JZJ262192 KJF262169:KJF262192 KTB262169:KTB262192 LCX262169:LCX262192 LMT262169:LMT262192 LWP262169:LWP262192 MGL262169:MGL262192 MQH262169:MQH262192 NAD262169:NAD262192 NJZ262169:NJZ262192 NTV262169:NTV262192 ODR262169:ODR262192 ONN262169:ONN262192 OXJ262169:OXJ262192 PHF262169:PHF262192 PRB262169:PRB262192 QAX262169:QAX262192 QKT262169:QKT262192 QUP262169:QUP262192 REL262169:REL262192 ROH262169:ROH262192 RYD262169:RYD262192 SHZ262169:SHZ262192 SRV262169:SRV262192 TBR262169:TBR262192 TLN262169:TLN262192 TVJ262169:TVJ262192 UFF262169:UFF262192 UPB262169:UPB262192 UYX262169:UYX262192 VIT262169:VIT262192 VSP262169:VSP262192 WCL262169:WCL262192 WMH262169:WMH262192 WWD262169:WWD262192 W327705:W327728 JR327705:JR327728 TN327705:TN327728 ADJ327705:ADJ327728 ANF327705:ANF327728 AXB327705:AXB327728 BGX327705:BGX327728 BQT327705:BQT327728 CAP327705:CAP327728 CKL327705:CKL327728 CUH327705:CUH327728 DED327705:DED327728 DNZ327705:DNZ327728 DXV327705:DXV327728 EHR327705:EHR327728 ERN327705:ERN327728 FBJ327705:FBJ327728 FLF327705:FLF327728 FVB327705:FVB327728 GEX327705:GEX327728 GOT327705:GOT327728 GYP327705:GYP327728 HIL327705:HIL327728 HSH327705:HSH327728 ICD327705:ICD327728 ILZ327705:ILZ327728 IVV327705:IVV327728 JFR327705:JFR327728 JPN327705:JPN327728 JZJ327705:JZJ327728 KJF327705:KJF327728 KTB327705:KTB327728 LCX327705:LCX327728 LMT327705:LMT327728 LWP327705:LWP327728 MGL327705:MGL327728 MQH327705:MQH327728 NAD327705:NAD327728 NJZ327705:NJZ327728 NTV327705:NTV327728 ODR327705:ODR327728 ONN327705:ONN327728 OXJ327705:OXJ327728 PHF327705:PHF327728 PRB327705:PRB327728 QAX327705:QAX327728 QKT327705:QKT327728 QUP327705:QUP327728 REL327705:REL327728 ROH327705:ROH327728 RYD327705:RYD327728 SHZ327705:SHZ327728 SRV327705:SRV327728 TBR327705:TBR327728 TLN327705:TLN327728 TVJ327705:TVJ327728 UFF327705:UFF327728 UPB327705:UPB327728 UYX327705:UYX327728 VIT327705:VIT327728 VSP327705:VSP327728 WCL327705:WCL327728 WMH327705:WMH327728 WWD327705:WWD327728 W393241:W393264 JR393241:JR393264 TN393241:TN393264 ADJ393241:ADJ393264 ANF393241:ANF393264 AXB393241:AXB393264 BGX393241:BGX393264 BQT393241:BQT393264 CAP393241:CAP393264 CKL393241:CKL393264 CUH393241:CUH393264 DED393241:DED393264 DNZ393241:DNZ393264 DXV393241:DXV393264 EHR393241:EHR393264 ERN393241:ERN393264 FBJ393241:FBJ393264 FLF393241:FLF393264 FVB393241:FVB393264 GEX393241:GEX393264 GOT393241:GOT393264 GYP393241:GYP393264 HIL393241:HIL393264 HSH393241:HSH393264 ICD393241:ICD393264 ILZ393241:ILZ393264 IVV393241:IVV393264 JFR393241:JFR393264 JPN393241:JPN393264 JZJ393241:JZJ393264 KJF393241:KJF393264 KTB393241:KTB393264 LCX393241:LCX393264 LMT393241:LMT393264 LWP393241:LWP393264 MGL393241:MGL393264 MQH393241:MQH393264 NAD393241:NAD393264 NJZ393241:NJZ393264 NTV393241:NTV393264 ODR393241:ODR393264 ONN393241:ONN393264 OXJ393241:OXJ393264 PHF393241:PHF393264 PRB393241:PRB393264 QAX393241:QAX393264 QKT393241:QKT393264 QUP393241:QUP393264 REL393241:REL393264 ROH393241:ROH393264 RYD393241:RYD393264 SHZ393241:SHZ393264 SRV393241:SRV393264 TBR393241:TBR393264 TLN393241:TLN393264 TVJ393241:TVJ393264 UFF393241:UFF393264 UPB393241:UPB393264 UYX393241:UYX393264 VIT393241:VIT393264 VSP393241:VSP393264 WCL393241:WCL393264 WMH393241:WMH393264 WWD393241:WWD393264 W458777:W458800 JR458777:JR458800 TN458777:TN458800 ADJ458777:ADJ458800 ANF458777:ANF458800 AXB458777:AXB458800 BGX458777:BGX458800 BQT458777:BQT458800 CAP458777:CAP458800 CKL458777:CKL458800 CUH458777:CUH458800 DED458777:DED458800 DNZ458777:DNZ458800 DXV458777:DXV458800 EHR458777:EHR458800 ERN458777:ERN458800 FBJ458777:FBJ458800 FLF458777:FLF458800 FVB458777:FVB458800 GEX458777:GEX458800 GOT458777:GOT458800 GYP458777:GYP458800 HIL458777:HIL458800 HSH458777:HSH458800 ICD458777:ICD458800 ILZ458777:ILZ458800 IVV458777:IVV458800 JFR458777:JFR458800 JPN458777:JPN458800 JZJ458777:JZJ458800 KJF458777:KJF458800 KTB458777:KTB458800 LCX458777:LCX458800 LMT458777:LMT458800 LWP458777:LWP458800 MGL458777:MGL458800 MQH458777:MQH458800 NAD458777:NAD458800 NJZ458777:NJZ458800 NTV458777:NTV458800 ODR458777:ODR458800 ONN458777:ONN458800 OXJ458777:OXJ458800 PHF458777:PHF458800 PRB458777:PRB458800 QAX458777:QAX458800 QKT458777:QKT458800 QUP458777:QUP458800 REL458777:REL458800 ROH458777:ROH458800 RYD458777:RYD458800 SHZ458777:SHZ458800 SRV458777:SRV458800 TBR458777:TBR458800 TLN458777:TLN458800 TVJ458777:TVJ458800 UFF458777:UFF458800 UPB458777:UPB458800 UYX458777:UYX458800 VIT458777:VIT458800 VSP458777:VSP458800 WCL458777:WCL458800 WMH458777:WMH458800 WWD458777:WWD458800 W524313:W524336 JR524313:JR524336 TN524313:TN524336 ADJ524313:ADJ524336 ANF524313:ANF524336 AXB524313:AXB524336 BGX524313:BGX524336 BQT524313:BQT524336 CAP524313:CAP524336 CKL524313:CKL524336 CUH524313:CUH524336 DED524313:DED524336 DNZ524313:DNZ524336 DXV524313:DXV524336 EHR524313:EHR524336 ERN524313:ERN524336 FBJ524313:FBJ524336 FLF524313:FLF524336 FVB524313:FVB524336 GEX524313:GEX524336 GOT524313:GOT524336 GYP524313:GYP524336 HIL524313:HIL524336 HSH524313:HSH524336 ICD524313:ICD524336 ILZ524313:ILZ524336 IVV524313:IVV524336 JFR524313:JFR524336 JPN524313:JPN524336 JZJ524313:JZJ524336 KJF524313:KJF524336 KTB524313:KTB524336 LCX524313:LCX524336 LMT524313:LMT524336 LWP524313:LWP524336 MGL524313:MGL524336 MQH524313:MQH524336 NAD524313:NAD524336 NJZ524313:NJZ524336 NTV524313:NTV524336 ODR524313:ODR524336 ONN524313:ONN524336 OXJ524313:OXJ524336 PHF524313:PHF524336 PRB524313:PRB524336 QAX524313:QAX524336 QKT524313:QKT524336 QUP524313:QUP524336 REL524313:REL524336 ROH524313:ROH524336 RYD524313:RYD524336 SHZ524313:SHZ524336 SRV524313:SRV524336 TBR524313:TBR524336 TLN524313:TLN524336 TVJ524313:TVJ524336 UFF524313:UFF524336 UPB524313:UPB524336 UYX524313:UYX524336 VIT524313:VIT524336 VSP524313:VSP524336 WCL524313:WCL524336 WMH524313:WMH524336 WWD524313:WWD524336 W589849:W589872 JR589849:JR589872 TN589849:TN589872 ADJ589849:ADJ589872 ANF589849:ANF589872 AXB589849:AXB589872 BGX589849:BGX589872 BQT589849:BQT589872 CAP589849:CAP589872 CKL589849:CKL589872 CUH589849:CUH589872 DED589849:DED589872 DNZ589849:DNZ589872 DXV589849:DXV589872 EHR589849:EHR589872 ERN589849:ERN589872 FBJ589849:FBJ589872 FLF589849:FLF589872 FVB589849:FVB589872 GEX589849:GEX589872 GOT589849:GOT589872 GYP589849:GYP589872 HIL589849:HIL589872 HSH589849:HSH589872 ICD589849:ICD589872 ILZ589849:ILZ589872 IVV589849:IVV589872 JFR589849:JFR589872 JPN589849:JPN589872 JZJ589849:JZJ589872 KJF589849:KJF589872 KTB589849:KTB589872 LCX589849:LCX589872 LMT589849:LMT589872 LWP589849:LWP589872 MGL589849:MGL589872 MQH589849:MQH589872 NAD589849:NAD589872 NJZ589849:NJZ589872 NTV589849:NTV589872 ODR589849:ODR589872 ONN589849:ONN589872 OXJ589849:OXJ589872 PHF589849:PHF589872 PRB589849:PRB589872 QAX589849:QAX589872 QKT589849:QKT589872 QUP589849:QUP589872 REL589849:REL589872 ROH589849:ROH589872 RYD589849:RYD589872 SHZ589849:SHZ589872 SRV589849:SRV589872 TBR589849:TBR589872 TLN589849:TLN589872 TVJ589849:TVJ589872 UFF589849:UFF589872 UPB589849:UPB589872 UYX589849:UYX589872 VIT589849:VIT589872 VSP589849:VSP589872 WCL589849:WCL589872 WMH589849:WMH589872 WWD589849:WWD589872 W655385:W655408 JR655385:JR655408 TN655385:TN655408 ADJ655385:ADJ655408 ANF655385:ANF655408 AXB655385:AXB655408 BGX655385:BGX655408 BQT655385:BQT655408 CAP655385:CAP655408 CKL655385:CKL655408 CUH655385:CUH655408 DED655385:DED655408 DNZ655385:DNZ655408 DXV655385:DXV655408 EHR655385:EHR655408 ERN655385:ERN655408 FBJ655385:FBJ655408 FLF655385:FLF655408 FVB655385:FVB655408 GEX655385:GEX655408 GOT655385:GOT655408 GYP655385:GYP655408 HIL655385:HIL655408 HSH655385:HSH655408 ICD655385:ICD655408 ILZ655385:ILZ655408 IVV655385:IVV655408 JFR655385:JFR655408 JPN655385:JPN655408 JZJ655385:JZJ655408 KJF655385:KJF655408 KTB655385:KTB655408 LCX655385:LCX655408 LMT655385:LMT655408 LWP655385:LWP655408 MGL655385:MGL655408 MQH655385:MQH655408 NAD655385:NAD655408 NJZ655385:NJZ655408 NTV655385:NTV655408 ODR655385:ODR655408 ONN655385:ONN655408 OXJ655385:OXJ655408 PHF655385:PHF655408 PRB655385:PRB655408 QAX655385:QAX655408 QKT655385:QKT655408 QUP655385:QUP655408 REL655385:REL655408 ROH655385:ROH655408 RYD655385:RYD655408 SHZ655385:SHZ655408 SRV655385:SRV655408 TBR655385:TBR655408 TLN655385:TLN655408 TVJ655385:TVJ655408 UFF655385:UFF655408 UPB655385:UPB655408 UYX655385:UYX655408 VIT655385:VIT655408 VSP655385:VSP655408 WCL655385:WCL655408 WMH655385:WMH655408 WWD655385:WWD655408 W720921:W720944 JR720921:JR720944 TN720921:TN720944 ADJ720921:ADJ720944 ANF720921:ANF720944 AXB720921:AXB720944 BGX720921:BGX720944 BQT720921:BQT720944 CAP720921:CAP720944 CKL720921:CKL720944 CUH720921:CUH720944 DED720921:DED720944 DNZ720921:DNZ720944 DXV720921:DXV720944 EHR720921:EHR720944 ERN720921:ERN720944 FBJ720921:FBJ720944 FLF720921:FLF720944 FVB720921:FVB720944 GEX720921:GEX720944 GOT720921:GOT720944 GYP720921:GYP720944 HIL720921:HIL720944 HSH720921:HSH720944 ICD720921:ICD720944 ILZ720921:ILZ720944 IVV720921:IVV720944 JFR720921:JFR720944 JPN720921:JPN720944 JZJ720921:JZJ720944 KJF720921:KJF720944 KTB720921:KTB720944 LCX720921:LCX720944 LMT720921:LMT720944 LWP720921:LWP720944 MGL720921:MGL720944 MQH720921:MQH720944 NAD720921:NAD720944 NJZ720921:NJZ720944 NTV720921:NTV720944 ODR720921:ODR720944 ONN720921:ONN720944 OXJ720921:OXJ720944 PHF720921:PHF720944 PRB720921:PRB720944 QAX720921:QAX720944 QKT720921:QKT720944 QUP720921:QUP720944 REL720921:REL720944 ROH720921:ROH720944 RYD720921:RYD720944 SHZ720921:SHZ720944 SRV720921:SRV720944 TBR720921:TBR720944 TLN720921:TLN720944 TVJ720921:TVJ720944 UFF720921:UFF720944 UPB720921:UPB720944 UYX720921:UYX720944 VIT720921:VIT720944 VSP720921:VSP720944 WCL720921:WCL720944 WMH720921:WMH720944 WWD720921:WWD720944 W786457:W786480 JR786457:JR786480 TN786457:TN786480 ADJ786457:ADJ786480 ANF786457:ANF786480 AXB786457:AXB786480 BGX786457:BGX786480 BQT786457:BQT786480 CAP786457:CAP786480 CKL786457:CKL786480 CUH786457:CUH786480 DED786457:DED786480 DNZ786457:DNZ786480 DXV786457:DXV786480 EHR786457:EHR786480 ERN786457:ERN786480 FBJ786457:FBJ786480 FLF786457:FLF786480 FVB786457:FVB786480 GEX786457:GEX786480 GOT786457:GOT786480 GYP786457:GYP786480 HIL786457:HIL786480 HSH786457:HSH786480 ICD786457:ICD786480 ILZ786457:ILZ786480 IVV786457:IVV786480 JFR786457:JFR786480 JPN786457:JPN786480 JZJ786457:JZJ786480 KJF786457:KJF786480 KTB786457:KTB786480 LCX786457:LCX786480 LMT786457:LMT786480 LWP786457:LWP786480 MGL786457:MGL786480 MQH786457:MQH786480 NAD786457:NAD786480 NJZ786457:NJZ786480 NTV786457:NTV786480 ODR786457:ODR786480 ONN786457:ONN786480 OXJ786457:OXJ786480 PHF786457:PHF786480 PRB786457:PRB786480 QAX786457:QAX786480 QKT786457:QKT786480 QUP786457:QUP786480 REL786457:REL786480 ROH786457:ROH786480 RYD786457:RYD786480 SHZ786457:SHZ786480 SRV786457:SRV786480 TBR786457:TBR786480 TLN786457:TLN786480 TVJ786457:TVJ786480 UFF786457:UFF786480 UPB786457:UPB786480 UYX786457:UYX786480 VIT786457:VIT786480 VSP786457:VSP786480 WCL786457:WCL786480 WMH786457:WMH786480 WWD786457:WWD786480 W851993:W852016 JR851993:JR852016 TN851993:TN852016 ADJ851993:ADJ852016 ANF851993:ANF852016 AXB851993:AXB852016 BGX851993:BGX852016 BQT851993:BQT852016 CAP851993:CAP852016 CKL851993:CKL852016 CUH851993:CUH852016 DED851993:DED852016 DNZ851993:DNZ852016 DXV851993:DXV852016 EHR851993:EHR852016 ERN851993:ERN852016 FBJ851993:FBJ852016 FLF851993:FLF852016 FVB851993:FVB852016 GEX851993:GEX852016 GOT851993:GOT852016 GYP851993:GYP852016 HIL851993:HIL852016 HSH851993:HSH852016 ICD851993:ICD852016 ILZ851993:ILZ852016 IVV851993:IVV852016 JFR851993:JFR852016 JPN851993:JPN852016 JZJ851993:JZJ852016 KJF851993:KJF852016 KTB851993:KTB852016 LCX851993:LCX852016 LMT851993:LMT852016 LWP851993:LWP852016 MGL851993:MGL852016 MQH851993:MQH852016 NAD851993:NAD852016 NJZ851993:NJZ852016 NTV851993:NTV852016 ODR851993:ODR852016 ONN851993:ONN852016 OXJ851993:OXJ852016 PHF851993:PHF852016 PRB851993:PRB852016 QAX851993:QAX852016 QKT851993:QKT852016 QUP851993:QUP852016 REL851993:REL852016 ROH851993:ROH852016 RYD851993:RYD852016 SHZ851993:SHZ852016 SRV851993:SRV852016 TBR851993:TBR852016 TLN851993:TLN852016 TVJ851993:TVJ852016 UFF851993:UFF852016 UPB851993:UPB852016 UYX851993:UYX852016 VIT851993:VIT852016 VSP851993:VSP852016 WCL851993:WCL852016 WMH851993:WMH852016 WWD851993:WWD852016 W917529:W917552 JR917529:JR917552 TN917529:TN917552 ADJ917529:ADJ917552 ANF917529:ANF917552 AXB917529:AXB917552 BGX917529:BGX917552 BQT917529:BQT917552 CAP917529:CAP917552 CKL917529:CKL917552 CUH917529:CUH917552 DED917529:DED917552 DNZ917529:DNZ917552 DXV917529:DXV917552 EHR917529:EHR917552 ERN917529:ERN917552 FBJ917529:FBJ917552 FLF917529:FLF917552 FVB917529:FVB917552 GEX917529:GEX917552 GOT917529:GOT917552 GYP917529:GYP917552 HIL917529:HIL917552 HSH917529:HSH917552 ICD917529:ICD917552 ILZ917529:ILZ917552 IVV917529:IVV917552 JFR917529:JFR917552 JPN917529:JPN917552 JZJ917529:JZJ917552 KJF917529:KJF917552 KTB917529:KTB917552 LCX917529:LCX917552 LMT917529:LMT917552 LWP917529:LWP917552 MGL917529:MGL917552 MQH917529:MQH917552 NAD917529:NAD917552 NJZ917529:NJZ917552 NTV917529:NTV917552 ODR917529:ODR917552 ONN917529:ONN917552 OXJ917529:OXJ917552 PHF917529:PHF917552 PRB917529:PRB917552 QAX917529:QAX917552 QKT917529:QKT917552 QUP917529:QUP917552 REL917529:REL917552 ROH917529:ROH917552 RYD917529:RYD917552 SHZ917529:SHZ917552 SRV917529:SRV917552 TBR917529:TBR917552 TLN917529:TLN917552 TVJ917529:TVJ917552 UFF917529:UFF917552 UPB917529:UPB917552 UYX917529:UYX917552 VIT917529:VIT917552 VSP917529:VSP917552 WCL917529:WCL917552 WMH917529:WMH917552 WWD917529:WWD917552 W983065:W983088 JR983065:JR983088 TN983065:TN983088 ADJ983065:ADJ983088 ANF983065:ANF983088 AXB983065:AXB983088 BGX983065:BGX983088 BQT983065:BQT983088 CAP983065:CAP983088 CKL983065:CKL983088 CUH983065:CUH983088 DED983065:DED983088 DNZ983065:DNZ983088 DXV983065:DXV983088 EHR983065:EHR983088 ERN983065:ERN983088 FBJ983065:FBJ983088 FLF983065:FLF983088 FVB983065:FVB983088 GEX983065:GEX983088 GOT983065:GOT983088 GYP983065:GYP983088 HIL983065:HIL983088 HSH983065:HSH983088 ICD983065:ICD983088 ILZ983065:ILZ983088 IVV983065:IVV983088 JFR983065:JFR983088 JPN983065:JPN983088 JZJ983065:JZJ983088 KJF983065:KJF983088 KTB983065:KTB983088 LCX983065:LCX983088 LMT983065:LMT983088 LWP983065:LWP983088 MGL983065:MGL983088 MQH983065:MQH983088 NAD983065:NAD983088 NJZ983065:NJZ983088 NTV983065:NTV983088 ODR983065:ODR983088 ONN983065:ONN983088 OXJ983065:OXJ983088 PHF983065:PHF983088 PRB983065:PRB983088 QAX983065:QAX983088 QKT983065:QKT983088 QUP983065:QUP983088 REL983065:REL983088 ROH983065:ROH983088 RYD983065:RYD983088 SHZ983065:SHZ983088 SRV983065:SRV983088 TBR983065:TBR983088 TLN983065:TLN983088 TVJ983065:TVJ983088 UFF983065:UFF983088 UPB983065:UPB983088 UYX983065:UYX983088 VIT983065:VIT983088 VSP983065:VSP983088 WCL983065:WCL983088 WMH983065:WMH983088 W16:W49">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1" manualBreakCount="1">
    <brk id="8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67"/>
  <sheetViews>
    <sheetView showGridLines="0" rightToLeft="1" zoomScaleNormal="100" zoomScaleSheetLayoutView="85" workbookViewId="0">
      <selection activeCell="H7" sqref="H7"/>
    </sheetView>
  </sheetViews>
  <sheetFormatPr baseColWidth="10" defaultColWidth="12.7109375" defaultRowHeight="15" x14ac:dyDescent="0.25"/>
  <cols>
    <col min="1" max="1" width="12.7109375" style="132"/>
    <col min="2" max="2" width="21.28515625" style="132" customWidth="1"/>
    <col min="3" max="3" width="15" style="132" bestFit="1" customWidth="1"/>
    <col min="4" max="4" width="4.28515625" style="132" customWidth="1"/>
    <col min="5" max="5" width="10" style="132" customWidth="1"/>
    <col min="6" max="6" width="8.5703125" style="132" customWidth="1"/>
    <col min="7" max="7" width="8.5703125" style="132" bestFit="1" customWidth="1"/>
    <col min="8" max="8" width="7.140625" style="132" bestFit="1" customWidth="1"/>
    <col min="9" max="9" width="9.85546875" style="132" customWidth="1"/>
    <col min="10" max="10" width="5.85546875" style="132" bestFit="1" customWidth="1"/>
    <col min="11" max="11" width="12.7109375" style="132" customWidth="1"/>
    <col min="12" max="12" width="10.85546875" style="132" bestFit="1" customWidth="1"/>
    <col min="13" max="257" width="12.7109375" style="132"/>
    <col min="258" max="258" width="21.28515625" style="132" customWidth="1"/>
    <col min="259" max="259" width="15" style="132" bestFit="1" customWidth="1"/>
    <col min="260" max="260" width="4.28515625" style="132" customWidth="1"/>
    <col min="261" max="261" width="10" style="132" customWidth="1"/>
    <col min="262" max="262" width="8.5703125" style="132" customWidth="1"/>
    <col min="263" max="263" width="8.5703125" style="132" bestFit="1" customWidth="1"/>
    <col min="264" max="265" width="7.140625" style="132" bestFit="1" customWidth="1"/>
    <col min="266" max="266" width="5.85546875" style="132" bestFit="1" customWidth="1"/>
    <col min="267" max="267" width="12.7109375" style="132" customWidth="1"/>
    <col min="268" max="268" width="10.85546875" style="132" bestFit="1" customWidth="1"/>
    <col min="269" max="513" width="12.7109375" style="132"/>
    <col min="514" max="514" width="21.28515625" style="132" customWidth="1"/>
    <col min="515" max="515" width="15" style="132" bestFit="1" customWidth="1"/>
    <col min="516" max="516" width="4.28515625" style="132" customWidth="1"/>
    <col min="517" max="517" width="10" style="132" customWidth="1"/>
    <col min="518" max="518" width="8.5703125" style="132" customWidth="1"/>
    <col min="519" max="519" width="8.5703125" style="132" bestFit="1" customWidth="1"/>
    <col min="520" max="521" width="7.140625" style="132" bestFit="1" customWidth="1"/>
    <col min="522" max="522" width="5.85546875" style="132" bestFit="1" customWidth="1"/>
    <col min="523" max="523" width="12.7109375" style="132" customWidth="1"/>
    <col min="524" max="524" width="10.85546875" style="132" bestFit="1" customWidth="1"/>
    <col min="525" max="769" width="12.7109375" style="132"/>
    <col min="770" max="770" width="21.28515625" style="132" customWidth="1"/>
    <col min="771" max="771" width="15" style="132" bestFit="1" customWidth="1"/>
    <col min="772" max="772" width="4.28515625" style="132" customWidth="1"/>
    <col min="773" max="773" width="10" style="132" customWidth="1"/>
    <col min="774" max="774" width="8.5703125" style="132" customWidth="1"/>
    <col min="775" max="775" width="8.5703125" style="132" bestFit="1" customWidth="1"/>
    <col min="776" max="777" width="7.140625" style="132" bestFit="1" customWidth="1"/>
    <col min="778" max="778" width="5.85546875" style="132" bestFit="1" customWidth="1"/>
    <col min="779" max="779" width="12.7109375" style="132" customWidth="1"/>
    <col min="780" max="780" width="10.85546875" style="132" bestFit="1" customWidth="1"/>
    <col min="781" max="1025" width="12.7109375" style="132"/>
    <col min="1026" max="1026" width="21.28515625" style="132" customWidth="1"/>
    <col min="1027" max="1027" width="15" style="132" bestFit="1" customWidth="1"/>
    <col min="1028" max="1028" width="4.28515625" style="132" customWidth="1"/>
    <col min="1029" max="1029" width="10" style="132" customWidth="1"/>
    <col min="1030" max="1030" width="8.5703125" style="132" customWidth="1"/>
    <col min="1031" max="1031" width="8.5703125" style="132" bestFit="1" customWidth="1"/>
    <col min="1032" max="1033" width="7.140625" style="132" bestFit="1" customWidth="1"/>
    <col min="1034" max="1034" width="5.85546875" style="132" bestFit="1" customWidth="1"/>
    <col min="1035" max="1035" width="12.7109375" style="132" customWidth="1"/>
    <col min="1036" max="1036" width="10.85546875" style="132" bestFit="1" customWidth="1"/>
    <col min="1037" max="1281" width="12.7109375" style="132"/>
    <col min="1282" max="1282" width="21.28515625" style="132" customWidth="1"/>
    <col min="1283" max="1283" width="15" style="132" bestFit="1" customWidth="1"/>
    <col min="1284" max="1284" width="4.28515625" style="132" customWidth="1"/>
    <col min="1285" max="1285" width="10" style="132" customWidth="1"/>
    <col min="1286" max="1286" width="8.5703125" style="132" customWidth="1"/>
    <col min="1287" max="1287" width="8.5703125" style="132" bestFit="1" customWidth="1"/>
    <col min="1288" max="1289" width="7.140625" style="132" bestFit="1" customWidth="1"/>
    <col min="1290" max="1290" width="5.85546875" style="132" bestFit="1" customWidth="1"/>
    <col min="1291" max="1291" width="12.7109375" style="132" customWidth="1"/>
    <col min="1292" max="1292" width="10.85546875" style="132" bestFit="1" customWidth="1"/>
    <col min="1293" max="1537" width="12.7109375" style="132"/>
    <col min="1538" max="1538" width="21.28515625" style="132" customWidth="1"/>
    <col min="1539" max="1539" width="15" style="132" bestFit="1" customWidth="1"/>
    <col min="1540" max="1540" width="4.28515625" style="132" customWidth="1"/>
    <col min="1541" max="1541" width="10" style="132" customWidth="1"/>
    <col min="1542" max="1542" width="8.5703125" style="132" customWidth="1"/>
    <col min="1543" max="1543" width="8.5703125" style="132" bestFit="1" customWidth="1"/>
    <col min="1544" max="1545" width="7.140625" style="132" bestFit="1" customWidth="1"/>
    <col min="1546" max="1546" width="5.85546875" style="132" bestFit="1" customWidth="1"/>
    <col min="1547" max="1547" width="12.7109375" style="132" customWidth="1"/>
    <col min="1548" max="1548" width="10.85546875" style="132" bestFit="1" customWidth="1"/>
    <col min="1549" max="1793" width="12.7109375" style="132"/>
    <col min="1794" max="1794" width="21.28515625" style="132" customWidth="1"/>
    <col min="1795" max="1795" width="15" style="132" bestFit="1" customWidth="1"/>
    <col min="1796" max="1796" width="4.28515625" style="132" customWidth="1"/>
    <col min="1797" max="1797" width="10" style="132" customWidth="1"/>
    <col min="1798" max="1798" width="8.5703125" style="132" customWidth="1"/>
    <col min="1799" max="1799" width="8.5703125" style="132" bestFit="1" customWidth="1"/>
    <col min="1800" max="1801" width="7.140625" style="132" bestFit="1" customWidth="1"/>
    <col min="1802" max="1802" width="5.85546875" style="132" bestFit="1" customWidth="1"/>
    <col min="1803" max="1803" width="12.7109375" style="132" customWidth="1"/>
    <col min="1804" max="1804" width="10.85546875" style="132" bestFit="1" customWidth="1"/>
    <col min="1805" max="2049" width="12.7109375" style="132"/>
    <col min="2050" max="2050" width="21.28515625" style="132" customWidth="1"/>
    <col min="2051" max="2051" width="15" style="132" bestFit="1" customWidth="1"/>
    <col min="2052" max="2052" width="4.28515625" style="132" customWidth="1"/>
    <col min="2053" max="2053" width="10" style="132" customWidth="1"/>
    <col min="2054" max="2054" width="8.5703125" style="132" customWidth="1"/>
    <col min="2055" max="2055" width="8.5703125" style="132" bestFit="1" customWidth="1"/>
    <col min="2056" max="2057" width="7.140625" style="132" bestFit="1" customWidth="1"/>
    <col min="2058" max="2058" width="5.85546875" style="132" bestFit="1" customWidth="1"/>
    <col min="2059" max="2059" width="12.7109375" style="132" customWidth="1"/>
    <col min="2060" max="2060" width="10.85546875" style="132" bestFit="1" customWidth="1"/>
    <col min="2061" max="2305" width="12.7109375" style="132"/>
    <col min="2306" max="2306" width="21.28515625" style="132" customWidth="1"/>
    <col min="2307" max="2307" width="15" style="132" bestFit="1" customWidth="1"/>
    <col min="2308" max="2308" width="4.28515625" style="132" customWidth="1"/>
    <col min="2309" max="2309" width="10" style="132" customWidth="1"/>
    <col min="2310" max="2310" width="8.5703125" style="132" customWidth="1"/>
    <col min="2311" max="2311" width="8.5703125" style="132" bestFit="1" customWidth="1"/>
    <col min="2312" max="2313" width="7.140625" style="132" bestFit="1" customWidth="1"/>
    <col min="2314" max="2314" width="5.85546875" style="132" bestFit="1" customWidth="1"/>
    <col min="2315" max="2315" width="12.7109375" style="132" customWidth="1"/>
    <col min="2316" max="2316" width="10.85546875" style="132" bestFit="1" customWidth="1"/>
    <col min="2317" max="2561" width="12.7109375" style="132"/>
    <col min="2562" max="2562" width="21.28515625" style="132" customWidth="1"/>
    <col min="2563" max="2563" width="15" style="132" bestFit="1" customWidth="1"/>
    <col min="2564" max="2564" width="4.28515625" style="132" customWidth="1"/>
    <col min="2565" max="2565" width="10" style="132" customWidth="1"/>
    <col min="2566" max="2566" width="8.5703125" style="132" customWidth="1"/>
    <col min="2567" max="2567" width="8.5703125" style="132" bestFit="1" customWidth="1"/>
    <col min="2568" max="2569" width="7.140625" style="132" bestFit="1" customWidth="1"/>
    <col min="2570" max="2570" width="5.85546875" style="132" bestFit="1" customWidth="1"/>
    <col min="2571" max="2571" width="12.7109375" style="132" customWidth="1"/>
    <col min="2572" max="2572" width="10.85546875" style="132" bestFit="1" customWidth="1"/>
    <col min="2573" max="2817" width="12.7109375" style="132"/>
    <col min="2818" max="2818" width="21.28515625" style="132" customWidth="1"/>
    <col min="2819" max="2819" width="15" style="132" bestFit="1" customWidth="1"/>
    <col min="2820" max="2820" width="4.28515625" style="132" customWidth="1"/>
    <col min="2821" max="2821" width="10" style="132" customWidth="1"/>
    <col min="2822" max="2822" width="8.5703125" style="132" customWidth="1"/>
    <col min="2823" max="2823" width="8.5703125" style="132" bestFit="1" customWidth="1"/>
    <col min="2824" max="2825" width="7.140625" style="132" bestFit="1" customWidth="1"/>
    <col min="2826" max="2826" width="5.85546875" style="132" bestFit="1" customWidth="1"/>
    <col min="2827" max="2827" width="12.7109375" style="132" customWidth="1"/>
    <col min="2828" max="2828" width="10.85546875" style="132" bestFit="1" customWidth="1"/>
    <col min="2829" max="3073" width="12.7109375" style="132"/>
    <col min="3074" max="3074" width="21.28515625" style="132" customWidth="1"/>
    <col min="3075" max="3075" width="15" style="132" bestFit="1" customWidth="1"/>
    <col min="3076" max="3076" width="4.28515625" style="132" customWidth="1"/>
    <col min="3077" max="3077" width="10" style="132" customWidth="1"/>
    <col min="3078" max="3078" width="8.5703125" style="132" customWidth="1"/>
    <col min="3079" max="3079" width="8.5703125" style="132" bestFit="1" customWidth="1"/>
    <col min="3080" max="3081" width="7.140625" style="132" bestFit="1" customWidth="1"/>
    <col min="3082" max="3082" width="5.85546875" style="132" bestFit="1" customWidth="1"/>
    <col min="3083" max="3083" width="12.7109375" style="132" customWidth="1"/>
    <col min="3084" max="3084" width="10.85546875" style="132" bestFit="1" customWidth="1"/>
    <col min="3085" max="3329" width="12.7109375" style="132"/>
    <col min="3330" max="3330" width="21.28515625" style="132" customWidth="1"/>
    <col min="3331" max="3331" width="15" style="132" bestFit="1" customWidth="1"/>
    <col min="3332" max="3332" width="4.28515625" style="132" customWidth="1"/>
    <col min="3333" max="3333" width="10" style="132" customWidth="1"/>
    <col min="3334" max="3334" width="8.5703125" style="132" customWidth="1"/>
    <col min="3335" max="3335" width="8.5703125" style="132" bestFit="1" customWidth="1"/>
    <col min="3336" max="3337" width="7.140625" style="132" bestFit="1" customWidth="1"/>
    <col min="3338" max="3338" width="5.85546875" style="132" bestFit="1" customWidth="1"/>
    <col min="3339" max="3339" width="12.7109375" style="132" customWidth="1"/>
    <col min="3340" max="3340" width="10.85546875" style="132" bestFit="1" customWidth="1"/>
    <col min="3341" max="3585" width="12.7109375" style="132"/>
    <col min="3586" max="3586" width="21.28515625" style="132" customWidth="1"/>
    <col min="3587" max="3587" width="15" style="132" bestFit="1" customWidth="1"/>
    <col min="3588" max="3588" width="4.28515625" style="132" customWidth="1"/>
    <col min="3589" max="3589" width="10" style="132" customWidth="1"/>
    <col min="3590" max="3590" width="8.5703125" style="132" customWidth="1"/>
    <col min="3591" max="3591" width="8.5703125" style="132" bestFit="1" customWidth="1"/>
    <col min="3592" max="3593" width="7.140625" style="132" bestFit="1" customWidth="1"/>
    <col min="3594" max="3594" width="5.85546875" style="132" bestFit="1" customWidth="1"/>
    <col min="3595" max="3595" width="12.7109375" style="132" customWidth="1"/>
    <col min="3596" max="3596" width="10.85546875" style="132" bestFit="1" customWidth="1"/>
    <col min="3597" max="3841" width="12.7109375" style="132"/>
    <col min="3842" max="3842" width="21.28515625" style="132" customWidth="1"/>
    <col min="3843" max="3843" width="15" style="132" bestFit="1" customWidth="1"/>
    <col min="3844" max="3844" width="4.28515625" style="132" customWidth="1"/>
    <col min="3845" max="3845" width="10" style="132" customWidth="1"/>
    <col min="3846" max="3846" width="8.5703125" style="132" customWidth="1"/>
    <col min="3847" max="3847" width="8.5703125" style="132" bestFit="1" customWidth="1"/>
    <col min="3848" max="3849" width="7.140625" style="132" bestFit="1" customWidth="1"/>
    <col min="3850" max="3850" width="5.85546875" style="132" bestFit="1" customWidth="1"/>
    <col min="3851" max="3851" width="12.7109375" style="132" customWidth="1"/>
    <col min="3852" max="3852" width="10.85546875" style="132" bestFit="1" customWidth="1"/>
    <col min="3853" max="4097" width="12.7109375" style="132"/>
    <col min="4098" max="4098" width="21.28515625" style="132" customWidth="1"/>
    <col min="4099" max="4099" width="15" style="132" bestFit="1" customWidth="1"/>
    <col min="4100" max="4100" width="4.28515625" style="132" customWidth="1"/>
    <col min="4101" max="4101" width="10" style="132" customWidth="1"/>
    <col min="4102" max="4102" width="8.5703125" style="132" customWidth="1"/>
    <col min="4103" max="4103" width="8.5703125" style="132" bestFit="1" customWidth="1"/>
    <col min="4104" max="4105" width="7.140625" style="132" bestFit="1" customWidth="1"/>
    <col min="4106" max="4106" width="5.85546875" style="132" bestFit="1" customWidth="1"/>
    <col min="4107" max="4107" width="12.7109375" style="132" customWidth="1"/>
    <col min="4108" max="4108" width="10.85546875" style="132" bestFit="1" customWidth="1"/>
    <col min="4109" max="4353" width="12.7109375" style="132"/>
    <col min="4354" max="4354" width="21.28515625" style="132" customWidth="1"/>
    <col min="4355" max="4355" width="15" style="132" bestFit="1" customWidth="1"/>
    <col min="4356" max="4356" width="4.28515625" style="132" customWidth="1"/>
    <col min="4357" max="4357" width="10" style="132" customWidth="1"/>
    <col min="4358" max="4358" width="8.5703125" style="132" customWidth="1"/>
    <col min="4359" max="4359" width="8.5703125" style="132" bestFit="1" customWidth="1"/>
    <col min="4360" max="4361" width="7.140625" style="132" bestFit="1" customWidth="1"/>
    <col min="4362" max="4362" width="5.85546875" style="132" bestFit="1" customWidth="1"/>
    <col min="4363" max="4363" width="12.7109375" style="132" customWidth="1"/>
    <col min="4364" max="4364" width="10.85546875" style="132" bestFit="1" customWidth="1"/>
    <col min="4365" max="4609" width="12.7109375" style="132"/>
    <col min="4610" max="4610" width="21.28515625" style="132" customWidth="1"/>
    <col min="4611" max="4611" width="15" style="132" bestFit="1" customWidth="1"/>
    <col min="4612" max="4612" width="4.28515625" style="132" customWidth="1"/>
    <col min="4613" max="4613" width="10" style="132" customWidth="1"/>
    <col min="4614" max="4614" width="8.5703125" style="132" customWidth="1"/>
    <col min="4615" max="4615" width="8.5703125" style="132" bestFit="1" customWidth="1"/>
    <col min="4616" max="4617" width="7.140625" style="132" bestFit="1" customWidth="1"/>
    <col min="4618" max="4618" width="5.85546875" style="132" bestFit="1" customWidth="1"/>
    <col min="4619" max="4619" width="12.7109375" style="132" customWidth="1"/>
    <col min="4620" max="4620" width="10.85546875" style="132" bestFit="1" customWidth="1"/>
    <col min="4621" max="4865" width="12.7109375" style="132"/>
    <col min="4866" max="4866" width="21.28515625" style="132" customWidth="1"/>
    <col min="4867" max="4867" width="15" style="132" bestFit="1" customWidth="1"/>
    <col min="4868" max="4868" width="4.28515625" style="132" customWidth="1"/>
    <col min="4869" max="4869" width="10" style="132" customWidth="1"/>
    <col min="4870" max="4870" width="8.5703125" style="132" customWidth="1"/>
    <col min="4871" max="4871" width="8.5703125" style="132" bestFit="1" customWidth="1"/>
    <col min="4872" max="4873" width="7.140625" style="132" bestFit="1" customWidth="1"/>
    <col min="4874" max="4874" width="5.85546875" style="132" bestFit="1" customWidth="1"/>
    <col min="4875" max="4875" width="12.7109375" style="132" customWidth="1"/>
    <col min="4876" max="4876" width="10.85546875" style="132" bestFit="1" customWidth="1"/>
    <col min="4877" max="5121" width="12.7109375" style="132"/>
    <col min="5122" max="5122" width="21.28515625" style="132" customWidth="1"/>
    <col min="5123" max="5123" width="15" style="132" bestFit="1" customWidth="1"/>
    <col min="5124" max="5124" width="4.28515625" style="132" customWidth="1"/>
    <col min="5125" max="5125" width="10" style="132" customWidth="1"/>
    <col min="5126" max="5126" width="8.5703125" style="132" customWidth="1"/>
    <col min="5127" max="5127" width="8.5703125" style="132" bestFit="1" customWidth="1"/>
    <col min="5128" max="5129" width="7.140625" style="132" bestFit="1" customWidth="1"/>
    <col min="5130" max="5130" width="5.85546875" style="132" bestFit="1" customWidth="1"/>
    <col min="5131" max="5131" width="12.7109375" style="132" customWidth="1"/>
    <col min="5132" max="5132" width="10.85546875" style="132" bestFit="1" customWidth="1"/>
    <col min="5133" max="5377" width="12.7109375" style="132"/>
    <col min="5378" max="5378" width="21.28515625" style="132" customWidth="1"/>
    <col min="5379" max="5379" width="15" style="132" bestFit="1" customWidth="1"/>
    <col min="5380" max="5380" width="4.28515625" style="132" customWidth="1"/>
    <col min="5381" max="5381" width="10" style="132" customWidth="1"/>
    <col min="5382" max="5382" width="8.5703125" style="132" customWidth="1"/>
    <col min="5383" max="5383" width="8.5703125" style="132" bestFit="1" customWidth="1"/>
    <col min="5384" max="5385" width="7.140625" style="132" bestFit="1" customWidth="1"/>
    <col min="5386" max="5386" width="5.85546875" style="132" bestFit="1" customWidth="1"/>
    <col min="5387" max="5387" width="12.7109375" style="132" customWidth="1"/>
    <col min="5388" max="5388" width="10.85546875" style="132" bestFit="1" customWidth="1"/>
    <col min="5389" max="5633" width="12.7109375" style="132"/>
    <col min="5634" max="5634" width="21.28515625" style="132" customWidth="1"/>
    <col min="5635" max="5635" width="15" style="132" bestFit="1" customWidth="1"/>
    <col min="5636" max="5636" width="4.28515625" style="132" customWidth="1"/>
    <col min="5637" max="5637" width="10" style="132" customWidth="1"/>
    <col min="5638" max="5638" width="8.5703125" style="132" customWidth="1"/>
    <col min="5639" max="5639" width="8.5703125" style="132" bestFit="1" customWidth="1"/>
    <col min="5640" max="5641" width="7.140625" style="132" bestFit="1" customWidth="1"/>
    <col min="5642" max="5642" width="5.85546875" style="132" bestFit="1" customWidth="1"/>
    <col min="5643" max="5643" width="12.7109375" style="132" customWidth="1"/>
    <col min="5644" max="5644" width="10.85546875" style="132" bestFit="1" customWidth="1"/>
    <col min="5645" max="5889" width="12.7109375" style="132"/>
    <col min="5890" max="5890" width="21.28515625" style="132" customWidth="1"/>
    <col min="5891" max="5891" width="15" style="132" bestFit="1" customWidth="1"/>
    <col min="5892" max="5892" width="4.28515625" style="132" customWidth="1"/>
    <col min="5893" max="5893" width="10" style="132" customWidth="1"/>
    <col min="5894" max="5894" width="8.5703125" style="132" customWidth="1"/>
    <col min="5895" max="5895" width="8.5703125" style="132" bestFit="1" customWidth="1"/>
    <col min="5896" max="5897" width="7.140625" style="132" bestFit="1" customWidth="1"/>
    <col min="5898" max="5898" width="5.85546875" style="132" bestFit="1" customWidth="1"/>
    <col min="5899" max="5899" width="12.7109375" style="132" customWidth="1"/>
    <col min="5900" max="5900" width="10.85546875" style="132" bestFit="1" customWidth="1"/>
    <col min="5901" max="6145" width="12.7109375" style="132"/>
    <col min="6146" max="6146" width="21.28515625" style="132" customWidth="1"/>
    <col min="6147" max="6147" width="15" style="132" bestFit="1" customWidth="1"/>
    <col min="6148" max="6148" width="4.28515625" style="132" customWidth="1"/>
    <col min="6149" max="6149" width="10" style="132" customWidth="1"/>
    <col min="6150" max="6150" width="8.5703125" style="132" customWidth="1"/>
    <col min="6151" max="6151" width="8.5703125" style="132" bestFit="1" customWidth="1"/>
    <col min="6152" max="6153" width="7.140625" style="132" bestFit="1" customWidth="1"/>
    <col min="6154" max="6154" width="5.85546875" style="132" bestFit="1" customWidth="1"/>
    <col min="6155" max="6155" width="12.7109375" style="132" customWidth="1"/>
    <col min="6156" max="6156" width="10.85546875" style="132" bestFit="1" customWidth="1"/>
    <col min="6157" max="6401" width="12.7109375" style="132"/>
    <col min="6402" max="6402" width="21.28515625" style="132" customWidth="1"/>
    <col min="6403" max="6403" width="15" style="132" bestFit="1" customWidth="1"/>
    <col min="6404" max="6404" width="4.28515625" style="132" customWidth="1"/>
    <col min="6405" max="6405" width="10" style="132" customWidth="1"/>
    <col min="6406" max="6406" width="8.5703125" style="132" customWidth="1"/>
    <col min="6407" max="6407" width="8.5703125" style="132" bestFit="1" customWidth="1"/>
    <col min="6408" max="6409" width="7.140625" style="132" bestFit="1" customWidth="1"/>
    <col min="6410" max="6410" width="5.85546875" style="132" bestFit="1" customWidth="1"/>
    <col min="6411" max="6411" width="12.7109375" style="132" customWidth="1"/>
    <col min="6412" max="6412" width="10.85546875" style="132" bestFit="1" customWidth="1"/>
    <col min="6413" max="6657" width="12.7109375" style="132"/>
    <col min="6658" max="6658" width="21.28515625" style="132" customWidth="1"/>
    <col min="6659" max="6659" width="15" style="132" bestFit="1" customWidth="1"/>
    <col min="6660" max="6660" width="4.28515625" style="132" customWidth="1"/>
    <col min="6661" max="6661" width="10" style="132" customWidth="1"/>
    <col min="6662" max="6662" width="8.5703125" style="132" customWidth="1"/>
    <col min="6663" max="6663" width="8.5703125" style="132" bestFit="1" customWidth="1"/>
    <col min="6664" max="6665" width="7.140625" style="132" bestFit="1" customWidth="1"/>
    <col min="6666" max="6666" width="5.85546875" style="132" bestFit="1" customWidth="1"/>
    <col min="6667" max="6667" width="12.7109375" style="132" customWidth="1"/>
    <col min="6668" max="6668" width="10.85546875" style="132" bestFit="1" customWidth="1"/>
    <col min="6669" max="6913" width="12.7109375" style="132"/>
    <col min="6914" max="6914" width="21.28515625" style="132" customWidth="1"/>
    <col min="6915" max="6915" width="15" style="132" bestFit="1" customWidth="1"/>
    <col min="6916" max="6916" width="4.28515625" style="132" customWidth="1"/>
    <col min="6917" max="6917" width="10" style="132" customWidth="1"/>
    <col min="6918" max="6918" width="8.5703125" style="132" customWidth="1"/>
    <col min="6919" max="6919" width="8.5703125" style="132" bestFit="1" customWidth="1"/>
    <col min="6920" max="6921" width="7.140625" style="132" bestFit="1" customWidth="1"/>
    <col min="6922" max="6922" width="5.85546875" style="132" bestFit="1" customWidth="1"/>
    <col min="6923" max="6923" width="12.7109375" style="132" customWidth="1"/>
    <col min="6924" max="6924" width="10.85546875" style="132" bestFit="1" customWidth="1"/>
    <col min="6925" max="7169" width="12.7109375" style="132"/>
    <col min="7170" max="7170" width="21.28515625" style="132" customWidth="1"/>
    <col min="7171" max="7171" width="15" style="132" bestFit="1" customWidth="1"/>
    <col min="7172" max="7172" width="4.28515625" style="132" customWidth="1"/>
    <col min="7173" max="7173" width="10" style="132" customWidth="1"/>
    <col min="7174" max="7174" width="8.5703125" style="132" customWidth="1"/>
    <col min="7175" max="7175" width="8.5703125" style="132" bestFit="1" customWidth="1"/>
    <col min="7176" max="7177" width="7.140625" style="132" bestFit="1" customWidth="1"/>
    <col min="7178" max="7178" width="5.85546875" style="132" bestFit="1" customWidth="1"/>
    <col min="7179" max="7179" width="12.7109375" style="132" customWidth="1"/>
    <col min="7180" max="7180" width="10.85546875" style="132" bestFit="1" customWidth="1"/>
    <col min="7181" max="7425" width="12.7109375" style="132"/>
    <col min="7426" max="7426" width="21.28515625" style="132" customWidth="1"/>
    <col min="7427" max="7427" width="15" style="132" bestFit="1" customWidth="1"/>
    <col min="7428" max="7428" width="4.28515625" style="132" customWidth="1"/>
    <col min="7429" max="7429" width="10" style="132" customWidth="1"/>
    <col min="7430" max="7430" width="8.5703125" style="132" customWidth="1"/>
    <col min="7431" max="7431" width="8.5703125" style="132" bestFit="1" customWidth="1"/>
    <col min="7432" max="7433" width="7.140625" style="132" bestFit="1" customWidth="1"/>
    <col min="7434" max="7434" width="5.85546875" style="132" bestFit="1" customWidth="1"/>
    <col min="7435" max="7435" width="12.7109375" style="132" customWidth="1"/>
    <col min="7436" max="7436" width="10.85546875" style="132" bestFit="1" customWidth="1"/>
    <col min="7437" max="7681" width="12.7109375" style="132"/>
    <col min="7682" max="7682" width="21.28515625" style="132" customWidth="1"/>
    <col min="7683" max="7683" width="15" style="132" bestFit="1" customWidth="1"/>
    <col min="7684" max="7684" width="4.28515625" style="132" customWidth="1"/>
    <col min="7685" max="7685" width="10" style="132" customWidth="1"/>
    <col min="7686" max="7686" width="8.5703125" style="132" customWidth="1"/>
    <col min="7687" max="7687" width="8.5703125" style="132" bestFit="1" customWidth="1"/>
    <col min="7688" max="7689" width="7.140625" style="132" bestFit="1" customWidth="1"/>
    <col min="7690" max="7690" width="5.85546875" style="132" bestFit="1" customWidth="1"/>
    <col min="7691" max="7691" width="12.7109375" style="132" customWidth="1"/>
    <col min="7692" max="7692" width="10.85546875" style="132" bestFit="1" customWidth="1"/>
    <col min="7693" max="7937" width="12.7109375" style="132"/>
    <col min="7938" max="7938" width="21.28515625" style="132" customWidth="1"/>
    <col min="7939" max="7939" width="15" style="132" bestFit="1" customWidth="1"/>
    <col min="7940" max="7940" width="4.28515625" style="132" customWidth="1"/>
    <col min="7941" max="7941" width="10" style="132" customWidth="1"/>
    <col min="7942" max="7942" width="8.5703125" style="132" customWidth="1"/>
    <col min="7943" max="7943" width="8.5703125" style="132" bestFit="1" customWidth="1"/>
    <col min="7944" max="7945" width="7.140625" style="132" bestFit="1" customWidth="1"/>
    <col min="7946" max="7946" width="5.85546875" style="132" bestFit="1" customWidth="1"/>
    <col min="7947" max="7947" width="12.7109375" style="132" customWidth="1"/>
    <col min="7948" max="7948" width="10.85546875" style="132" bestFit="1" customWidth="1"/>
    <col min="7949" max="8193" width="12.7109375" style="132"/>
    <col min="8194" max="8194" width="21.28515625" style="132" customWidth="1"/>
    <col min="8195" max="8195" width="15" style="132" bestFit="1" customWidth="1"/>
    <col min="8196" max="8196" width="4.28515625" style="132" customWidth="1"/>
    <col min="8197" max="8197" width="10" style="132" customWidth="1"/>
    <col min="8198" max="8198" width="8.5703125" style="132" customWidth="1"/>
    <col min="8199" max="8199" width="8.5703125" style="132" bestFit="1" customWidth="1"/>
    <col min="8200" max="8201" width="7.140625" style="132" bestFit="1" customWidth="1"/>
    <col min="8202" max="8202" width="5.85546875" style="132" bestFit="1" customWidth="1"/>
    <col min="8203" max="8203" width="12.7109375" style="132" customWidth="1"/>
    <col min="8204" max="8204" width="10.85546875" style="132" bestFit="1" customWidth="1"/>
    <col min="8205" max="8449" width="12.7109375" style="132"/>
    <col min="8450" max="8450" width="21.28515625" style="132" customWidth="1"/>
    <col min="8451" max="8451" width="15" style="132" bestFit="1" customWidth="1"/>
    <col min="8452" max="8452" width="4.28515625" style="132" customWidth="1"/>
    <col min="8453" max="8453" width="10" style="132" customWidth="1"/>
    <col min="8454" max="8454" width="8.5703125" style="132" customWidth="1"/>
    <col min="8455" max="8455" width="8.5703125" style="132" bestFit="1" customWidth="1"/>
    <col min="8456" max="8457" width="7.140625" style="132" bestFit="1" customWidth="1"/>
    <col min="8458" max="8458" width="5.85546875" style="132" bestFit="1" customWidth="1"/>
    <col min="8459" max="8459" width="12.7109375" style="132" customWidth="1"/>
    <col min="8460" max="8460" width="10.85546875" style="132" bestFit="1" customWidth="1"/>
    <col min="8461" max="8705" width="12.7109375" style="132"/>
    <col min="8706" max="8706" width="21.28515625" style="132" customWidth="1"/>
    <col min="8707" max="8707" width="15" style="132" bestFit="1" customWidth="1"/>
    <col min="8708" max="8708" width="4.28515625" style="132" customWidth="1"/>
    <col min="8709" max="8709" width="10" style="132" customWidth="1"/>
    <col min="8710" max="8710" width="8.5703125" style="132" customWidth="1"/>
    <col min="8711" max="8711" width="8.5703125" style="132" bestFit="1" customWidth="1"/>
    <col min="8712" max="8713" width="7.140625" style="132" bestFit="1" customWidth="1"/>
    <col min="8714" max="8714" width="5.85546875" style="132" bestFit="1" customWidth="1"/>
    <col min="8715" max="8715" width="12.7109375" style="132" customWidth="1"/>
    <col min="8716" max="8716" width="10.85546875" style="132" bestFit="1" customWidth="1"/>
    <col min="8717" max="8961" width="12.7109375" style="132"/>
    <col min="8962" max="8962" width="21.28515625" style="132" customWidth="1"/>
    <col min="8963" max="8963" width="15" style="132" bestFit="1" customWidth="1"/>
    <col min="8964" max="8964" width="4.28515625" style="132" customWidth="1"/>
    <col min="8965" max="8965" width="10" style="132" customWidth="1"/>
    <col min="8966" max="8966" width="8.5703125" style="132" customWidth="1"/>
    <col min="8967" max="8967" width="8.5703125" style="132" bestFit="1" customWidth="1"/>
    <col min="8968" max="8969" width="7.140625" style="132" bestFit="1" customWidth="1"/>
    <col min="8970" max="8970" width="5.85546875" style="132" bestFit="1" customWidth="1"/>
    <col min="8971" max="8971" width="12.7109375" style="132" customWidth="1"/>
    <col min="8972" max="8972" width="10.85546875" style="132" bestFit="1" customWidth="1"/>
    <col min="8973" max="9217" width="12.7109375" style="132"/>
    <col min="9218" max="9218" width="21.28515625" style="132" customWidth="1"/>
    <col min="9219" max="9219" width="15" style="132" bestFit="1" customWidth="1"/>
    <col min="9220" max="9220" width="4.28515625" style="132" customWidth="1"/>
    <col min="9221" max="9221" width="10" style="132" customWidth="1"/>
    <col min="9222" max="9222" width="8.5703125" style="132" customWidth="1"/>
    <col min="9223" max="9223" width="8.5703125" style="132" bestFit="1" customWidth="1"/>
    <col min="9224" max="9225" width="7.140625" style="132" bestFit="1" customWidth="1"/>
    <col min="9226" max="9226" width="5.85546875" style="132" bestFit="1" customWidth="1"/>
    <col min="9227" max="9227" width="12.7109375" style="132" customWidth="1"/>
    <col min="9228" max="9228" width="10.85546875" style="132" bestFit="1" customWidth="1"/>
    <col min="9229" max="9473" width="12.7109375" style="132"/>
    <col min="9474" max="9474" width="21.28515625" style="132" customWidth="1"/>
    <col min="9475" max="9475" width="15" style="132" bestFit="1" customWidth="1"/>
    <col min="9476" max="9476" width="4.28515625" style="132" customWidth="1"/>
    <col min="9477" max="9477" width="10" style="132" customWidth="1"/>
    <col min="9478" max="9478" width="8.5703125" style="132" customWidth="1"/>
    <col min="9479" max="9479" width="8.5703125" style="132" bestFit="1" customWidth="1"/>
    <col min="9480" max="9481" width="7.140625" style="132" bestFit="1" customWidth="1"/>
    <col min="9482" max="9482" width="5.85546875" style="132" bestFit="1" customWidth="1"/>
    <col min="9483" max="9483" width="12.7109375" style="132" customWidth="1"/>
    <col min="9484" max="9484" width="10.85546875" style="132" bestFit="1" customWidth="1"/>
    <col min="9485" max="9729" width="12.7109375" style="132"/>
    <col min="9730" max="9730" width="21.28515625" style="132" customWidth="1"/>
    <col min="9731" max="9731" width="15" style="132" bestFit="1" customWidth="1"/>
    <col min="9732" max="9732" width="4.28515625" style="132" customWidth="1"/>
    <col min="9733" max="9733" width="10" style="132" customWidth="1"/>
    <col min="9734" max="9734" width="8.5703125" style="132" customWidth="1"/>
    <col min="9735" max="9735" width="8.5703125" style="132" bestFit="1" customWidth="1"/>
    <col min="9736" max="9737" width="7.140625" style="132" bestFit="1" customWidth="1"/>
    <col min="9738" max="9738" width="5.85546875" style="132" bestFit="1" customWidth="1"/>
    <col min="9739" max="9739" width="12.7109375" style="132" customWidth="1"/>
    <col min="9740" max="9740" width="10.85546875" style="132" bestFit="1" customWidth="1"/>
    <col min="9741" max="9985" width="12.7109375" style="132"/>
    <col min="9986" max="9986" width="21.28515625" style="132" customWidth="1"/>
    <col min="9987" max="9987" width="15" style="132" bestFit="1" customWidth="1"/>
    <col min="9988" max="9988" width="4.28515625" style="132" customWidth="1"/>
    <col min="9989" max="9989" width="10" style="132" customWidth="1"/>
    <col min="9990" max="9990" width="8.5703125" style="132" customWidth="1"/>
    <col min="9991" max="9991" width="8.5703125" style="132" bestFit="1" customWidth="1"/>
    <col min="9992" max="9993" width="7.140625" style="132" bestFit="1" customWidth="1"/>
    <col min="9994" max="9994" width="5.85546875" style="132" bestFit="1" customWidth="1"/>
    <col min="9995" max="9995" width="12.7109375" style="132" customWidth="1"/>
    <col min="9996" max="9996" width="10.85546875" style="132" bestFit="1" customWidth="1"/>
    <col min="9997" max="10241" width="12.7109375" style="132"/>
    <col min="10242" max="10242" width="21.28515625" style="132" customWidth="1"/>
    <col min="10243" max="10243" width="15" style="132" bestFit="1" customWidth="1"/>
    <col min="10244" max="10244" width="4.28515625" style="132" customWidth="1"/>
    <col min="10245" max="10245" width="10" style="132" customWidth="1"/>
    <col min="10246" max="10246" width="8.5703125" style="132" customWidth="1"/>
    <col min="10247" max="10247" width="8.5703125" style="132" bestFit="1" customWidth="1"/>
    <col min="10248" max="10249" width="7.140625" style="132" bestFit="1" customWidth="1"/>
    <col min="10250" max="10250" width="5.85546875" style="132" bestFit="1" customWidth="1"/>
    <col min="10251" max="10251" width="12.7109375" style="132" customWidth="1"/>
    <col min="10252" max="10252" width="10.85546875" style="132" bestFit="1" customWidth="1"/>
    <col min="10253" max="10497" width="12.7109375" style="132"/>
    <col min="10498" max="10498" width="21.28515625" style="132" customWidth="1"/>
    <col min="10499" max="10499" width="15" style="132" bestFit="1" customWidth="1"/>
    <col min="10500" max="10500" width="4.28515625" style="132" customWidth="1"/>
    <col min="10501" max="10501" width="10" style="132" customWidth="1"/>
    <col min="10502" max="10502" width="8.5703125" style="132" customWidth="1"/>
    <col min="10503" max="10503" width="8.5703125" style="132" bestFit="1" customWidth="1"/>
    <col min="10504" max="10505" width="7.140625" style="132" bestFit="1" customWidth="1"/>
    <col min="10506" max="10506" width="5.85546875" style="132" bestFit="1" customWidth="1"/>
    <col min="10507" max="10507" width="12.7109375" style="132" customWidth="1"/>
    <col min="10508" max="10508" width="10.85546875" style="132" bestFit="1" customWidth="1"/>
    <col min="10509" max="10753" width="12.7109375" style="132"/>
    <col min="10754" max="10754" width="21.28515625" style="132" customWidth="1"/>
    <col min="10755" max="10755" width="15" style="132" bestFit="1" customWidth="1"/>
    <col min="10756" max="10756" width="4.28515625" style="132" customWidth="1"/>
    <col min="10757" max="10757" width="10" style="132" customWidth="1"/>
    <col min="10758" max="10758" width="8.5703125" style="132" customWidth="1"/>
    <col min="10759" max="10759" width="8.5703125" style="132" bestFit="1" customWidth="1"/>
    <col min="10760" max="10761" width="7.140625" style="132" bestFit="1" customWidth="1"/>
    <col min="10762" max="10762" width="5.85546875" style="132" bestFit="1" customWidth="1"/>
    <col min="10763" max="10763" width="12.7109375" style="132" customWidth="1"/>
    <col min="10764" max="10764" width="10.85546875" style="132" bestFit="1" customWidth="1"/>
    <col min="10765" max="11009" width="12.7109375" style="132"/>
    <col min="11010" max="11010" width="21.28515625" style="132" customWidth="1"/>
    <col min="11011" max="11011" width="15" style="132" bestFit="1" customWidth="1"/>
    <col min="11012" max="11012" width="4.28515625" style="132" customWidth="1"/>
    <col min="11013" max="11013" width="10" style="132" customWidth="1"/>
    <col min="11014" max="11014" width="8.5703125" style="132" customWidth="1"/>
    <col min="11015" max="11015" width="8.5703125" style="132" bestFit="1" customWidth="1"/>
    <col min="11016" max="11017" width="7.140625" style="132" bestFit="1" customWidth="1"/>
    <col min="11018" max="11018" width="5.85546875" style="132" bestFit="1" customWidth="1"/>
    <col min="11019" max="11019" width="12.7109375" style="132" customWidth="1"/>
    <col min="11020" max="11020" width="10.85546875" style="132" bestFit="1" customWidth="1"/>
    <col min="11021" max="11265" width="12.7109375" style="132"/>
    <col min="11266" max="11266" width="21.28515625" style="132" customWidth="1"/>
    <col min="11267" max="11267" width="15" style="132" bestFit="1" customWidth="1"/>
    <col min="11268" max="11268" width="4.28515625" style="132" customWidth="1"/>
    <col min="11269" max="11269" width="10" style="132" customWidth="1"/>
    <col min="11270" max="11270" width="8.5703125" style="132" customWidth="1"/>
    <col min="11271" max="11271" width="8.5703125" style="132" bestFit="1" customWidth="1"/>
    <col min="11272" max="11273" width="7.140625" style="132" bestFit="1" customWidth="1"/>
    <col min="11274" max="11274" width="5.85546875" style="132" bestFit="1" customWidth="1"/>
    <col min="11275" max="11275" width="12.7109375" style="132" customWidth="1"/>
    <col min="11276" max="11276" width="10.85546875" style="132" bestFit="1" customWidth="1"/>
    <col min="11277" max="11521" width="12.7109375" style="132"/>
    <col min="11522" max="11522" width="21.28515625" style="132" customWidth="1"/>
    <col min="11523" max="11523" width="15" style="132" bestFit="1" customWidth="1"/>
    <col min="11524" max="11524" width="4.28515625" style="132" customWidth="1"/>
    <col min="11525" max="11525" width="10" style="132" customWidth="1"/>
    <col min="11526" max="11526" width="8.5703125" style="132" customWidth="1"/>
    <col min="11527" max="11527" width="8.5703125" style="132" bestFit="1" customWidth="1"/>
    <col min="11528" max="11529" width="7.140625" style="132" bestFit="1" customWidth="1"/>
    <col min="11530" max="11530" width="5.85546875" style="132" bestFit="1" customWidth="1"/>
    <col min="11531" max="11531" width="12.7109375" style="132" customWidth="1"/>
    <col min="11532" max="11532" width="10.85546875" style="132" bestFit="1" customWidth="1"/>
    <col min="11533" max="11777" width="12.7109375" style="132"/>
    <col min="11778" max="11778" width="21.28515625" style="132" customWidth="1"/>
    <col min="11779" max="11779" width="15" style="132" bestFit="1" customWidth="1"/>
    <col min="11780" max="11780" width="4.28515625" style="132" customWidth="1"/>
    <col min="11781" max="11781" width="10" style="132" customWidth="1"/>
    <col min="11782" max="11782" width="8.5703125" style="132" customWidth="1"/>
    <col min="11783" max="11783" width="8.5703125" style="132" bestFit="1" customWidth="1"/>
    <col min="11784" max="11785" width="7.140625" style="132" bestFit="1" customWidth="1"/>
    <col min="11786" max="11786" width="5.85546875" style="132" bestFit="1" customWidth="1"/>
    <col min="11787" max="11787" width="12.7109375" style="132" customWidth="1"/>
    <col min="11788" max="11788" width="10.85546875" style="132" bestFit="1" customWidth="1"/>
    <col min="11789" max="12033" width="12.7109375" style="132"/>
    <col min="12034" max="12034" width="21.28515625" style="132" customWidth="1"/>
    <col min="12035" max="12035" width="15" style="132" bestFit="1" customWidth="1"/>
    <col min="12036" max="12036" width="4.28515625" style="132" customWidth="1"/>
    <col min="12037" max="12037" width="10" style="132" customWidth="1"/>
    <col min="12038" max="12038" width="8.5703125" style="132" customWidth="1"/>
    <col min="12039" max="12039" width="8.5703125" style="132" bestFit="1" customWidth="1"/>
    <col min="12040" max="12041" width="7.140625" style="132" bestFit="1" customWidth="1"/>
    <col min="12042" max="12042" width="5.85546875" style="132" bestFit="1" customWidth="1"/>
    <col min="12043" max="12043" width="12.7109375" style="132" customWidth="1"/>
    <col min="12044" max="12044" width="10.85546875" style="132" bestFit="1" customWidth="1"/>
    <col min="12045" max="12289" width="12.7109375" style="132"/>
    <col min="12290" max="12290" width="21.28515625" style="132" customWidth="1"/>
    <col min="12291" max="12291" width="15" style="132" bestFit="1" customWidth="1"/>
    <col min="12292" max="12292" width="4.28515625" style="132" customWidth="1"/>
    <col min="12293" max="12293" width="10" style="132" customWidth="1"/>
    <col min="12294" max="12294" width="8.5703125" style="132" customWidth="1"/>
    <col min="12295" max="12295" width="8.5703125" style="132" bestFit="1" customWidth="1"/>
    <col min="12296" max="12297" width="7.140625" style="132" bestFit="1" customWidth="1"/>
    <col min="12298" max="12298" width="5.85546875" style="132" bestFit="1" customWidth="1"/>
    <col min="12299" max="12299" width="12.7109375" style="132" customWidth="1"/>
    <col min="12300" max="12300" width="10.85546875" style="132" bestFit="1" customWidth="1"/>
    <col min="12301" max="12545" width="12.7109375" style="132"/>
    <col min="12546" max="12546" width="21.28515625" style="132" customWidth="1"/>
    <col min="12547" max="12547" width="15" style="132" bestFit="1" customWidth="1"/>
    <col min="12548" max="12548" width="4.28515625" style="132" customWidth="1"/>
    <col min="12549" max="12549" width="10" style="132" customWidth="1"/>
    <col min="12550" max="12550" width="8.5703125" style="132" customWidth="1"/>
    <col min="12551" max="12551" width="8.5703125" style="132" bestFit="1" customWidth="1"/>
    <col min="12552" max="12553" width="7.140625" style="132" bestFit="1" customWidth="1"/>
    <col min="12554" max="12554" width="5.85546875" style="132" bestFit="1" customWidth="1"/>
    <col min="12555" max="12555" width="12.7109375" style="132" customWidth="1"/>
    <col min="12556" max="12556" width="10.85546875" style="132" bestFit="1" customWidth="1"/>
    <col min="12557" max="12801" width="12.7109375" style="132"/>
    <col min="12802" max="12802" width="21.28515625" style="132" customWidth="1"/>
    <col min="12803" max="12803" width="15" style="132" bestFit="1" customWidth="1"/>
    <col min="12804" max="12804" width="4.28515625" style="132" customWidth="1"/>
    <col min="12805" max="12805" width="10" style="132" customWidth="1"/>
    <col min="12806" max="12806" width="8.5703125" style="132" customWidth="1"/>
    <col min="12807" max="12807" width="8.5703125" style="132" bestFit="1" customWidth="1"/>
    <col min="12808" max="12809" width="7.140625" style="132" bestFit="1" customWidth="1"/>
    <col min="12810" max="12810" width="5.85546875" style="132" bestFit="1" customWidth="1"/>
    <col min="12811" max="12811" width="12.7109375" style="132" customWidth="1"/>
    <col min="12812" max="12812" width="10.85546875" style="132" bestFit="1" customWidth="1"/>
    <col min="12813" max="13057" width="12.7109375" style="132"/>
    <col min="13058" max="13058" width="21.28515625" style="132" customWidth="1"/>
    <col min="13059" max="13059" width="15" style="132" bestFit="1" customWidth="1"/>
    <col min="13060" max="13060" width="4.28515625" style="132" customWidth="1"/>
    <col min="13061" max="13061" width="10" style="132" customWidth="1"/>
    <col min="13062" max="13062" width="8.5703125" style="132" customWidth="1"/>
    <col min="13063" max="13063" width="8.5703125" style="132" bestFit="1" customWidth="1"/>
    <col min="13064" max="13065" width="7.140625" style="132" bestFit="1" customWidth="1"/>
    <col min="13066" max="13066" width="5.85546875" style="132" bestFit="1" customWidth="1"/>
    <col min="13067" max="13067" width="12.7109375" style="132" customWidth="1"/>
    <col min="13068" max="13068" width="10.85546875" style="132" bestFit="1" customWidth="1"/>
    <col min="13069" max="13313" width="12.7109375" style="132"/>
    <col min="13314" max="13314" width="21.28515625" style="132" customWidth="1"/>
    <col min="13315" max="13315" width="15" style="132" bestFit="1" customWidth="1"/>
    <col min="13316" max="13316" width="4.28515625" style="132" customWidth="1"/>
    <col min="13317" max="13317" width="10" style="132" customWidth="1"/>
    <col min="13318" max="13318" width="8.5703125" style="132" customWidth="1"/>
    <col min="13319" max="13319" width="8.5703125" style="132" bestFit="1" customWidth="1"/>
    <col min="13320" max="13321" width="7.140625" style="132" bestFit="1" customWidth="1"/>
    <col min="13322" max="13322" width="5.85546875" style="132" bestFit="1" customWidth="1"/>
    <col min="13323" max="13323" width="12.7109375" style="132" customWidth="1"/>
    <col min="13324" max="13324" width="10.85546875" style="132" bestFit="1" customWidth="1"/>
    <col min="13325" max="13569" width="12.7109375" style="132"/>
    <col min="13570" max="13570" width="21.28515625" style="132" customWidth="1"/>
    <col min="13571" max="13571" width="15" style="132" bestFit="1" customWidth="1"/>
    <col min="13572" max="13572" width="4.28515625" style="132" customWidth="1"/>
    <col min="13573" max="13573" width="10" style="132" customWidth="1"/>
    <col min="13574" max="13574" width="8.5703125" style="132" customWidth="1"/>
    <col min="13575" max="13575" width="8.5703125" style="132" bestFit="1" customWidth="1"/>
    <col min="13576" max="13577" width="7.140625" style="132" bestFit="1" customWidth="1"/>
    <col min="13578" max="13578" width="5.85546875" style="132" bestFit="1" customWidth="1"/>
    <col min="13579" max="13579" width="12.7109375" style="132" customWidth="1"/>
    <col min="13580" max="13580" width="10.85546875" style="132" bestFit="1" customWidth="1"/>
    <col min="13581" max="13825" width="12.7109375" style="132"/>
    <col min="13826" max="13826" width="21.28515625" style="132" customWidth="1"/>
    <col min="13827" max="13827" width="15" style="132" bestFit="1" customWidth="1"/>
    <col min="13828" max="13828" width="4.28515625" style="132" customWidth="1"/>
    <col min="13829" max="13829" width="10" style="132" customWidth="1"/>
    <col min="13830" max="13830" width="8.5703125" style="132" customWidth="1"/>
    <col min="13831" max="13831" width="8.5703125" style="132" bestFit="1" customWidth="1"/>
    <col min="13832" max="13833" width="7.140625" style="132" bestFit="1" customWidth="1"/>
    <col min="13834" max="13834" width="5.85546875" style="132" bestFit="1" customWidth="1"/>
    <col min="13835" max="13835" width="12.7109375" style="132" customWidth="1"/>
    <col min="13836" max="13836" width="10.85546875" style="132" bestFit="1" customWidth="1"/>
    <col min="13837" max="14081" width="12.7109375" style="132"/>
    <col min="14082" max="14082" width="21.28515625" style="132" customWidth="1"/>
    <col min="14083" max="14083" width="15" style="132" bestFit="1" customWidth="1"/>
    <col min="14084" max="14084" width="4.28515625" style="132" customWidth="1"/>
    <col min="14085" max="14085" width="10" style="132" customWidth="1"/>
    <col min="14086" max="14086" width="8.5703125" style="132" customWidth="1"/>
    <col min="14087" max="14087" width="8.5703125" style="132" bestFit="1" customWidth="1"/>
    <col min="14088" max="14089" width="7.140625" style="132" bestFit="1" customWidth="1"/>
    <col min="14090" max="14090" width="5.85546875" style="132" bestFit="1" customWidth="1"/>
    <col min="14091" max="14091" width="12.7109375" style="132" customWidth="1"/>
    <col min="14092" max="14092" width="10.85546875" style="132" bestFit="1" customWidth="1"/>
    <col min="14093" max="14337" width="12.7109375" style="132"/>
    <col min="14338" max="14338" width="21.28515625" style="132" customWidth="1"/>
    <col min="14339" max="14339" width="15" style="132" bestFit="1" customWidth="1"/>
    <col min="14340" max="14340" width="4.28515625" style="132" customWidth="1"/>
    <col min="14341" max="14341" width="10" style="132" customWidth="1"/>
    <col min="14342" max="14342" width="8.5703125" style="132" customWidth="1"/>
    <col min="14343" max="14343" width="8.5703125" style="132" bestFit="1" customWidth="1"/>
    <col min="14344" max="14345" width="7.140625" style="132" bestFit="1" customWidth="1"/>
    <col min="14346" max="14346" width="5.85546875" style="132" bestFit="1" customWidth="1"/>
    <col min="14347" max="14347" width="12.7109375" style="132" customWidth="1"/>
    <col min="14348" max="14348" width="10.85546875" style="132" bestFit="1" customWidth="1"/>
    <col min="14349" max="14593" width="12.7109375" style="132"/>
    <col min="14594" max="14594" width="21.28515625" style="132" customWidth="1"/>
    <col min="14595" max="14595" width="15" style="132" bestFit="1" customWidth="1"/>
    <col min="14596" max="14596" width="4.28515625" style="132" customWidth="1"/>
    <col min="14597" max="14597" width="10" style="132" customWidth="1"/>
    <col min="14598" max="14598" width="8.5703125" style="132" customWidth="1"/>
    <col min="14599" max="14599" width="8.5703125" style="132" bestFit="1" customWidth="1"/>
    <col min="14600" max="14601" width="7.140625" style="132" bestFit="1" customWidth="1"/>
    <col min="14602" max="14602" width="5.85546875" style="132" bestFit="1" customWidth="1"/>
    <col min="14603" max="14603" width="12.7109375" style="132" customWidth="1"/>
    <col min="14604" max="14604" width="10.85546875" style="132" bestFit="1" customWidth="1"/>
    <col min="14605" max="14849" width="12.7109375" style="132"/>
    <col min="14850" max="14850" width="21.28515625" style="132" customWidth="1"/>
    <col min="14851" max="14851" width="15" style="132" bestFit="1" customWidth="1"/>
    <col min="14852" max="14852" width="4.28515625" style="132" customWidth="1"/>
    <col min="14853" max="14853" width="10" style="132" customWidth="1"/>
    <col min="14854" max="14854" width="8.5703125" style="132" customWidth="1"/>
    <col min="14855" max="14855" width="8.5703125" style="132" bestFit="1" customWidth="1"/>
    <col min="14856" max="14857" width="7.140625" style="132" bestFit="1" customWidth="1"/>
    <col min="14858" max="14858" width="5.85546875" style="132" bestFit="1" customWidth="1"/>
    <col min="14859" max="14859" width="12.7109375" style="132" customWidth="1"/>
    <col min="14860" max="14860" width="10.85546875" style="132" bestFit="1" customWidth="1"/>
    <col min="14861" max="15105" width="12.7109375" style="132"/>
    <col min="15106" max="15106" width="21.28515625" style="132" customWidth="1"/>
    <col min="15107" max="15107" width="15" style="132" bestFit="1" customWidth="1"/>
    <col min="15108" max="15108" width="4.28515625" style="132" customWidth="1"/>
    <col min="15109" max="15109" width="10" style="132" customWidth="1"/>
    <col min="15110" max="15110" width="8.5703125" style="132" customWidth="1"/>
    <col min="15111" max="15111" width="8.5703125" style="132" bestFit="1" customWidth="1"/>
    <col min="15112" max="15113" width="7.140625" style="132" bestFit="1" customWidth="1"/>
    <col min="15114" max="15114" width="5.85546875" style="132" bestFit="1" customWidth="1"/>
    <col min="15115" max="15115" width="12.7109375" style="132" customWidth="1"/>
    <col min="15116" max="15116" width="10.85546875" style="132" bestFit="1" customWidth="1"/>
    <col min="15117" max="15361" width="12.7109375" style="132"/>
    <col min="15362" max="15362" width="21.28515625" style="132" customWidth="1"/>
    <col min="15363" max="15363" width="15" style="132" bestFit="1" customWidth="1"/>
    <col min="15364" max="15364" width="4.28515625" style="132" customWidth="1"/>
    <col min="15365" max="15365" width="10" style="132" customWidth="1"/>
    <col min="15366" max="15366" width="8.5703125" style="132" customWidth="1"/>
    <col min="15367" max="15367" width="8.5703125" style="132" bestFit="1" customWidth="1"/>
    <col min="15368" max="15369" width="7.140625" style="132" bestFit="1" customWidth="1"/>
    <col min="15370" max="15370" width="5.85546875" style="132" bestFit="1" customWidth="1"/>
    <col min="15371" max="15371" width="12.7109375" style="132" customWidth="1"/>
    <col min="15372" max="15372" width="10.85546875" style="132" bestFit="1" customWidth="1"/>
    <col min="15373" max="15617" width="12.7109375" style="132"/>
    <col min="15618" max="15618" width="21.28515625" style="132" customWidth="1"/>
    <col min="15619" max="15619" width="15" style="132" bestFit="1" customWidth="1"/>
    <col min="15620" max="15620" width="4.28515625" style="132" customWidth="1"/>
    <col min="15621" max="15621" width="10" style="132" customWidth="1"/>
    <col min="15622" max="15622" width="8.5703125" style="132" customWidth="1"/>
    <col min="15623" max="15623" width="8.5703125" style="132" bestFit="1" customWidth="1"/>
    <col min="15624" max="15625" width="7.140625" style="132" bestFit="1" customWidth="1"/>
    <col min="15626" max="15626" width="5.85546875" style="132" bestFit="1" customWidth="1"/>
    <col min="15627" max="15627" width="12.7109375" style="132" customWidth="1"/>
    <col min="15628" max="15628" width="10.85546875" style="132" bestFit="1" customWidth="1"/>
    <col min="15629" max="15873" width="12.7109375" style="132"/>
    <col min="15874" max="15874" width="21.28515625" style="132" customWidth="1"/>
    <col min="15875" max="15875" width="15" style="132" bestFit="1" customWidth="1"/>
    <col min="15876" max="15876" width="4.28515625" style="132" customWidth="1"/>
    <col min="15877" max="15877" width="10" style="132" customWidth="1"/>
    <col min="15878" max="15878" width="8.5703125" style="132" customWidth="1"/>
    <col min="15879" max="15879" width="8.5703125" style="132" bestFit="1" customWidth="1"/>
    <col min="15880" max="15881" width="7.140625" style="132" bestFit="1" customWidth="1"/>
    <col min="15882" max="15882" width="5.85546875" style="132" bestFit="1" customWidth="1"/>
    <col min="15883" max="15883" width="12.7109375" style="132" customWidth="1"/>
    <col min="15884" max="15884" width="10.85546875" style="132" bestFit="1" customWidth="1"/>
    <col min="15885" max="16129" width="12.7109375" style="132"/>
    <col min="16130" max="16130" width="21.28515625" style="132" customWidth="1"/>
    <col min="16131" max="16131" width="15" style="132" bestFit="1" customWidth="1"/>
    <col min="16132" max="16132" width="4.28515625" style="132" customWidth="1"/>
    <col min="16133" max="16133" width="10" style="132" customWidth="1"/>
    <col min="16134" max="16134" width="8.5703125" style="132" customWidth="1"/>
    <col min="16135" max="16135" width="8.5703125" style="132" bestFit="1" customWidth="1"/>
    <col min="16136" max="16137" width="7.140625" style="132" bestFit="1" customWidth="1"/>
    <col min="16138" max="16138" width="5.85546875" style="132" bestFit="1" customWidth="1"/>
    <col min="16139" max="16139" width="12.7109375" style="132" customWidth="1"/>
    <col min="16140" max="16140" width="10.85546875" style="132" bestFit="1" customWidth="1"/>
    <col min="16141" max="16384" width="12.7109375" style="132"/>
  </cols>
  <sheetData>
    <row r="1" spans="2:12" x14ac:dyDescent="0.25">
      <c r="B1" s="127" t="str">
        <f>المدخلات!G1</f>
        <v>المندوبية الجهوية للتربية</v>
      </c>
      <c r="C1" s="128">
        <f>المدخلات!I1</f>
        <v>0</v>
      </c>
      <c r="D1" s="129"/>
      <c r="E1" s="129"/>
      <c r="F1" s="130" t="str">
        <f>المدخلات!G4</f>
        <v>القسم</v>
      </c>
      <c r="G1" s="131"/>
      <c r="H1" s="403">
        <f>المدخلات!I4</f>
        <v>0</v>
      </c>
      <c r="I1" s="404"/>
    </row>
    <row r="2" spans="2:12" x14ac:dyDescent="0.25">
      <c r="B2" s="127" t="str">
        <f>المدخلات!G2</f>
        <v>المدرسة الإبتدائية</v>
      </c>
      <c r="C2" s="128">
        <f>المدخلات!I2</f>
        <v>0</v>
      </c>
      <c r="D2" s="134"/>
      <c r="E2" s="134"/>
      <c r="F2" s="130" t="str">
        <f>المدخلات!G5</f>
        <v>السنة الدراسية</v>
      </c>
      <c r="G2" s="136"/>
      <c r="H2" s="405" t="str">
        <f>المدخلات!I5</f>
        <v>2019-2018</v>
      </c>
      <c r="I2" s="406"/>
    </row>
    <row r="3" spans="2:12" x14ac:dyDescent="0.25">
      <c r="B3" s="133" t="str">
        <f>المدخلات!G3</f>
        <v>المعلم (ة)</v>
      </c>
      <c r="C3" s="162">
        <f>المدخلات!I3</f>
        <v>0</v>
      </c>
      <c r="D3" s="137"/>
      <c r="E3" s="137"/>
      <c r="F3" s="135" t="str">
        <f>المدخلات!G6</f>
        <v>عدد التلاميذ</v>
      </c>
      <c r="G3" s="138"/>
      <c r="H3" s="407">
        <f>المدخلات!I6</f>
        <v>45</v>
      </c>
      <c r="I3" s="408"/>
    </row>
    <row r="5" spans="2:12" ht="27.75" x14ac:dyDescent="0.4">
      <c r="B5" s="409" t="s">
        <v>99</v>
      </c>
      <c r="C5" s="409"/>
      <c r="D5" s="409"/>
      <c r="E5" s="409"/>
      <c r="F5" s="409"/>
      <c r="G5" s="409"/>
      <c r="H5" s="409"/>
      <c r="I5" s="409"/>
      <c r="K5" s="139"/>
      <c r="L5" s="139"/>
    </row>
    <row r="6" spans="2:12" x14ac:dyDescent="0.25">
      <c r="L6" s="139"/>
    </row>
    <row r="7" spans="2:12" x14ac:dyDescent="0.25">
      <c r="B7" s="140" t="s">
        <v>92</v>
      </c>
      <c r="C7" s="401" t="str">
        <f>VLOOKUP(H7,ثلاثي2!A5:AJ49,2,FALSE)</f>
        <v/>
      </c>
      <c r="D7" s="402"/>
      <c r="E7" s="402"/>
      <c r="G7" s="144" t="s">
        <v>95</v>
      </c>
      <c r="H7" s="163">
        <v>1</v>
      </c>
    </row>
    <row r="8" spans="2:12" s="141" customFormat="1" x14ac:dyDescent="0.25">
      <c r="L8" s="139"/>
    </row>
    <row r="9" spans="2:12" s="141" customFormat="1" ht="18" x14ac:dyDescent="0.25">
      <c r="B9" s="410" t="str">
        <f>ثلاثي2!D3</f>
        <v>مجال اللغة العربية</v>
      </c>
      <c r="C9" s="411"/>
      <c r="D9" s="132"/>
      <c r="E9" s="140" t="str">
        <f>ثلاثي2!B57</f>
        <v>معدل القسم</v>
      </c>
      <c r="F9" s="142" t="str">
        <f>ثلاثي2!B56</f>
        <v>أدنى عدد</v>
      </c>
      <c r="G9" s="142" t="str">
        <f>ثلاثي2!B55</f>
        <v>أعلى عدد</v>
      </c>
      <c r="I9" s="166" t="s">
        <v>100</v>
      </c>
      <c r="L9" s="143"/>
    </row>
    <row r="10" spans="2:12" s="141" customFormat="1" x14ac:dyDescent="0.25">
      <c r="B10" s="144" t="str">
        <f>ثلاثي2!D4</f>
        <v>تواصل شفوي</v>
      </c>
      <c r="C10" s="145">
        <f>VLOOKUP(H7,ثلاثي2!A5:AJ49,4,FALSE)</f>
        <v>0</v>
      </c>
      <c r="D10" s="132"/>
      <c r="E10" s="146" t="e">
        <f>ثلاثي2!D57</f>
        <v>#DIV/0!</v>
      </c>
      <c r="F10" s="147">
        <f>ثلاثي2!D56</f>
        <v>0</v>
      </c>
      <c r="G10" s="147">
        <f>ثلاثي2!D55</f>
        <v>0</v>
      </c>
      <c r="H10" s="153" t="str">
        <f>IF(AND(C10=F10,C$39=G$39),"للتثبت","")</f>
        <v>للتثبت</v>
      </c>
      <c r="I10" s="167">
        <f>C10-VLOOKUP(H7,ثلاثي1!A5:AJ49,4,FALSE)</f>
        <v>0</v>
      </c>
    </row>
    <row r="11" spans="2:12" s="141" customFormat="1" x14ac:dyDescent="0.25">
      <c r="B11" s="148" t="str">
        <f>ثلاثي2!E4</f>
        <v>قراءة</v>
      </c>
      <c r="C11" s="145">
        <f>VLOOKUP(H7,ثلاثي2!A5:AJ49,5,FALSE)</f>
        <v>0</v>
      </c>
      <c r="D11" s="149"/>
      <c r="E11" s="146" t="e">
        <f>ثلاثي2!E57</f>
        <v>#DIV/0!</v>
      </c>
      <c r="F11" s="147">
        <f>ثلاثي2!E56</f>
        <v>0</v>
      </c>
      <c r="G11" s="147">
        <f>ثلاثي2!E55</f>
        <v>0</v>
      </c>
      <c r="H11" s="153" t="str">
        <f>IF(AND(C11=F11,C$39=G$39),"للتثبت","")</f>
        <v>للتثبت</v>
      </c>
      <c r="I11" s="167">
        <f>C11-VLOOKUP(H7,ثلاثي1!A5:AJ49,5,FALSE)</f>
        <v>0</v>
      </c>
      <c r="J11" s="150"/>
      <c r="K11" s="150"/>
      <c r="L11" s="150"/>
    </row>
    <row r="12" spans="2:12" s="141" customFormat="1" x14ac:dyDescent="0.25">
      <c r="B12" s="148" t="str">
        <f>ثلاثي2!F4</f>
        <v>قواعد اللغة</v>
      </c>
      <c r="C12" s="145">
        <f>VLOOKUP(H7,ثلاثي2!A5:AJ49,6,FALSE)</f>
        <v>0</v>
      </c>
      <c r="D12" s="149"/>
      <c r="E12" s="146" t="e">
        <f>ثلاثي2!F57</f>
        <v>#DIV/0!</v>
      </c>
      <c r="F12" s="147">
        <f>ثلاثي2!F56</f>
        <v>0</v>
      </c>
      <c r="G12" s="147">
        <f>+ثلاثي2!F55</f>
        <v>0</v>
      </c>
      <c r="H12" s="153" t="str">
        <f>IF(AND(C12=F12,C$39=G$39),"للتثبت","")</f>
        <v>للتثبت</v>
      </c>
      <c r="I12" s="167">
        <f>C12-VLOOKUP(H7,ثلاثي1!A5:AJ49,6,FALSE)</f>
        <v>0</v>
      </c>
      <c r="J12" s="150"/>
      <c r="K12" s="150"/>
      <c r="L12" s="150"/>
    </row>
    <row r="13" spans="2:12" s="141" customFormat="1" x14ac:dyDescent="0.25">
      <c r="B13" s="148" t="str">
        <f>ثلاثي2!G4</f>
        <v>إنتاج كتابي</v>
      </c>
      <c r="C13" s="145">
        <f>VLOOKUP(H7,ثلاثي2!A5:AJ49,7,FALSE)</f>
        <v>0</v>
      </c>
      <c r="D13" s="149"/>
      <c r="E13" s="146" t="e">
        <f>ثلاثي2!G57</f>
        <v>#DIV/0!</v>
      </c>
      <c r="F13" s="147">
        <f>ثلاثي2!G56</f>
        <v>0</v>
      </c>
      <c r="G13" s="147">
        <f>ثلاثي2!G55</f>
        <v>0</v>
      </c>
      <c r="H13" s="153" t="str">
        <f>IF(AND(C13=F13,C$39=G$39),"للتثبت","")</f>
        <v>للتثبت</v>
      </c>
      <c r="I13" s="167">
        <f>C13-VLOOKUP(H7,ثلاثي1!A5:AJ49,7,FALSE)</f>
        <v>0</v>
      </c>
      <c r="J13" s="150"/>
      <c r="K13" s="150"/>
      <c r="L13" s="150"/>
    </row>
    <row r="14" spans="2:12" x14ac:dyDescent="0.25">
      <c r="B14" s="148" t="str">
        <f>ثلاثي2!I4</f>
        <v>معدل المجال</v>
      </c>
      <c r="C14" s="164">
        <f>VLOOKUP(H7,ثلاثي2!A5:AJ49,9,FALSE)</f>
        <v>0</v>
      </c>
      <c r="D14" s="149"/>
      <c r="E14" s="146">
        <f>ثلاثي2!I57</f>
        <v>0</v>
      </c>
      <c r="F14" s="147">
        <f>ثلاثي2!I56</f>
        <v>0</v>
      </c>
      <c r="G14" s="147">
        <f>ثلاثي2!I55</f>
        <v>0</v>
      </c>
      <c r="H14" s="153" t="str">
        <f>IF(AND(C14=F14,C$39=G$39),"للتثبت","")</f>
        <v>للتثبت</v>
      </c>
      <c r="I14" s="167">
        <f>C14-VLOOKUP(H7,ثلاثي1!A5:AJ49,9,FALSE)</f>
        <v>0</v>
      </c>
      <c r="J14" s="149"/>
      <c r="K14" s="150"/>
      <c r="L14" s="150"/>
    </row>
    <row r="15" spans="2:12" x14ac:dyDescent="0.25">
      <c r="B15" s="149"/>
      <c r="C15" s="151"/>
      <c r="D15" s="149"/>
      <c r="E15" s="152"/>
      <c r="F15" s="151"/>
      <c r="G15" s="151"/>
      <c r="H15" s="152"/>
      <c r="I15" s="168"/>
      <c r="J15" s="149"/>
      <c r="K15" s="149"/>
      <c r="L15" s="149"/>
    </row>
    <row r="16" spans="2:12" ht="18" x14ac:dyDescent="0.25">
      <c r="B16" s="399" t="str">
        <f>ثلاثي2!K3</f>
        <v>مجال العلوم والتكنولوجيا</v>
      </c>
      <c r="C16" s="400"/>
      <c r="D16" s="149"/>
      <c r="E16" s="152"/>
      <c r="F16" s="153"/>
      <c r="G16" s="153"/>
      <c r="H16" s="153"/>
      <c r="I16" s="168"/>
      <c r="K16" s="149"/>
      <c r="L16" s="149"/>
    </row>
    <row r="17" spans="2:12" x14ac:dyDescent="0.25">
      <c r="B17" s="148" t="str">
        <f>ثلاثي2!K4</f>
        <v>رياضيات</v>
      </c>
      <c r="C17" s="154">
        <f>VLOOKUP(H7,ثلاثي2!A5:AJ49,11,FALSE)</f>
        <v>0</v>
      </c>
      <c r="E17" s="146" t="e">
        <f>ثلاثي2!K57</f>
        <v>#DIV/0!</v>
      </c>
      <c r="F17" s="147">
        <f>ثلاثي2!K56</f>
        <v>0</v>
      </c>
      <c r="G17" s="147">
        <f>ثلاثي2!K55</f>
        <v>0</v>
      </c>
      <c r="H17" s="153" t="str">
        <f>IF(AND(C17=F17,C$39=G$39),"للتثبت","")</f>
        <v>للتثبت</v>
      </c>
      <c r="I17" s="167">
        <f>C17-VLOOKUP(H7,ثلاثي1!A5:AJ49,11,FALSE)</f>
        <v>0</v>
      </c>
      <c r="K17" s="149"/>
      <c r="L17" s="149"/>
    </row>
    <row r="18" spans="2:12" x14ac:dyDescent="0.25">
      <c r="B18" s="148" t="str">
        <f>ثلاثي2!L4</f>
        <v>الإيقاظ العلمي</v>
      </c>
      <c r="C18" s="145">
        <f>VLOOKUP(H7,ثلاثي2!A5:AJ49,12,FALSE)</f>
        <v>0</v>
      </c>
      <c r="D18" s="156"/>
      <c r="E18" s="146" t="e">
        <f>ثلاثي2!L57</f>
        <v>#DIV/0!</v>
      </c>
      <c r="F18" s="147">
        <f>ثلاثي2!L56</f>
        <v>0</v>
      </c>
      <c r="G18" s="147">
        <f>ثلاثي2!L55</f>
        <v>0</v>
      </c>
      <c r="H18" s="153" t="str">
        <f>IF(AND(C18=F18,C$39=G$39),"للتثبت","")</f>
        <v>للتثبت</v>
      </c>
      <c r="I18" s="167">
        <f>C18-VLOOKUP(H7,ثلاثي1!A5:AJ49,12,FALSE)</f>
        <v>0</v>
      </c>
      <c r="J18" s="155"/>
      <c r="K18" s="149"/>
      <c r="L18" s="149"/>
    </row>
    <row r="19" spans="2:12" x14ac:dyDescent="0.25">
      <c r="B19" s="148" t="str">
        <f>ثلاثي2!M4</f>
        <v>تربية تكنولوجية</v>
      </c>
      <c r="C19" s="145">
        <f>VLOOKUP(H7,ثلاثي2!A5:AJ49,13,FALSE)</f>
        <v>0</v>
      </c>
      <c r="D19" s="149"/>
      <c r="E19" s="146" t="e">
        <f>ثلاثي2!M57</f>
        <v>#DIV/0!</v>
      </c>
      <c r="F19" s="147">
        <f>ثلاثي2!M56</f>
        <v>0</v>
      </c>
      <c r="G19" s="147">
        <f>ثلاثي2!M55</f>
        <v>0</v>
      </c>
      <c r="H19" s="153" t="str">
        <f>IF(AND(C19=F19,C$39=G$39),"للتثبت","")</f>
        <v>للتثبت</v>
      </c>
      <c r="I19" s="167">
        <f>C19-VLOOKUP(H7,ثلاثي1!A5:AJ49,13,FALSE)</f>
        <v>0</v>
      </c>
      <c r="J19" s="155"/>
      <c r="K19" s="149"/>
      <c r="L19" s="149"/>
    </row>
    <row r="20" spans="2:12" x14ac:dyDescent="0.25">
      <c r="B20" s="148" t="str">
        <f>ثلاثي2!O4</f>
        <v>معدل المجال</v>
      </c>
      <c r="C20" s="165">
        <f>VLOOKUP(H7,ثلاثي2!A5:AJ49,15,FALSE)</f>
        <v>0</v>
      </c>
      <c r="D20" s="149"/>
      <c r="E20" s="146">
        <f>ثلاثي2!O57</f>
        <v>0</v>
      </c>
      <c r="F20" s="147">
        <f>ثلاثي2!O56</f>
        <v>0</v>
      </c>
      <c r="G20" s="147">
        <f>ثلاثي2!O55</f>
        <v>0</v>
      </c>
      <c r="H20" s="153" t="str">
        <f>IF(AND(C20=F20,C$39=G$39),"للتثبت","")</f>
        <v>للتثبت</v>
      </c>
      <c r="I20" s="167">
        <f>C20-VLOOKUP(H7,ثلاثي1!A5:AJ49,15,FALSE)</f>
        <v>0</v>
      </c>
      <c r="J20" s="149"/>
      <c r="K20" s="149"/>
      <c r="L20" s="149"/>
    </row>
    <row r="21" spans="2:12" x14ac:dyDescent="0.25">
      <c r="B21" s="149"/>
      <c r="C21" s="153"/>
      <c r="D21" s="149"/>
      <c r="E21" s="152"/>
      <c r="F21" s="153"/>
      <c r="G21" s="153"/>
      <c r="H21" s="153"/>
      <c r="I21" s="168"/>
      <c r="J21" s="149"/>
      <c r="K21" s="149"/>
      <c r="L21" s="149"/>
    </row>
    <row r="22" spans="2:12" ht="18" x14ac:dyDescent="0.25">
      <c r="B22" s="399" t="str">
        <f>ثلاثي2!Q3</f>
        <v>مجال التنشئة</v>
      </c>
      <c r="C22" s="400"/>
      <c r="D22" s="149"/>
      <c r="H22" s="153"/>
      <c r="I22" s="168"/>
      <c r="K22" s="149"/>
      <c r="L22" s="149"/>
    </row>
    <row r="23" spans="2:12" x14ac:dyDescent="0.25">
      <c r="B23" s="148" t="str">
        <f>ثلاثي2!Q4</f>
        <v>تربية إسلامية</v>
      </c>
      <c r="C23" s="154">
        <f>VLOOKUP(H7,ثلاثي2!A5:AJ49,17,FALSE)</f>
        <v>0</v>
      </c>
      <c r="E23" s="146" t="e">
        <f>ثلاثي2!Q57</f>
        <v>#DIV/0!</v>
      </c>
      <c r="F23" s="147">
        <f>ثلاثي2!Q56</f>
        <v>0</v>
      </c>
      <c r="G23" s="147">
        <f>ثلاثي2!Q55</f>
        <v>0</v>
      </c>
      <c r="H23" s="153" t="str">
        <f t="shared" ref="H23:H30" si="0">IF(AND(C23=F23,C$39=G$39),"للتثبت","")</f>
        <v>للتثبت</v>
      </c>
      <c r="I23" s="167">
        <f>C23-VLOOKUP(H7,ثلاثي1!A5:AJ49,17,FALSE)</f>
        <v>0</v>
      </c>
      <c r="J23" s="149"/>
      <c r="K23" s="149"/>
      <c r="L23" s="149"/>
    </row>
    <row r="24" spans="2:12" x14ac:dyDescent="0.25">
      <c r="B24" s="148" t="str">
        <f>ثلاثي2!R4</f>
        <v>تاريخ</v>
      </c>
      <c r="C24" s="154">
        <f>VLOOKUP(H7,ثلاثي2!A5:AJ49,18,FALSE)</f>
        <v>0</v>
      </c>
      <c r="E24" s="146" t="e">
        <f>ثلاثي2!R57</f>
        <v>#DIV/0!</v>
      </c>
      <c r="F24" s="147">
        <f>ثلاثي2!R56</f>
        <v>0</v>
      </c>
      <c r="G24" s="147">
        <f>ثلاثي2!R55</f>
        <v>0</v>
      </c>
      <c r="H24" s="153" t="str">
        <f t="shared" si="0"/>
        <v>للتثبت</v>
      </c>
      <c r="I24" s="167">
        <f>C24-VLOOKUP(H7,ثلاثي1!A5:AJ49,18,FALSE)</f>
        <v>0</v>
      </c>
      <c r="J24" s="149"/>
      <c r="K24" s="149"/>
      <c r="L24" s="149"/>
    </row>
    <row r="25" spans="2:12" x14ac:dyDescent="0.25">
      <c r="B25" s="148" t="str">
        <f>ثلاثي2!S4</f>
        <v>جغرافيا</v>
      </c>
      <c r="C25" s="154">
        <f>VLOOKUP(H7,ثلاثي2!A5:AJ49,19,FALSE)</f>
        <v>0</v>
      </c>
      <c r="E25" s="146" t="e">
        <f>ثلاثي2!S57</f>
        <v>#DIV/0!</v>
      </c>
      <c r="F25" s="147">
        <f>ثلاثي2!S56</f>
        <v>0</v>
      </c>
      <c r="G25" s="147">
        <f>ثلاثي2!S55</f>
        <v>0</v>
      </c>
      <c r="H25" s="153" t="str">
        <f t="shared" si="0"/>
        <v>للتثبت</v>
      </c>
      <c r="I25" s="167">
        <f>C25-VLOOKUP(H7,ثلاثي1!A5:AJ49,19,FALSE)</f>
        <v>0</v>
      </c>
      <c r="J25" s="149"/>
      <c r="K25" s="149"/>
      <c r="L25" s="149"/>
    </row>
    <row r="26" spans="2:12" x14ac:dyDescent="0.25">
      <c r="B26" s="148" t="str">
        <f>ثلاثي2!T4</f>
        <v>تربية مدنية</v>
      </c>
      <c r="C26" s="154">
        <f>VLOOKUP(H7,ثلاثي2!A5:AJ49,20,FALSE)</f>
        <v>0</v>
      </c>
      <c r="E26" s="146" t="e">
        <f>ثلاثي2!T57</f>
        <v>#DIV/0!</v>
      </c>
      <c r="F26" s="147">
        <f>ثلاثي2!T56</f>
        <v>0</v>
      </c>
      <c r="G26" s="147">
        <f>ثلاثي2!T55</f>
        <v>0</v>
      </c>
      <c r="H26" s="153" t="str">
        <f t="shared" si="0"/>
        <v>للتثبت</v>
      </c>
      <c r="I26" s="167">
        <f>C26-VLOOKUP(H7,ثلاثي1!A5:AJ49,20,FALSE)</f>
        <v>0</v>
      </c>
      <c r="J26" s="149"/>
      <c r="K26" s="149"/>
      <c r="L26" s="149"/>
    </row>
    <row r="27" spans="2:12" x14ac:dyDescent="0.25">
      <c r="B27" s="148" t="str">
        <f>ثلاثي2!U4</f>
        <v>تربية تشكيلية</v>
      </c>
      <c r="C27" s="154">
        <f>VLOOKUP(H7,ثلاثي2!A5:AJ49,21,FALSE)</f>
        <v>0</v>
      </c>
      <c r="D27" s="149"/>
      <c r="E27" s="146" t="e">
        <f>ثلاثي2!U57</f>
        <v>#DIV/0!</v>
      </c>
      <c r="F27" s="147">
        <f>ثلاثي2!U56</f>
        <v>0</v>
      </c>
      <c r="G27" s="147">
        <f>ثلاثي2!U55</f>
        <v>0</v>
      </c>
      <c r="H27" s="153" t="str">
        <f t="shared" si="0"/>
        <v>للتثبت</v>
      </c>
      <c r="I27" s="167">
        <f>C27-VLOOKUP(H7,ثلاثي1!A5:AJ49,21,FALSE)</f>
        <v>0</v>
      </c>
      <c r="J27" s="149"/>
      <c r="K27" s="149"/>
      <c r="L27" s="149"/>
    </row>
    <row r="28" spans="2:12" x14ac:dyDescent="0.25">
      <c r="B28" s="148" t="str">
        <f>ثلاثي2!V4</f>
        <v>تربية موسيقية</v>
      </c>
      <c r="C28" s="154">
        <f>VLOOKUP(H7,ثلاثي2!A5:AJ49,22,FALSE)</f>
        <v>0</v>
      </c>
      <c r="D28" s="149"/>
      <c r="E28" s="146" t="e">
        <f>ثلاثي2!V57</f>
        <v>#DIV/0!</v>
      </c>
      <c r="F28" s="147">
        <f>ثلاثي2!V56</f>
        <v>0</v>
      </c>
      <c r="G28" s="147">
        <f>ثلاثي2!V55</f>
        <v>0</v>
      </c>
      <c r="H28" s="153" t="str">
        <f t="shared" si="0"/>
        <v>للتثبت</v>
      </c>
      <c r="I28" s="167">
        <f>C28-VLOOKUP(H7,ثلاثي1!A5:AJ49,22,FALSE)</f>
        <v>0</v>
      </c>
      <c r="J28" s="149"/>
      <c r="K28" s="149"/>
      <c r="L28" s="149"/>
    </row>
    <row r="29" spans="2:12" x14ac:dyDescent="0.25">
      <c r="B29" s="148" t="str">
        <f>ثلاثي2!W4</f>
        <v>تربية بدنية</v>
      </c>
      <c r="C29" s="154">
        <f>IF(VLOOKUP(H7,ثلاثي2!A5:AJ49,23,FALSE)=7.77,"معفى",VLOOKUP(H7,ثلاثي2!A5:AJ49,23,FALSE))</f>
        <v>0</v>
      </c>
      <c r="E29" s="146">
        <f>ثلاثي2!W57</f>
        <v>0</v>
      </c>
      <c r="F29" s="147">
        <f>ثلاثي2!W56</f>
        <v>0</v>
      </c>
      <c r="G29" s="147">
        <f>ثلاثي2!W55</f>
        <v>0</v>
      </c>
      <c r="H29" s="153" t="str">
        <f t="shared" si="0"/>
        <v>للتثبت</v>
      </c>
      <c r="I29" s="167">
        <f>IF(OR(C29="معفى",VLOOKUP(H7,ثلاثي1!A5:AJ49,23,FALSE)="معفى"),"",C29-VLOOKUP(H7,ثلاثي1!A5:AJ49,23,FALSE))</f>
        <v>0</v>
      </c>
      <c r="J29" s="149"/>
      <c r="K29" s="149"/>
      <c r="L29" s="149"/>
    </row>
    <row r="30" spans="2:12" x14ac:dyDescent="0.25">
      <c r="B30" s="148" t="str">
        <f>ثلاثي2!Y4</f>
        <v>معدل المجال</v>
      </c>
      <c r="C30" s="165">
        <f>VLOOKUP(H7,ثلاثي2!A5:AJ49,25,FALSE)</f>
        <v>0</v>
      </c>
      <c r="E30" s="146">
        <f>ثلاثي2!Y57</f>
        <v>0</v>
      </c>
      <c r="F30" s="147">
        <f>ثلاثي2!Y56</f>
        <v>0</v>
      </c>
      <c r="G30" s="147">
        <f>ثلاثي2!Y55</f>
        <v>0</v>
      </c>
      <c r="H30" s="153" t="str">
        <f t="shared" si="0"/>
        <v>للتثبت</v>
      </c>
      <c r="I30" s="167">
        <f>C30-VLOOKUP(H7,ثلاثي1!A5:AJ49,25,FALSE)</f>
        <v>0</v>
      </c>
      <c r="J30" s="149"/>
      <c r="K30" s="149"/>
      <c r="L30" s="149"/>
    </row>
    <row r="31" spans="2:12" x14ac:dyDescent="0.25">
      <c r="B31" s="149"/>
      <c r="C31" s="153"/>
      <c r="D31" s="149"/>
      <c r="E31" s="152"/>
      <c r="H31" s="153"/>
      <c r="I31" s="169"/>
      <c r="J31" s="149"/>
      <c r="K31" s="151"/>
      <c r="L31" s="149"/>
    </row>
    <row r="32" spans="2:12" ht="18" x14ac:dyDescent="0.25">
      <c r="B32" s="399" t="str">
        <f>ثلاثي2!AA3</f>
        <v>مجال اللغة الفرنسية</v>
      </c>
      <c r="C32" s="400"/>
      <c r="E32" s="152"/>
      <c r="H32" s="152"/>
      <c r="I32" s="169"/>
      <c r="J32" s="149"/>
      <c r="K32" s="151"/>
      <c r="L32" s="149"/>
    </row>
    <row r="33" spans="2:12" x14ac:dyDescent="0.25">
      <c r="B33" s="148" t="str">
        <f>ثلاثي2!AA4</f>
        <v>Expr orale</v>
      </c>
      <c r="C33" s="145">
        <f>VLOOKUP(H7,ثلاثي2!A5:AJ49,27,FALSE)</f>
        <v>0</v>
      </c>
      <c r="D33" s="149"/>
      <c r="E33" s="146" t="e">
        <f>ثلاثي2!AA57</f>
        <v>#DIV/0!</v>
      </c>
      <c r="F33" s="147">
        <f>ثلاثي2!AA56</f>
        <v>0</v>
      </c>
      <c r="G33" s="147">
        <f>ثلاثي2!AA55</f>
        <v>0</v>
      </c>
      <c r="H33" s="153" t="str">
        <f>IF(AND(C33=F33,C$39=G$39),"للتثبت","")</f>
        <v>للتثبت</v>
      </c>
      <c r="I33" s="167">
        <f>C33-VLOOKUP(H7,ثلاثي1!A5:AJ49,27,FALSE)</f>
        <v>0</v>
      </c>
      <c r="J33" s="149"/>
      <c r="K33" s="151"/>
      <c r="L33" s="149"/>
    </row>
    <row r="34" spans="2:12" x14ac:dyDescent="0.25">
      <c r="B34" s="148" t="str">
        <f>ثلاثي2!AB4</f>
        <v>Lecture</v>
      </c>
      <c r="C34" s="157">
        <f>VLOOKUP(H7,ثلاثي2!A5:AJ49,28,FALSE)</f>
        <v>0</v>
      </c>
      <c r="D34" s="149"/>
      <c r="E34" s="146" t="e">
        <f>ثلاثي2!AB57</f>
        <v>#DIV/0!</v>
      </c>
      <c r="F34" s="147">
        <f>ثلاثي2!AB56</f>
        <v>0</v>
      </c>
      <c r="G34" s="147">
        <f>ثلاثي2!AB55</f>
        <v>0</v>
      </c>
      <c r="H34" s="153" t="str">
        <f>IF(AND(C34=F34,C$39=G$39),"للتثبت","")</f>
        <v>للتثبت</v>
      </c>
      <c r="I34" s="167">
        <f>C34-VLOOKUP(H7,ثلاثي1!A5:AJ49,28,FALSE)</f>
        <v>0</v>
      </c>
      <c r="J34" s="149"/>
      <c r="K34" s="151"/>
      <c r="L34" s="149"/>
    </row>
    <row r="35" spans="2:12" x14ac:dyDescent="0.25">
      <c r="B35" s="148" t="str">
        <f>ثلاثي2!AC4</f>
        <v>Prod écrite</v>
      </c>
      <c r="C35" s="157">
        <f>VLOOKUP(H7,ثلاثي2!A5:AJ49,29,FALSE)</f>
        <v>0</v>
      </c>
      <c r="D35" s="149"/>
      <c r="E35" s="146" t="e">
        <f>ثلاثي2!AC57</f>
        <v>#DIV/0!</v>
      </c>
      <c r="F35" s="147">
        <f>ثلاثي2!AC56</f>
        <v>0</v>
      </c>
      <c r="G35" s="147">
        <f>ثلاثي2!AC55</f>
        <v>0</v>
      </c>
      <c r="H35" s="153" t="str">
        <f>IF(AND(C35=F35,C$39=G$39),"للتثبت","")</f>
        <v>للتثبت</v>
      </c>
      <c r="I35" s="167">
        <f>C35-VLOOKUP(H7,ثلاثي1!A5:AJ49,29,FALSE)</f>
        <v>0</v>
      </c>
      <c r="J35" s="149"/>
      <c r="K35" s="149"/>
      <c r="L35" s="149"/>
    </row>
    <row r="36" spans="2:12" x14ac:dyDescent="0.25">
      <c r="B36" s="148" t="str">
        <f>ثلاثي2!AE4</f>
        <v>معدل المجال</v>
      </c>
      <c r="C36" s="165">
        <f>VLOOKUP(H7,ثلاثي2!A5:AJ49,32,FALSE)</f>
        <v>1</v>
      </c>
      <c r="D36" s="149"/>
      <c r="E36" s="146">
        <f>ثلاثي2!AE57</f>
        <v>0</v>
      </c>
      <c r="F36" s="147">
        <f>ثلاثي2!AE56</f>
        <v>0</v>
      </c>
      <c r="G36" s="147">
        <f>ثلاثي2!AE55</f>
        <v>0</v>
      </c>
      <c r="H36" s="153" t="str">
        <f>IF(AND(C36=F36,C$39=G$39),"للتثبت","")</f>
        <v/>
      </c>
      <c r="I36" s="167">
        <f>C36-VLOOKUP(H7,ثلاثي1!A5:AJ49,32,FALSE)</f>
        <v>0</v>
      </c>
      <c r="J36" s="149"/>
      <c r="K36" s="149"/>
      <c r="L36" s="149"/>
    </row>
    <row r="37" spans="2:12" x14ac:dyDescent="0.25">
      <c r="B37" s="149"/>
      <c r="D37" s="149"/>
      <c r="E37" s="152"/>
      <c r="F37" s="152"/>
      <c r="G37" s="152"/>
      <c r="H37" s="152"/>
      <c r="I37" s="170"/>
      <c r="J37" s="149"/>
      <c r="K37" s="149"/>
      <c r="L37" s="149"/>
    </row>
    <row r="38" spans="2:12" s="175" customFormat="1" ht="18" x14ac:dyDescent="0.25">
      <c r="B38" s="171" t="s">
        <v>93</v>
      </c>
      <c r="C38" s="172">
        <f>VLOOKUP(H7,ثلاثي1!A5:AJ49,34,FALSE)</f>
        <v>0</v>
      </c>
      <c r="D38" s="170"/>
      <c r="E38" s="173">
        <f>ثلاثي1!AH57</f>
        <v>0</v>
      </c>
      <c r="F38" s="174">
        <f>ثلاثي1!AH56</f>
        <v>0</v>
      </c>
      <c r="G38" s="174">
        <f>ثلاثي1!AH55</f>
        <v>0</v>
      </c>
      <c r="H38" s="170"/>
      <c r="I38" s="170"/>
      <c r="J38" s="170"/>
      <c r="K38" s="170"/>
      <c r="L38" s="170"/>
    </row>
    <row r="39" spans="2:12" ht="18" x14ac:dyDescent="0.25">
      <c r="B39" s="158" t="s">
        <v>101</v>
      </c>
      <c r="C39" s="172">
        <f>VLOOKUP(H7,ثلاثي2!A5:AJ49,34,FALSE)</f>
        <v>0</v>
      </c>
      <c r="E39" s="146">
        <f>ثلاثي2!AH57</f>
        <v>0</v>
      </c>
      <c r="F39" s="147">
        <f>ثلاثي2!AH56</f>
        <v>0</v>
      </c>
      <c r="G39" s="147">
        <f>ثلاثي2!AH55</f>
        <v>0</v>
      </c>
      <c r="H39" s="152"/>
      <c r="I39" s="170"/>
      <c r="J39" s="152"/>
      <c r="K39" s="152"/>
      <c r="L39" s="149"/>
    </row>
    <row r="40" spans="2:12" ht="18" x14ac:dyDescent="0.25">
      <c r="B40" s="158" t="s">
        <v>94</v>
      </c>
      <c r="C40" s="159">
        <f>VLOOKUP(H7,ثلاثي2!A5:AJ49,35,FALSE)</f>
        <v>1</v>
      </c>
      <c r="D40" s="156"/>
      <c r="E40" s="156"/>
      <c r="F40" s="152"/>
      <c r="H40" s="149"/>
      <c r="I40" s="170"/>
      <c r="J40" s="149"/>
      <c r="K40" s="149"/>
      <c r="L40" s="149"/>
    </row>
    <row r="41" spans="2:12" ht="18" x14ac:dyDescent="0.25">
      <c r="B41" s="158" t="s">
        <v>44</v>
      </c>
      <c r="C41" s="145" t="str">
        <f>VLOOKUP(H7,ثلاثي2!A5:AJ49,36,FALSE)</f>
        <v/>
      </c>
      <c r="D41" s="149"/>
      <c r="E41" s="152"/>
      <c r="F41" s="152"/>
      <c r="H41" s="149"/>
      <c r="I41" s="149"/>
      <c r="J41" s="149"/>
      <c r="K41" s="149"/>
      <c r="L41" s="149"/>
    </row>
    <row r="42" spans="2:12" x14ac:dyDescent="0.25">
      <c r="H42" s="149"/>
      <c r="I42" s="149"/>
      <c r="J42" s="149"/>
      <c r="K42" s="149"/>
      <c r="L42" s="149"/>
    </row>
    <row r="43" spans="2:12" x14ac:dyDescent="0.25">
      <c r="B43" s="184" t="s">
        <v>104</v>
      </c>
      <c r="H43" s="149"/>
      <c r="I43" s="149"/>
      <c r="J43" s="149"/>
      <c r="K43" s="149"/>
      <c r="L43" s="149"/>
    </row>
    <row r="44" spans="2:12" ht="15.75" x14ac:dyDescent="0.25">
      <c r="B44" s="192" t="str">
        <f>IF(C49="","","فارق أعداد")</f>
        <v/>
      </c>
      <c r="C44" s="177" t="str">
        <f>IF(MAX(C10:C13,C17:C19,C23:C29,C33:C35)-MIN(C10:C13,C17:C19,C23:C29,C33:C35)&gt;=15,"فارق بين أعلى أعداده وأدنى أعداده يساوي أو يفوق 15 من 20","")</f>
        <v/>
      </c>
      <c r="D44" s="178"/>
      <c r="E44" s="179"/>
      <c r="F44" s="129"/>
      <c r="G44" s="129"/>
      <c r="H44" s="178"/>
      <c r="I44" s="180"/>
      <c r="J44" s="149"/>
      <c r="K44" s="149"/>
      <c r="L44" s="149"/>
    </row>
    <row r="45" spans="2:12" ht="15.75" x14ac:dyDescent="0.25">
      <c r="B45" s="193" t="str">
        <f>IF(C45="","","تثبت في معدل المجالات")</f>
        <v>تثبت في معدل المجالات</v>
      </c>
      <c r="C45" s="185" t="str">
        <f>IF(AND(OR(C14=F14,C20=F20,C30=F30,C36=F36),OR(C14=G14,C20=G20,C30=G30,C36=G36)),"تلميذ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5" s="186"/>
      <c r="E45" s="187"/>
      <c r="F45" s="188"/>
      <c r="G45" s="188"/>
      <c r="H45" s="186"/>
      <c r="I45" s="190"/>
      <c r="J45" s="149"/>
      <c r="K45" s="149"/>
      <c r="L45" s="149"/>
    </row>
    <row r="46" spans="2:12" x14ac:dyDescent="0.25">
      <c r="B46" s="194" t="str">
        <f>IF(C46="","","تراجع هام في أحد المواد")</f>
        <v/>
      </c>
      <c r="C46" s="181" t="str">
        <f>IF(MIN(I10:I36)&lt;=-10,"تراجع في أحد المواد أو المجالات بأكثر من 10","")</f>
        <v/>
      </c>
      <c r="D46" s="137"/>
      <c r="E46" s="137"/>
      <c r="F46" s="137"/>
      <c r="G46" s="137"/>
      <c r="H46" s="182"/>
      <c r="I46" s="183"/>
      <c r="J46" s="149"/>
      <c r="K46" s="149"/>
      <c r="L46" s="149"/>
    </row>
    <row r="47" spans="2:12" x14ac:dyDescent="0.25">
      <c r="H47" s="149"/>
      <c r="I47" s="149"/>
      <c r="J47" s="149"/>
      <c r="K47" s="149"/>
      <c r="L47" s="149"/>
    </row>
    <row r="48" spans="2:12" x14ac:dyDescent="0.25">
      <c r="H48" s="149"/>
      <c r="I48" s="149"/>
      <c r="J48" s="149"/>
      <c r="K48" s="149"/>
      <c r="L48" s="149"/>
    </row>
    <row r="49" spans="2:12" x14ac:dyDescent="0.25">
      <c r="B49" s="149"/>
      <c r="E49" s="149"/>
      <c r="F49" s="149"/>
      <c r="G49" s="149"/>
      <c r="H49" s="149"/>
      <c r="I49" s="149"/>
      <c r="J49" s="149"/>
      <c r="K49" s="149"/>
      <c r="L49" s="149"/>
    </row>
    <row r="50" spans="2:12" x14ac:dyDescent="0.25">
      <c r="B50" s="149"/>
      <c r="D50" s="149"/>
      <c r="E50" s="149"/>
      <c r="H50" s="149"/>
      <c r="I50" s="149"/>
      <c r="J50" s="149"/>
      <c r="K50" s="149"/>
      <c r="L50" s="149"/>
    </row>
    <row r="51" spans="2:12" x14ac:dyDescent="0.25">
      <c r="B51" s="149"/>
      <c r="C51" s="152"/>
      <c r="D51" s="149"/>
      <c r="E51" s="149"/>
      <c r="F51" s="156"/>
      <c r="G51" s="156"/>
      <c r="H51" s="149"/>
      <c r="I51" s="149"/>
      <c r="J51" s="149"/>
      <c r="K51" s="149"/>
      <c r="L51" s="149"/>
    </row>
    <row r="52" spans="2:12" x14ac:dyDescent="0.25">
      <c r="B52" s="149"/>
      <c r="D52" s="149"/>
      <c r="E52" s="149"/>
      <c r="H52" s="149"/>
      <c r="I52" s="149"/>
      <c r="J52" s="149"/>
      <c r="K52" s="149"/>
      <c r="L52" s="149"/>
    </row>
    <row r="53" spans="2:12" x14ac:dyDescent="0.25">
      <c r="B53" s="149"/>
      <c r="C53" s="160"/>
      <c r="D53" s="149"/>
      <c r="E53" s="149"/>
      <c r="F53" s="156"/>
      <c r="G53" s="156"/>
      <c r="H53" s="149"/>
      <c r="I53" s="149"/>
      <c r="J53" s="149"/>
      <c r="K53" s="149"/>
      <c r="L53" s="149"/>
    </row>
    <row r="54" spans="2:12" x14ac:dyDescent="0.25">
      <c r="B54" s="149"/>
      <c r="C54" s="149"/>
      <c r="D54" s="149"/>
      <c r="E54" s="149"/>
      <c r="F54" s="149"/>
      <c r="G54" s="149"/>
      <c r="H54" s="149"/>
      <c r="I54" s="149"/>
      <c r="J54" s="149"/>
      <c r="K54" s="149"/>
      <c r="L54" s="149"/>
    </row>
    <row r="55" spans="2:12" x14ac:dyDescent="0.25">
      <c r="B55" s="149"/>
      <c r="C55" s="149"/>
      <c r="D55" s="149"/>
      <c r="E55" s="149"/>
      <c r="F55" s="149"/>
      <c r="G55" s="149"/>
      <c r="H55" s="149"/>
      <c r="I55" s="149"/>
      <c r="J55" s="149"/>
      <c r="K55" s="149"/>
      <c r="L55" s="149"/>
    </row>
    <row r="56" spans="2:12" x14ac:dyDescent="0.25">
      <c r="B56" s="149"/>
      <c r="C56" s="149"/>
      <c r="D56" s="149"/>
      <c r="E56" s="149"/>
      <c r="F56" s="149"/>
      <c r="G56" s="149"/>
      <c r="H56" s="149"/>
      <c r="I56" s="149"/>
      <c r="J56" s="149"/>
      <c r="K56" s="149"/>
      <c r="L56" s="149"/>
    </row>
    <row r="57" spans="2:12" x14ac:dyDescent="0.25">
      <c r="B57" s="149"/>
      <c r="C57" s="149"/>
      <c r="D57" s="149"/>
      <c r="E57" s="149"/>
      <c r="F57" s="149"/>
      <c r="G57" s="149"/>
      <c r="H57" s="149"/>
      <c r="I57" s="149"/>
      <c r="J57" s="149"/>
      <c r="K57" s="149"/>
      <c r="L57" s="149"/>
    </row>
    <row r="58" spans="2:12" x14ac:dyDescent="0.25">
      <c r="B58" s="149"/>
      <c r="C58" s="149"/>
      <c r="D58" s="149"/>
      <c r="E58" s="149"/>
      <c r="F58" s="149"/>
      <c r="G58" s="149"/>
      <c r="H58" s="149"/>
      <c r="I58" s="149"/>
      <c r="J58" s="149"/>
      <c r="K58" s="149"/>
      <c r="L58" s="149"/>
    </row>
    <row r="59" spans="2:12" x14ac:dyDescent="0.25">
      <c r="B59" s="149"/>
      <c r="D59" s="149"/>
      <c r="E59" s="149"/>
      <c r="I59" s="149"/>
      <c r="J59" s="149"/>
      <c r="K59" s="149"/>
      <c r="L59" s="149"/>
    </row>
    <row r="60" spans="2:12" x14ac:dyDescent="0.25">
      <c r="B60" s="149"/>
      <c r="D60" s="149"/>
      <c r="E60" s="149"/>
      <c r="I60" s="149"/>
      <c r="J60" s="149"/>
      <c r="K60" s="149"/>
      <c r="L60" s="149"/>
    </row>
    <row r="61" spans="2:12" x14ac:dyDescent="0.25">
      <c r="B61" s="149"/>
      <c r="E61" s="149"/>
      <c r="I61" s="149"/>
      <c r="J61" s="149"/>
      <c r="K61" s="149"/>
      <c r="L61" s="149"/>
    </row>
    <row r="62" spans="2:12" x14ac:dyDescent="0.25">
      <c r="B62" s="149"/>
      <c r="D62" s="149"/>
      <c r="E62" s="149"/>
      <c r="I62" s="149"/>
      <c r="J62" s="149"/>
      <c r="K62" s="149"/>
      <c r="L62" s="149"/>
    </row>
    <row r="63" spans="2:12" x14ac:dyDescent="0.25">
      <c r="B63" s="149"/>
      <c r="D63" s="149"/>
      <c r="E63" s="149"/>
      <c r="I63" s="149"/>
      <c r="J63" s="149"/>
      <c r="K63" s="149"/>
      <c r="L63" s="149"/>
    </row>
    <row r="64" spans="2:12" x14ac:dyDescent="0.25">
      <c r="B64" s="149"/>
      <c r="C64" s="161"/>
      <c r="D64" s="149"/>
      <c r="E64" s="149"/>
      <c r="I64" s="149"/>
      <c r="J64" s="149"/>
      <c r="K64" s="149"/>
      <c r="L64" s="149"/>
    </row>
    <row r="65" spans="2:12" x14ac:dyDescent="0.25">
      <c r="B65" s="149"/>
      <c r="C65" s="152"/>
      <c r="D65" s="149"/>
      <c r="E65" s="149"/>
      <c r="F65" s="149"/>
      <c r="G65" s="149"/>
      <c r="H65" s="149"/>
      <c r="I65" s="149"/>
      <c r="J65" s="149"/>
      <c r="K65" s="149"/>
      <c r="L65" s="149"/>
    </row>
    <row r="66" spans="2:12" x14ac:dyDescent="0.25">
      <c r="B66" s="149"/>
      <c r="C66" s="152"/>
      <c r="D66" s="149"/>
      <c r="E66" s="149"/>
      <c r="F66" s="149"/>
      <c r="G66" s="149"/>
      <c r="H66" s="149"/>
      <c r="J66" s="149"/>
      <c r="K66" s="149"/>
      <c r="L66" s="149"/>
    </row>
    <row r="67" spans="2:12" x14ac:dyDescent="0.25">
      <c r="C67" s="153"/>
    </row>
  </sheetData>
  <sheetProtection formatCells="0" deleteRows="0" selectLockedCells="1" autoFilter="0"/>
  <mergeCells count="9">
    <mergeCell ref="B16:C16"/>
    <mergeCell ref="B22:C22"/>
    <mergeCell ref="B32:C32"/>
    <mergeCell ref="H1:I1"/>
    <mergeCell ref="H2:I2"/>
    <mergeCell ref="H3:I3"/>
    <mergeCell ref="B5:I5"/>
    <mergeCell ref="C7:E7"/>
    <mergeCell ref="B9:C9"/>
  </mergeCells>
  <conditionalFormatting sqref="F10">
    <cfRule type="cellIs" dxfId="127" priority="53" stopIfTrue="1" operator="equal">
      <formula>$C$10</formula>
    </cfRule>
  </conditionalFormatting>
  <conditionalFormatting sqref="G10">
    <cfRule type="cellIs" dxfId="126" priority="52" stopIfTrue="1" operator="equal">
      <formula>$C$10</formula>
    </cfRule>
  </conditionalFormatting>
  <conditionalFormatting sqref="F11">
    <cfRule type="cellIs" dxfId="125" priority="51" stopIfTrue="1" operator="equal">
      <formula>$C$11</formula>
    </cfRule>
  </conditionalFormatting>
  <conditionalFormatting sqref="G11">
    <cfRule type="cellIs" dxfId="124" priority="50" stopIfTrue="1" operator="equal">
      <formula>$C$11</formula>
    </cfRule>
  </conditionalFormatting>
  <conditionalFormatting sqref="F12">
    <cfRule type="cellIs" dxfId="123" priority="49" stopIfTrue="1" operator="equal">
      <formula>$C$12</formula>
    </cfRule>
  </conditionalFormatting>
  <conditionalFormatting sqref="G12">
    <cfRule type="cellIs" dxfId="122" priority="48" stopIfTrue="1" operator="equal">
      <formula>$C$12</formula>
    </cfRule>
  </conditionalFormatting>
  <conditionalFormatting sqref="F13">
    <cfRule type="cellIs" dxfId="121" priority="47" stopIfTrue="1" operator="equal">
      <formula>$C$13</formula>
    </cfRule>
  </conditionalFormatting>
  <conditionalFormatting sqref="G13">
    <cfRule type="cellIs" dxfId="120" priority="46" stopIfTrue="1" operator="equal">
      <formula>$C$13</formula>
    </cfRule>
  </conditionalFormatting>
  <conditionalFormatting sqref="F14">
    <cfRule type="cellIs" dxfId="119" priority="45" stopIfTrue="1" operator="equal">
      <formula>$C$14</formula>
    </cfRule>
  </conditionalFormatting>
  <conditionalFormatting sqref="G14">
    <cfRule type="cellIs" dxfId="118" priority="44" stopIfTrue="1" operator="equal">
      <formula>$C$14</formula>
    </cfRule>
  </conditionalFormatting>
  <conditionalFormatting sqref="F17">
    <cfRule type="cellIs" dxfId="117" priority="43" stopIfTrue="1" operator="equal">
      <formula>$C$17</formula>
    </cfRule>
  </conditionalFormatting>
  <conditionalFormatting sqref="G17">
    <cfRule type="cellIs" dxfId="116" priority="42" stopIfTrue="1" operator="equal">
      <formula>$C$17</formula>
    </cfRule>
  </conditionalFormatting>
  <conditionalFormatting sqref="F18">
    <cfRule type="cellIs" dxfId="115" priority="41" stopIfTrue="1" operator="equal">
      <formula>$C$18</formula>
    </cfRule>
  </conditionalFormatting>
  <conditionalFormatting sqref="G18">
    <cfRule type="cellIs" dxfId="114" priority="40" stopIfTrue="1" operator="equal">
      <formula>$C$18</formula>
    </cfRule>
  </conditionalFormatting>
  <conditionalFormatting sqref="F19">
    <cfRule type="cellIs" dxfId="113" priority="39" stopIfTrue="1" operator="equal">
      <formula>$C$19</formula>
    </cfRule>
  </conditionalFormatting>
  <conditionalFormatting sqref="G19">
    <cfRule type="cellIs" dxfId="112" priority="38" stopIfTrue="1" operator="equal">
      <formula>$C$19</formula>
    </cfRule>
  </conditionalFormatting>
  <conditionalFormatting sqref="F20">
    <cfRule type="cellIs" dxfId="111" priority="37" stopIfTrue="1" operator="equal">
      <formula>$C$20</formula>
    </cfRule>
  </conditionalFormatting>
  <conditionalFormatting sqref="G20">
    <cfRule type="cellIs" dxfId="110" priority="36" stopIfTrue="1" operator="equal">
      <formula>$C$20</formula>
    </cfRule>
  </conditionalFormatting>
  <conditionalFormatting sqref="F23">
    <cfRule type="cellIs" dxfId="109" priority="35" stopIfTrue="1" operator="equal">
      <formula>$C$23</formula>
    </cfRule>
  </conditionalFormatting>
  <conditionalFormatting sqref="G23">
    <cfRule type="cellIs" dxfId="108" priority="34" stopIfTrue="1" operator="equal">
      <formula>$C$23</formula>
    </cfRule>
  </conditionalFormatting>
  <conditionalFormatting sqref="F24">
    <cfRule type="cellIs" dxfId="107" priority="33" stopIfTrue="1" operator="equal">
      <formula>$C$24</formula>
    </cfRule>
  </conditionalFormatting>
  <conditionalFormatting sqref="G24">
    <cfRule type="cellIs" dxfId="106" priority="32" stopIfTrue="1" operator="equal">
      <formula>$C$24</formula>
    </cfRule>
  </conditionalFormatting>
  <conditionalFormatting sqref="F25:F26 G26">
    <cfRule type="cellIs" dxfId="105" priority="31" stopIfTrue="1" operator="equal">
      <formula>$C$25</formula>
    </cfRule>
  </conditionalFormatting>
  <conditionalFormatting sqref="G25:G26">
    <cfRule type="cellIs" dxfId="104" priority="30" stopIfTrue="1" operator="equal">
      <formula>$C$25</formula>
    </cfRule>
  </conditionalFormatting>
  <conditionalFormatting sqref="G27">
    <cfRule type="cellIs" dxfId="103" priority="29" stopIfTrue="1" operator="equal">
      <formula>$C$27</formula>
    </cfRule>
  </conditionalFormatting>
  <conditionalFormatting sqref="F27">
    <cfRule type="cellIs" dxfId="102" priority="28" stopIfTrue="1" operator="equal">
      <formula>$C$27</formula>
    </cfRule>
  </conditionalFormatting>
  <conditionalFormatting sqref="G28">
    <cfRule type="cellIs" dxfId="101" priority="27" stopIfTrue="1" operator="equal">
      <formula>$C$28</formula>
    </cfRule>
  </conditionalFormatting>
  <conditionalFormatting sqref="F28">
    <cfRule type="cellIs" dxfId="100" priority="26" stopIfTrue="1" operator="equal">
      <formula>$C$28</formula>
    </cfRule>
  </conditionalFormatting>
  <conditionalFormatting sqref="G29">
    <cfRule type="cellIs" dxfId="99" priority="25" stopIfTrue="1" operator="equal">
      <formula>$C$29</formula>
    </cfRule>
  </conditionalFormatting>
  <conditionalFormatting sqref="F29">
    <cfRule type="cellIs" dxfId="98" priority="24" stopIfTrue="1" operator="equal">
      <formula>$C$29</formula>
    </cfRule>
  </conditionalFormatting>
  <conditionalFormatting sqref="G30">
    <cfRule type="cellIs" dxfId="97" priority="23" stopIfTrue="1" operator="equal">
      <formula>$C$30</formula>
    </cfRule>
  </conditionalFormatting>
  <conditionalFormatting sqref="F30">
    <cfRule type="cellIs" dxfId="96" priority="22" stopIfTrue="1" operator="equal">
      <formula>$C$30</formula>
    </cfRule>
  </conditionalFormatting>
  <conditionalFormatting sqref="F33">
    <cfRule type="cellIs" dxfId="95" priority="21" stopIfTrue="1" operator="equal">
      <formula>$C$33</formula>
    </cfRule>
  </conditionalFormatting>
  <conditionalFormatting sqref="G33">
    <cfRule type="cellIs" dxfId="94" priority="20" stopIfTrue="1" operator="equal">
      <formula>$C$33</formula>
    </cfRule>
  </conditionalFormatting>
  <conditionalFormatting sqref="F34">
    <cfRule type="cellIs" dxfId="93" priority="19" stopIfTrue="1" operator="equal">
      <formula>$C$34</formula>
    </cfRule>
  </conditionalFormatting>
  <conditionalFormatting sqref="G34">
    <cfRule type="cellIs" dxfId="92" priority="18" stopIfTrue="1" operator="equal">
      <formula>$C$34</formula>
    </cfRule>
  </conditionalFormatting>
  <conditionalFormatting sqref="F36">
    <cfRule type="cellIs" dxfId="91" priority="16" stopIfTrue="1" operator="equal">
      <formula>$C$36</formula>
    </cfRule>
  </conditionalFormatting>
  <conditionalFormatting sqref="G36">
    <cfRule type="cellIs" dxfId="90" priority="14" stopIfTrue="1" operator="equal">
      <formula>$C$36</formula>
    </cfRule>
  </conditionalFormatting>
  <conditionalFormatting sqref="F39">
    <cfRule type="cellIs" dxfId="89" priority="13" stopIfTrue="1" operator="equal">
      <formula>$C$39</formula>
    </cfRule>
  </conditionalFormatting>
  <conditionalFormatting sqref="G39">
    <cfRule type="cellIs" dxfId="88" priority="12" stopIfTrue="1" operator="equal">
      <formula>$C$39</formula>
    </cfRule>
  </conditionalFormatting>
  <conditionalFormatting sqref="F35">
    <cfRule type="cellIs" dxfId="87" priority="11" stopIfTrue="1" operator="equal">
      <formula>$C$35</formula>
    </cfRule>
  </conditionalFormatting>
  <conditionalFormatting sqref="G35">
    <cfRule type="cellIs" dxfId="86" priority="10" stopIfTrue="1" operator="equal">
      <formula>$C$35</formula>
    </cfRule>
  </conditionalFormatting>
  <conditionalFormatting sqref="H39 H10:H37">
    <cfRule type="containsText" dxfId="85" priority="9" operator="containsText" text="للتثبت">
      <formula>NOT(ISERROR(SEARCH("للتثبت",H10)))</formula>
    </cfRule>
  </conditionalFormatting>
  <conditionalFormatting sqref="I10:I30">
    <cfRule type="iconSet" priority="8">
      <iconSet iconSet="3Arrows">
        <cfvo type="percent" val="0"/>
        <cfvo type="num" val="0"/>
        <cfvo type="num" val="0" gte="0"/>
      </iconSet>
    </cfRule>
  </conditionalFormatting>
  <conditionalFormatting sqref="I29">
    <cfRule type="iconSet" priority="6">
      <iconSet iconSet="3Arrows">
        <cfvo type="percent" val="0"/>
        <cfvo type="num" val="0"/>
        <cfvo type="num" val="0" gte="0"/>
      </iconSet>
    </cfRule>
  </conditionalFormatting>
  <conditionalFormatting sqref="I26">
    <cfRule type="iconSet" priority="4">
      <iconSet iconSet="3Arrows">
        <cfvo type="percent" val="0"/>
        <cfvo type="num" val="0"/>
        <cfvo type="num" val="0" gte="0"/>
      </iconSet>
    </cfRule>
    <cfRule type="iconSet" priority="5">
      <iconSet iconSet="3Arrows">
        <cfvo type="percent" val="0"/>
        <cfvo type="num" val="0"/>
        <cfvo type="num" val="0" gte="0"/>
      </iconSet>
    </cfRule>
  </conditionalFormatting>
  <conditionalFormatting sqref="F38">
    <cfRule type="cellIs" dxfId="84" priority="3" stopIfTrue="1" operator="equal">
      <formula>$C$38</formula>
    </cfRule>
  </conditionalFormatting>
  <conditionalFormatting sqref="G38">
    <cfRule type="cellIs" dxfId="83" priority="2" stopIfTrue="1" operator="equal">
      <formula>$C$38</formula>
    </cfRule>
  </conditionalFormatting>
  <conditionalFormatting sqref="C39">
    <cfRule type="iconSet" priority="1">
      <iconSet iconSet="3Arrows">
        <cfvo type="percent" val="0"/>
        <cfvo type="num" val="$C$38"/>
        <cfvo type="num" val="$C$38"/>
      </iconSet>
    </cfRule>
  </conditionalFormatting>
  <conditionalFormatting sqref="I33:I36">
    <cfRule type="iconSet" priority="115">
      <iconSet iconSet="3Arrows">
        <cfvo type="percent" val="0"/>
        <cfvo type="num" val="0"/>
        <cfvo type="num" val="0" gte="0"/>
      </iconSet>
    </cfRule>
  </conditionalFormatting>
  <dataValidations count="2">
    <dataValidation type="whole" allowBlank="1" showInputMessage="1" showErrorMessage="1" sqref="H7">
      <formula1>1</formula1>
      <formula2>45</formula2>
    </dataValidation>
    <dataValidation type="whole" allowBlank="1" showInputMessage="1" showErrorMessage="1" sqref="WVT983049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5 JH65545 TD65545 ACZ65545 AMV65545 AWR65545 BGN65545 BQJ65545 CAF65545 CKB65545 CTX65545 DDT65545 DNP65545 DXL65545 EHH65545 ERD65545 FAZ65545 FKV65545 FUR65545 GEN65545 GOJ65545 GYF65545 HIB65545 HRX65545 IBT65545 ILP65545 IVL65545 JFH65545 JPD65545 JYZ65545 KIV65545 KSR65545 LCN65545 LMJ65545 LWF65545 MGB65545 MPX65545 MZT65545 NJP65545 NTL65545 ODH65545 OND65545 OWZ65545 PGV65545 PQR65545 QAN65545 QKJ65545 QUF65545 REB65545 RNX65545 RXT65545 SHP65545 SRL65545 TBH65545 TLD65545 TUZ65545 UEV65545 UOR65545 UYN65545 VIJ65545 VSF65545 WCB65545 WLX65545 WVT65545 L131081 JH131081 TD131081 ACZ131081 AMV131081 AWR131081 BGN131081 BQJ131081 CAF131081 CKB131081 CTX131081 DDT131081 DNP131081 DXL131081 EHH131081 ERD131081 FAZ131081 FKV131081 FUR131081 GEN131081 GOJ131081 GYF131081 HIB131081 HRX131081 IBT131081 ILP131081 IVL131081 JFH131081 JPD131081 JYZ131081 KIV131081 KSR131081 LCN131081 LMJ131081 LWF131081 MGB131081 MPX131081 MZT131081 NJP131081 NTL131081 ODH131081 OND131081 OWZ131081 PGV131081 PQR131081 QAN131081 QKJ131081 QUF131081 REB131081 RNX131081 RXT131081 SHP131081 SRL131081 TBH131081 TLD131081 TUZ131081 UEV131081 UOR131081 UYN131081 VIJ131081 VSF131081 WCB131081 WLX131081 WVT131081 L196617 JH196617 TD196617 ACZ196617 AMV196617 AWR196617 BGN196617 BQJ196617 CAF196617 CKB196617 CTX196617 DDT196617 DNP196617 DXL196617 EHH196617 ERD196617 FAZ196617 FKV196617 FUR196617 GEN196617 GOJ196617 GYF196617 HIB196617 HRX196617 IBT196617 ILP196617 IVL196617 JFH196617 JPD196617 JYZ196617 KIV196617 KSR196617 LCN196617 LMJ196617 LWF196617 MGB196617 MPX196617 MZT196617 NJP196617 NTL196617 ODH196617 OND196617 OWZ196617 PGV196617 PQR196617 QAN196617 QKJ196617 QUF196617 REB196617 RNX196617 RXT196617 SHP196617 SRL196617 TBH196617 TLD196617 TUZ196617 UEV196617 UOR196617 UYN196617 VIJ196617 VSF196617 WCB196617 WLX196617 WVT196617 L262153 JH262153 TD262153 ACZ262153 AMV262153 AWR262153 BGN262153 BQJ262153 CAF262153 CKB262153 CTX262153 DDT262153 DNP262153 DXL262153 EHH262153 ERD262153 FAZ262153 FKV262153 FUR262153 GEN262153 GOJ262153 GYF262153 HIB262153 HRX262153 IBT262153 ILP262153 IVL262153 JFH262153 JPD262153 JYZ262153 KIV262153 KSR262153 LCN262153 LMJ262153 LWF262153 MGB262153 MPX262153 MZT262153 NJP262153 NTL262153 ODH262153 OND262153 OWZ262153 PGV262153 PQR262153 QAN262153 QKJ262153 QUF262153 REB262153 RNX262153 RXT262153 SHP262153 SRL262153 TBH262153 TLD262153 TUZ262153 UEV262153 UOR262153 UYN262153 VIJ262153 VSF262153 WCB262153 WLX262153 WVT262153 L327689 JH327689 TD327689 ACZ327689 AMV327689 AWR327689 BGN327689 BQJ327689 CAF327689 CKB327689 CTX327689 DDT327689 DNP327689 DXL327689 EHH327689 ERD327689 FAZ327689 FKV327689 FUR327689 GEN327689 GOJ327689 GYF327689 HIB327689 HRX327689 IBT327689 ILP327689 IVL327689 JFH327689 JPD327689 JYZ327689 KIV327689 KSR327689 LCN327689 LMJ327689 LWF327689 MGB327689 MPX327689 MZT327689 NJP327689 NTL327689 ODH327689 OND327689 OWZ327689 PGV327689 PQR327689 QAN327689 QKJ327689 QUF327689 REB327689 RNX327689 RXT327689 SHP327689 SRL327689 TBH327689 TLD327689 TUZ327689 UEV327689 UOR327689 UYN327689 VIJ327689 VSF327689 WCB327689 WLX327689 WVT327689 L393225 JH393225 TD393225 ACZ393225 AMV393225 AWR393225 BGN393225 BQJ393225 CAF393225 CKB393225 CTX393225 DDT393225 DNP393225 DXL393225 EHH393225 ERD393225 FAZ393225 FKV393225 FUR393225 GEN393225 GOJ393225 GYF393225 HIB393225 HRX393225 IBT393225 ILP393225 IVL393225 JFH393225 JPD393225 JYZ393225 KIV393225 KSR393225 LCN393225 LMJ393225 LWF393225 MGB393225 MPX393225 MZT393225 NJP393225 NTL393225 ODH393225 OND393225 OWZ393225 PGV393225 PQR393225 QAN393225 QKJ393225 QUF393225 REB393225 RNX393225 RXT393225 SHP393225 SRL393225 TBH393225 TLD393225 TUZ393225 UEV393225 UOR393225 UYN393225 VIJ393225 VSF393225 WCB393225 WLX393225 WVT393225 L458761 JH458761 TD458761 ACZ458761 AMV458761 AWR458761 BGN458761 BQJ458761 CAF458761 CKB458761 CTX458761 DDT458761 DNP458761 DXL458761 EHH458761 ERD458761 FAZ458761 FKV458761 FUR458761 GEN458761 GOJ458761 GYF458761 HIB458761 HRX458761 IBT458761 ILP458761 IVL458761 JFH458761 JPD458761 JYZ458761 KIV458761 KSR458761 LCN458761 LMJ458761 LWF458761 MGB458761 MPX458761 MZT458761 NJP458761 NTL458761 ODH458761 OND458761 OWZ458761 PGV458761 PQR458761 QAN458761 QKJ458761 QUF458761 REB458761 RNX458761 RXT458761 SHP458761 SRL458761 TBH458761 TLD458761 TUZ458761 UEV458761 UOR458761 UYN458761 VIJ458761 VSF458761 WCB458761 WLX458761 WVT458761 L524297 JH524297 TD524297 ACZ524297 AMV524297 AWR524297 BGN524297 BQJ524297 CAF524297 CKB524297 CTX524297 DDT524297 DNP524297 DXL524297 EHH524297 ERD524297 FAZ524297 FKV524297 FUR524297 GEN524297 GOJ524297 GYF524297 HIB524297 HRX524297 IBT524297 ILP524297 IVL524297 JFH524297 JPD524297 JYZ524297 KIV524297 KSR524297 LCN524297 LMJ524297 LWF524297 MGB524297 MPX524297 MZT524297 NJP524297 NTL524297 ODH524297 OND524297 OWZ524297 PGV524297 PQR524297 QAN524297 QKJ524297 QUF524297 REB524297 RNX524297 RXT524297 SHP524297 SRL524297 TBH524297 TLD524297 TUZ524297 UEV524297 UOR524297 UYN524297 VIJ524297 VSF524297 WCB524297 WLX524297 WVT524297 L589833 JH589833 TD589833 ACZ589833 AMV589833 AWR589833 BGN589833 BQJ589833 CAF589833 CKB589833 CTX589833 DDT589833 DNP589833 DXL589833 EHH589833 ERD589833 FAZ589833 FKV589833 FUR589833 GEN589833 GOJ589833 GYF589833 HIB589833 HRX589833 IBT589833 ILP589833 IVL589833 JFH589833 JPD589833 JYZ589833 KIV589833 KSR589833 LCN589833 LMJ589833 LWF589833 MGB589833 MPX589833 MZT589833 NJP589833 NTL589833 ODH589833 OND589833 OWZ589833 PGV589833 PQR589833 QAN589833 QKJ589833 QUF589833 REB589833 RNX589833 RXT589833 SHP589833 SRL589833 TBH589833 TLD589833 TUZ589833 UEV589833 UOR589833 UYN589833 VIJ589833 VSF589833 WCB589833 WLX589833 WVT589833 L655369 JH655369 TD655369 ACZ655369 AMV655369 AWR655369 BGN655369 BQJ655369 CAF655369 CKB655369 CTX655369 DDT655369 DNP655369 DXL655369 EHH655369 ERD655369 FAZ655369 FKV655369 FUR655369 GEN655369 GOJ655369 GYF655369 HIB655369 HRX655369 IBT655369 ILP655369 IVL655369 JFH655369 JPD655369 JYZ655369 KIV655369 KSR655369 LCN655369 LMJ655369 LWF655369 MGB655369 MPX655369 MZT655369 NJP655369 NTL655369 ODH655369 OND655369 OWZ655369 PGV655369 PQR655369 QAN655369 QKJ655369 QUF655369 REB655369 RNX655369 RXT655369 SHP655369 SRL655369 TBH655369 TLD655369 TUZ655369 UEV655369 UOR655369 UYN655369 VIJ655369 VSF655369 WCB655369 WLX655369 WVT655369 L720905 JH720905 TD720905 ACZ720905 AMV720905 AWR720905 BGN720905 BQJ720905 CAF720905 CKB720905 CTX720905 DDT720905 DNP720905 DXL720905 EHH720905 ERD720905 FAZ720905 FKV720905 FUR720905 GEN720905 GOJ720905 GYF720905 HIB720905 HRX720905 IBT720905 ILP720905 IVL720905 JFH720905 JPD720905 JYZ720905 KIV720905 KSR720905 LCN720905 LMJ720905 LWF720905 MGB720905 MPX720905 MZT720905 NJP720905 NTL720905 ODH720905 OND720905 OWZ720905 PGV720905 PQR720905 QAN720905 QKJ720905 QUF720905 REB720905 RNX720905 RXT720905 SHP720905 SRL720905 TBH720905 TLD720905 TUZ720905 UEV720905 UOR720905 UYN720905 VIJ720905 VSF720905 WCB720905 WLX720905 WVT720905 L786441 JH786441 TD786441 ACZ786441 AMV786441 AWR786441 BGN786441 BQJ786441 CAF786441 CKB786441 CTX786441 DDT786441 DNP786441 DXL786441 EHH786441 ERD786441 FAZ786441 FKV786441 FUR786441 GEN786441 GOJ786441 GYF786441 HIB786441 HRX786441 IBT786441 ILP786441 IVL786441 JFH786441 JPD786441 JYZ786441 KIV786441 KSR786441 LCN786441 LMJ786441 LWF786441 MGB786441 MPX786441 MZT786441 NJP786441 NTL786441 ODH786441 OND786441 OWZ786441 PGV786441 PQR786441 QAN786441 QKJ786441 QUF786441 REB786441 RNX786441 RXT786441 SHP786441 SRL786441 TBH786441 TLD786441 TUZ786441 UEV786441 UOR786441 UYN786441 VIJ786441 VSF786441 WCB786441 WLX786441 WVT786441 L851977 JH851977 TD851977 ACZ851977 AMV851977 AWR851977 BGN851977 BQJ851977 CAF851977 CKB851977 CTX851977 DDT851977 DNP851977 DXL851977 EHH851977 ERD851977 FAZ851977 FKV851977 FUR851977 GEN851977 GOJ851977 GYF851977 HIB851977 HRX851977 IBT851977 ILP851977 IVL851977 JFH851977 JPD851977 JYZ851977 KIV851977 KSR851977 LCN851977 LMJ851977 LWF851977 MGB851977 MPX851977 MZT851977 NJP851977 NTL851977 ODH851977 OND851977 OWZ851977 PGV851977 PQR851977 QAN851977 QKJ851977 QUF851977 REB851977 RNX851977 RXT851977 SHP851977 SRL851977 TBH851977 TLD851977 TUZ851977 UEV851977 UOR851977 UYN851977 VIJ851977 VSF851977 WCB851977 WLX851977 WVT851977 L917513 JH917513 TD917513 ACZ917513 AMV917513 AWR917513 BGN917513 BQJ917513 CAF917513 CKB917513 CTX917513 DDT917513 DNP917513 DXL917513 EHH917513 ERD917513 FAZ917513 FKV917513 FUR917513 GEN917513 GOJ917513 GYF917513 HIB917513 HRX917513 IBT917513 ILP917513 IVL917513 JFH917513 JPD917513 JYZ917513 KIV917513 KSR917513 LCN917513 LMJ917513 LWF917513 MGB917513 MPX917513 MZT917513 NJP917513 NTL917513 ODH917513 OND917513 OWZ917513 PGV917513 PQR917513 QAN917513 QKJ917513 QUF917513 REB917513 RNX917513 RXT917513 SHP917513 SRL917513 TBH917513 TLD917513 TUZ917513 UEV917513 UOR917513 UYN917513 VIJ917513 VSF917513 WCB917513 WLX917513 WVT917513 L983049 JH983049 TD983049 ACZ983049 AMV983049 AWR983049 BGN983049 BQJ983049 CAF983049 CKB983049 CTX983049 DDT983049 DNP983049 DXL983049 EHH983049 ERD983049 FAZ983049 FKV983049 FUR983049 GEN983049 GOJ983049 GYF983049 HIB983049 HRX983049 IBT983049 ILP983049 IVL983049 JFH983049 JPD983049 JYZ983049 KIV983049 KSR983049 LCN983049 LMJ983049 LWF983049 MGB983049 MPX983049 MZT983049 NJP983049 NTL983049 ODH983049 OND983049 OWZ983049 PGV983049 PQR983049 QAN983049 QKJ983049 QUF983049 REB983049 RNX983049 RXT983049 SHP983049 SRL983049 TBH983049 TLD983049 TUZ983049 UEV983049 UOR983049 UYN983049 VIJ983049 VSF983049 WCB983049 WLX983049">
      <formula1>1</formula1>
      <formula2>35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70" r:id="rId4" name="Spinner 2">
              <controlPr defaultSize="0" print="0" autoFill="0" autoLine="0" autoPict="0">
                <anchor moveWithCells="1">
                  <from>
                    <xdr:col>8</xdr:col>
                    <xdr:colOff>66675</xdr:colOff>
                    <xdr:row>5</xdr:row>
                    <xdr:rowOff>85725</xdr:rowOff>
                  </from>
                  <to>
                    <xdr:col>8</xdr:col>
                    <xdr:colOff>590550</xdr:colOff>
                    <xdr:row>7</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7:K50"/>
  <sheetViews>
    <sheetView rightToLeft="1" zoomScale="70" zoomScaleNormal="70" workbookViewId="0">
      <selection activeCell="J7" sqref="J7"/>
    </sheetView>
  </sheetViews>
  <sheetFormatPr baseColWidth="10" defaultRowHeight="12.75" x14ac:dyDescent="0.2"/>
  <cols>
    <col min="1" max="1" width="17.85546875" style="255" customWidth="1"/>
    <col min="2" max="2" width="9" style="256" customWidth="1"/>
    <col min="3" max="3" width="8.5703125" style="256" customWidth="1"/>
    <col min="4" max="4" width="29.28515625" style="256" customWidth="1"/>
    <col min="5" max="6" width="8.42578125" style="256" customWidth="1"/>
    <col min="7" max="7" width="18" style="256" customWidth="1"/>
    <col min="8" max="8" width="11.28515625" style="256" customWidth="1"/>
    <col min="9" max="9" width="10.85546875" style="256" customWidth="1"/>
    <col min="10" max="10" width="15" style="256" customWidth="1"/>
    <col min="11" max="11" width="13.5703125" style="256" customWidth="1"/>
    <col min="12" max="13" width="11.42578125" style="256"/>
    <col min="14" max="14" width="11.85546875" style="256" customWidth="1"/>
    <col min="15" max="16384" width="11.42578125" style="256"/>
  </cols>
  <sheetData>
    <row r="7" spans="1:11" x14ac:dyDescent="0.2">
      <c r="J7" s="257">
        <v>1</v>
      </c>
      <c r="K7" s="258" t="s">
        <v>136</v>
      </c>
    </row>
    <row r="8" spans="1:11" x14ac:dyDescent="0.2">
      <c r="D8" s="415" t="s">
        <v>146</v>
      </c>
      <c r="E8" s="415"/>
      <c r="F8" s="415"/>
    </row>
    <row r="9" spans="1:11" x14ac:dyDescent="0.2">
      <c r="D9" s="415"/>
      <c r="E9" s="415"/>
      <c r="F9" s="415"/>
    </row>
    <row r="10" spans="1:11" ht="23.25" x14ac:dyDescent="0.25">
      <c r="A10" s="316" t="s">
        <v>147</v>
      </c>
      <c r="B10" s="416" t="str">
        <f>VLOOKUP(J7,ثلاثي2!A5:AJ49,2,FALSE)</f>
        <v/>
      </c>
      <c r="C10" s="416"/>
      <c r="D10" s="317" t="s">
        <v>138</v>
      </c>
      <c r="E10" s="314">
        <f>المدخلات!I4</f>
        <v>0</v>
      </c>
      <c r="G10" s="417" t="s">
        <v>139</v>
      </c>
      <c r="H10" s="417"/>
      <c r="I10" s="315">
        <f>المدخلات!I6</f>
        <v>45</v>
      </c>
    </row>
    <row r="11" spans="1:11" ht="13.5" thickBot="1" x14ac:dyDescent="0.25"/>
    <row r="12" spans="1:11" ht="14.25" thickTop="1" thickBot="1" x14ac:dyDescent="0.25">
      <c r="A12" s="259"/>
      <c r="B12" s="260"/>
      <c r="C12" s="260"/>
      <c r="D12" s="260"/>
      <c r="E12" s="260"/>
      <c r="F12" s="261"/>
      <c r="G12" s="412"/>
      <c r="H12" s="412"/>
      <c r="I12" s="412"/>
    </row>
    <row r="13" spans="1:11" ht="14.25" thickTop="1" thickBot="1" x14ac:dyDescent="0.25">
      <c r="A13" s="262"/>
      <c r="B13" s="263"/>
      <c r="C13" s="263"/>
      <c r="D13" s="263"/>
      <c r="E13" s="263"/>
      <c r="F13" s="264"/>
      <c r="G13" s="412"/>
      <c r="H13" s="412"/>
      <c r="I13" s="412"/>
    </row>
    <row r="14" spans="1:11" ht="14.25" thickTop="1" thickBot="1" x14ac:dyDescent="0.25">
      <c r="A14" s="262"/>
      <c r="B14" s="263"/>
      <c r="C14" s="263"/>
      <c r="D14" s="263"/>
      <c r="E14" s="263"/>
      <c r="F14" s="264"/>
      <c r="G14" s="412"/>
      <c r="H14" s="412"/>
      <c r="I14" s="412"/>
    </row>
    <row r="15" spans="1:11" ht="23.25" customHeight="1" thickTop="1" thickBot="1" x14ac:dyDescent="0.25">
      <c r="A15" s="265"/>
      <c r="B15" s="266"/>
      <c r="C15" s="266"/>
      <c r="D15" s="266"/>
      <c r="E15" s="266"/>
      <c r="F15" s="267"/>
      <c r="G15" s="412"/>
      <c r="H15" s="412"/>
      <c r="I15" s="412"/>
    </row>
    <row r="16" spans="1:11" ht="36.75" customHeight="1" thickTop="1" thickBot="1" x14ac:dyDescent="0.25">
      <c r="A16" s="268"/>
      <c r="B16" s="296">
        <f>VLOOKUP(J7,ثلاثي2!A5:AJ49,4,FALSE)</f>
        <v>0</v>
      </c>
      <c r="C16" s="413">
        <f>VLOOKUP(J7,ثلاثي2!A5:AJ49,9,FALSE)</f>
        <v>0</v>
      </c>
      <c r="D16" s="419"/>
      <c r="E16" s="296">
        <f>دفتر2!G10</f>
        <v>0</v>
      </c>
      <c r="F16" s="296">
        <f>دفتر2!F10</f>
        <v>0</v>
      </c>
      <c r="G16" s="270"/>
      <c r="H16" s="270"/>
      <c r="I16" s="270"/>
    </row>
    <row r="17" spans="1:9" ht="37.5" customHeight="1" thickTop="1" thickBot="1" x14ac:dyDescent="0.25">
      <c r="A17" s="271"/>
      <c r="B17" s="296">
        <f>VLOOKUP(J7,ثلاثي2!A5:AJ49,5,FALSE)</f>
        <v>0</v>
      </c>
      <c r="C17" s="413"/>
      <c r="D17" s="420"/>
      <c r="E17" s="296">
        <f>دفتر2!G11</f>
        <v>0</v>
      </c>
      <c r="F17" s="296">
        <f>دفتر2!F11</f>
        <v>0</v>
      </c>
      <c r="G17" s="421">
        <f>VLOOKUP(J7,ثلاثي2!A5:AJ49,34,FALSE)</f>
        <v>0</v>
      </c>
      <c r="H17" s="422">
        <f>دفتر2!G39</f>
        <v>0</v>
      </c>
      <c r="I17" s="422">
        <f>دفتر2!F39</f>
        <v>0</v>
      </c>
    </row>
    <row r="18" spans="1:9" ht="38.25" customHeight="1" thickTop="1" thickBot="1" x14ac:dyDescent="0.25">
      <c r="A18" s="271"/>
      <c r="B18" s="296">
        <f>VLOOKUP(J7,ثلاثي2!A5:AJ49,6,FALSE)</f>
        <v>0</v>
      </c>
      <c r="C18" s="413"/>
      <c r="D18" s="420"/>
      <c r="E18" s="296">
        <f>دفتر2!G12</f>
        <v>0</v>
      </c>
      <c r="F18" s="296">
        <f>دفتر2!F12</f>
        <v>0</v>
      </c>
      <c r="G18" s="421"/>
      <c r="H18" s="422"/>
      <c r="I18" s="422"/>
    </row>
    <row r="19" spans="1:9" ht="38.25" customHeight="1" thickTop="1" thickBot="1" x14ac:dyDescent="0.25">
      <c r="A19" s="271"/>
      <c r="B19" s="296">
        <f>VLOOKUP(J7,ثلاثي2!A5:AJ49,7,FALSE)</f>
        <v>0</v>
      </c>
      <c r="C19" s="418"/>
      <c r="D19" s="420"/>
      <c r="E19" s="296">
        <f>دفتر2!G13</f>
        <v>0</v>
      </c>
      <c r="F19" s="296">
        <f>دفتر2!F13</f>
        <v>0</v>
      </c>
      <c r="G19" s="423"/>
      <c r="H19" s="423"/>
      <c r="I19" s="423"/>
    </row>
    <row r="20" spans="1:9" ht="62.25" customHeight="1" thickTop="1" thickBot="1" x14ac:dyDescent="0.25">
      <c r="A20" s="272"/>
      <c r="B20" s="273"/>
      <c r="C20" s="274"/>
      <c r="D20" s="275"/>
      <c r="E20" s="273"/>
      <c r="F20" s="276"/>
      <c r="G20" s="412"/>
      <c r="H20" s="412"/>
      <c r="I20" s="412"/>
    </row>
    <row r="21" spans="1:9" ht="36" customHeight="1" thickTop="1" thickBot="1" x14ac:dyDescent="0.25">
      <c r="A21" s="277"/>
      <c r="B21" s="296">
        <f>VLOOKUP(J7,ثلاثي2!A5:AJ49,11,FALSE)</f>
        <v>0</v>
      </c>
      <c r="C21" s="413">
        <f>VLOOKUP(J7,ثلاثي2!A5:AJ49,15,FALSE)</f>
        <v>0</v>
      </c>
      <c r="D21" s="412"/>
      <c r="E21" s="296">
        <f>دفتر2!G17</f>
        <v>0</v>
      </c>
      <c r="F21" s="296">
        <f>دفتر2!F17</f>
        <v>0</v>
      </c>
      <c r="G21" s="412"/>
      <c r="H21" s="412"/>
      <c r="I21" s="412"/>
    </row>
    <row r="22" spans="1:9" ht="37.5" customHeight="1" thickTop="1" thickBot="1" x14ac:dyDescent="0.25">
      <c r="A22" s="277"/>
      <c r="B22" s="296">
        <f>VLOOKUP(J7,ثلاثي2!A5:AJ49,12,FALSE)</f>
        <v>0</v>
      </c>
      <c r="C22" s="413"/>
      <c r="D22" s="412"/>
      <c r="E22" s="296">
        <f>دفتر2!G18</f>
        <v>0</v>
      </c>
      <c r="F22" s="296">
        <f>دفتر2!F18</f>
        <v>0</v>
      </c>
      <c r="G22" s="412"/>
      <c r="H22" s="412"/>
      <c r="I22" s="412"/>
    </row>
    <row r="23" spans="1:9" ht="36" customHeight="1" thickTop="1" thickBot="1" x14ac:dyDescent="0.25">
      <c r="A23" s="277"/>
      <c r="B23" s="296">
        <f>VLOOKUP(J7,ثلاثي2!A5:AJ49,13,FALSE)</f>
        <v>0</v>
      </c>
      <c r="C23" s="413"/>
      <c r="D23" s="412"/>
      <c r="E23" s="296">
        <f>دفتر2!G19</f>
        <v>0</v>
      </c>
      <c r="F23" s="296">
        <f>دفتر2!F19</f>
        <v>0</v>
      </c>
      <c r="G23" s="414" t="str">
        <f>VLOOKUP(J7,ثلاثي2!A5:AJ49,36,FALSE)</f>
        <v/>
      </c>
      <c r="H23" s="414"/>
      <c r="I23" s="414"/>
    </row>
    <row r="24" spans="1:9" ht="14.25" thickTop="1" thickBot="1" x14ac:dyDescent="0.25">
      <c r="A24" s="259"/>
      <c r="B24" s="260"/>
      <c r="C24" s="278"/>
      <c r="D24" s="290"/>
      <c r="E24" s="280"/>
      <c r="F24" s="281"/>
      <c r="G24" s="414"/>
      <c r="H24" s="414"/>
      <c r="I24" s="414"/>
    </row>
    <row r="25" spans="1:9" ht="14.25" thickTop="1" thickBot="1" x14ac:dyDescent="0.25">
      <c r="A25" s="262"/>
      <c r="B25" s="282"/>
      <c r="C25" s="283"/>
      <c r="D25" s="292"/>
      <c r="E25" s="263"/>
      <c r="F25" s="285"/>
      <c r="G25" s="414"/>
      <c r="H25" s="414"/>
      <c r="I25" s="414"/>
    </row>
    <row r="26" spans="1:9" ht="6.75" customHeight="1" thickTop="1" thickBot="1" x14ac:dyDescent="0.25">
      <c r="A26" s="262"/>
      <c r="B26" s="263"/>
      <c r="C26" s="283"/>
      <c r="D26" s="292"/>
      <c r="E26" s="263"/>
      <c r="F26" s="285"/>
      <c r="G26" s="414"/>
      <c r="H26" s="414"/>
      <c r="I26" s="414"/>
    </row>
    <row r="27" spans="1:9" ht="29.25" customHeight="1" thickTop="1" thickBot="1" x14ac:dyDescent="0.25">
      <c r="A27" s="265"/>
      <c r="B27" s="286"/>
      <c r="C27" s="287"/>
      <c r="D27" s="266"/>
      <c r="E27" s="266"/>
      <c r="F27" s="288"/>
      <c r="G27" s="414"/>
      <c r="H27" s="414"/>
      <c r="I27" s="414"/>
    </row>
    <row r="28" spans="1:9" ht="29.25" customHeight="1" thickTop="1" thickBot="1" x14ac:dyDescent="0.25">
      <c r="A28" s="444" t="s">
        <v>140</v>
      </c>
      <c r="B28" s="444"/>
      <c r="C28" s="289"/>
      <c r="D28" s="289"/>
      <c r="E28" s="289"/>
      <c r="F28" s="289"/>
      <c r="G28" s="429"/>
      <c r="H28" s="430"/>
      <c r="I28" s="431"/>
    </row>
    <row r="29" spans="1:9" ht="29.25" customHeight="1" thickTop="1" thickBot="1" x14ac:dyDescent="0.25">
      <c r="A29" s="291"/>
      <c r="B29" s="296">
        <f>VLOOKUP(J7,ثلاثي2!A5:AJ49,17,FALSE)</f>
        <v>0</v>
      </c>
      <c r="C29" s="418">
        <f>VLOOKUP(J7,ثلاثي2!A5:AJ49,25,FALSE)</f>
        <v>0</v>
      </c>
      <c r="D29" s="445"/>
      <c r="E29" s="296">
        <f>دفتر2!G23</f>
        <v>0</v>
      </c>
      <c r="F29" s="296">
        <f>دفتر2!F23</f>
        <v>0</v>
      </c>
      <c r="G29" s="432"/>
      <c r="H29" s="433"/>
      <c r="I29" s="434"/>
    </row>
    <row r="30" spans="1:9" ht="29.25" customHeight="1" thickTop="1" thickBot="1" x14ac:dyDescent="0.25">
      <c r="A30" s="291"/>
      <c r="B30" s="296">
        <f>VLOOKUP(J7,ثلاثي2!A5:AJ49,18,FALSE)</f>
        <v>0</v>
      </c>
      <c r="C30" s="424"/>
      <c r="D30" s="446"/>
      <c r="E30" s="296">
        <f>دفتر2!G24</f>
        <v>0</v>
      </c>
      <c r="F30" s="296">
        <f>دفتر2!F24</f>
        <v>0</v>
      </c>
      <c r="G30" s="432"/>
      <c r="H30" s="433"/>
      <c r="I30" s="434"/>
    </row>
    <row r="31" spans="1:9" ht="29.25" customHeight="1" thickTop="1" thickBot="1" x14ac:dyDescent="0.25">
      <c r="A31" s="291"/>
      <c r="B31" s="295">
        <f>VLOOKUP(J7,ثلاثي2!A5:AJ49,19,FALSE)</f>
        <v>0</v>
      </c>
      <c r="C31" s="424"/>
      <c r="D31" s="446"/>
      <c r="E31" s="296">
        <f>دفتر2!G25</f>
        <v>0</v>
      </c>
      <c r="F31" s="296">
        <f>دفتر2!F25</f>
        <v>0</v>
      </c>
      <c r="G31" s="432"/>
      <c r="H31" s="433"/>
      <c r="I31" s="434"/>
    </row>
    <row r="32" spans="1:9" ht="30.75" customHeight="1" thickTop="1" thickBot="1" x14ac:dyDescent="0.25">
      <c r="A32" s="277" t="s">
        <v>141</v>
      </c>
      <c r="B32" s="296">
        <f>VLOOKUP(J7,ثلاثي2!A5:AJ49,20,FALSE)</f>
        <v>0</v>
      </c>
      <c r="C32" s="424"/>
      <c r="D32" s="446"/>
      <c r="E32" s="296">
        <f>دفتر2!G26</f>
        <v>0</v>
      </c>
      <c r="F32" s="296">
        <f>دفتر2!F26</f>
        <v>0</v>
      </c>
      <c r="G32" s="432"/>
      <c r="H32" s="433"/>
      <c r="I32" s="434"/>
    </row>
    <row r="33" spans="1:9" ht="17.25" customHeight="1" thickTop="1" thickBot="1" x14ac:dyDescent="0.3">
      <c r="A33" s="448" t="s">
        <v>142</v>
      </c>
      <c r="B33" s="449"/>
      <c r="C33" s="424"/>
      <c r="D33" s="446"/>
      <c r="E33" s="438"/>
      <c r="F33" s="439"/>
      <c r="G33" s="432"/>
      <c r="H33" s="433"/>
      <c r="I33" s="434"/>
    </row>
    <row r="34" spans="1:9" ht="33.75" customHeight="1" thickTop="1" thickBot="1" x14ac:dyDescent="0.25">
      <c r="A34" s="277"/>
      <c r="B34" s="294">
        <f>VLOOKUP(J7,ثلاثي2!A5:AJ49,21,FALSE)</f>
        <v>0</v>
      </c>
      <c r="C34" s="424"/>
      <c r="D34" s="446"/>
      <c r="E34" s="296">
        <f>دفتر2!G27</f>
        <v>0</v>
      </c>
      <c r="F34" s="296">
        <f>دفتر2!F27</f>
        <v>0</v>
      </c>
      <c r="G34" s="432"/>
      <c r="H34" s="433"/>
      <c r="I34" s="434"/>
    </row>
    <row r="35" spans="1:9" ht="14.25" thickTop="1" thickBot="1" x14ac:dyDescent="0.25">
      <c r="A35" s="450"/>
      <c r="B35" s="442">
        <f>VLOOKUP(J7,ثلاثي2!A5:AJ49,22,FALSE)</f>
        <v>0</v>
      </c>
      <c r="C35" s="424"/>
      <c r="D35" s="446"/>
      <c r="E35" s="456">
        <f>دفتر2!G28</f>
        <v>0</v>
      </c>
      <c r="F35" s="456">
        <f>دفتر2!F28</f>
        <v>0</v>
      </c>
      <c r="G35" s="435"/>
      <c r="H35" s="436"/>
      <c r="I35" s="437"/>
    </row>
    <row r="36" spans="1:9" ht="13.5" customHeight="1" thickTop="1" thickBot="1" x14ac:dyDescent="0.25">
      <c r="A36" s="451"/>
      <c r="B36" s="443"/>
      <c r="C36" s="424"/>
      <c r="D36" s="446"/>
      <c r="E36" s="457"/>
      <c r="F36" s="457"/>
      <c r="G36" s="458" t="s">
        <v>143</v>
      </c>
      <c r="H36" s="459"/>
      <c r="I36" s="460"/>
    </row>
    <row r="37" spans="1:9" ht="16.5" customHeight="1" thickTop="1" thickBot="1" x14ac:dyDescent="0.3">
      <c r="A37" s="448" t="s">
        <v>144</v>
      </c>
      <c r="B37" s="449"/>
      <c r="C37" s="424"/>
      <c r="D37" s="446"/>
      <c r="E37" s="438"/>
      <c r="F37" s="439"/>
      <c r="G37" s="461"/>
      <c r="H37" s="462"/>
      <c r="I37" s="463"/>
    </row>
    <row r="38" spans="1:9" ht="14.25" thickTop="1" thickBot="1" x14ac:dyDescent="0.25">
      <c r="A38" s="440"/>
      <c r="B38" s="442">
        <f>IF(VLOOKUP(J7,ثلاثي2!A5:AJ49,23,FALSE)=7.77,"معفى",VLOOKUP(J7,ثلاثي2!A5:AJ49,23,FALSE))</f>
        <v>0</v>
      </c>
      <c r="C38" s="424"/>
      <c r="D38" s="446"/>
      <c r="E38" s="455">
        <f>دفتر2!G29</f>
        <v>0</v>
      </c>
      <c r="F38" s="455">
        <f>دفتر2!F29</f>
        <v>0</v>
      </c>
      <c r="G38" s="461"/>
      <c r="H38" s="462"/>
      <c r="I38" s="463"/>
    </row>
    <row r="39" spans="1:9" ht="16.5" customHeight="1" thickTop="1" thickBot="1" x14ac:dyDescent="0.25">
      <c r="A39" s="441"/>
      <c r="B39" s="443"/>
      <c r="C39" s="425"/>
      <c r="D39" s="447"/>
      <c r="E39" s="455"/>
      <c r="F39" s="455"/>
      <c r="G39" s="452" t="s">
        <v>145</v>
      </c>
      <c r="H39" s="453"/>
      <c r="I39" s="454"/>
    </row>
    <row r="40" spans="1:9" ht="13.5" thickTop="1" x14ac:dyDescent="0.2">
      <c r="A40" s="297"/>
      <c r="B40" s="298"/>
      <c r="C40" s="298"/>
      <c r="D40" s="298"/>
      <c r="E40" s="298"/>
      <c r="F40" s="299"/>
      <c r="G40" s="452"/>
      <c r="H40" s="453"/>
      <c r="I40" s="454"/>
    </row>
    <row r="41" spans="1:9" x14ac:dyDescent="0.2">
      <c r="A41" s="300"/>
      <c r="B41" s="301"/>
      <c r="C41" s="301"/>
      <c r="D41" s="301"/>
      <c r="E41" s="301"/>
      <c r="F41" s="302"/>
      <c r="G41" s="452"/>
      <c r="H41" s="453"/>
      <c r="I41" s="454"/>
    </row>
    <row r="42" spans="1:9" x14ac:dyDescent="0.2">
      <c r="A42" s="300"/>
      <c r="B42" s="301"/>
      <c r="C42" s="301"/>
      <c r="D42" s="301"/>
      <c r="E42" s="301"/>
      <c r="F42" s="302"/>
      <c r="G42" s="452"/>
      <c r="H42" s="453"/>
      <c r="I42" s="454"/>
    </row>
    <row r="43" spans="1:9" x14ac:dyDescent="0.2">
      <c r="A43" s="300"/>
      <c r="B43" s="301"/>
      <c r="C43" s="301"/>
      <c r="D43" s="301"/>
      <c r="E43" s="301"/>
      <c r="F43" s="302"/>
      <c r="G43" s="452"/>
      <c r="H43" s="453"/>
      <c r="I43" s="454"/>
    </row>
    <row r="44" spans="1:9" ht="3" customHeight="1" thickBot="1" x14ac:dyDescent="0.25">
      <c r="A44" s="300"/>
      <c r="B44" s="301"/>
      <c r="C44" s="301"/>
      <c r="D44" s="301"/>
      <c r="E44" s="301"/>
      <c r="F44" s="302"/>
      <c r="G44" s="303"/>
      <c r="H44" s="304"/>
      <c r="I44" s="305"/>
    </row>
    <row r="45" spans="1:9" ht="7.5" hidden="1" customHeight="1" thickTop="1" thickBot="1" x14ac:dyDescent="0.25">
      <c r="A45" s="306"/>
      <c r="B45" s="307"/>
      <c r="C45" s="307"/>
      <c r="D45" s="307"/>
      <c r="E45" s="307"/>
      <c r="F45" s="308"/>
      <c r="G45" s="309"/>
      <c r="H45" s="310"/>
      <c r="I45" s="311"/>
    </row>
    <row r="46" spans="1:9" ht="39.75" customHeight="1" thickTop="1" thickBot="1" x14ac:dyDescent="0.25">
      <c r="A46" s="277"/>
      <c r="B46" s="295">
        <f>VLOOKUP(J7,ثلاثي2!A5:AJ49,27,FALSE)</f>
        <v>0</v>
      </c>
      <c r="C46" s="418">
        <f>VLOOKUP(J7,ثلاثي2!A5:AJ49,31,FALSE)</f>
        <v>0</v>
      </c>
      <c r="D46" s="426"/>
      <c r="E46" s="296">
        <f>دفتر2!G33</f>
        <v>0</v>
      </c>
      <c r="F46" s="296">
        <f>دفتر2!F33</f>
        <v>0</v>
      </c>
      <c r="G46" s="429"/>
      <c r="H46" s="430"/>
      <c r="I46" s="431"/>
    </row>
    <row r="47" spans="1:9" ht="35.25" customHeight="1" thickTop="1" thickBot="1" x14ac:dyDescent="0.25">
      <c r="A47" s="277"/>
      <c r="B47" s="296">
        <f>VLOOKUP(J7,ثلاثي2!A5:AJ49,28,FALSE)</f>
        <v>0</v>
      </c>
      <c r="C47" s="424"/>
      <c r="D47" s="427"/>
      <c r="E47" s="296">
        <f>دفتر2!G34</f>
        <v>0</v>
      </c>
      <c r="F47" s="296">
        <f>دفتر2!F34</f>
        <v>0</v>
      </c>
      <c r="G47" s="432"/>
      <c r="H47" s="433"/>
      <c r="I47" s="434"/>
    </row>
    <row r="48" spans="1:9" ht="33.75" customHeight="1" thickTop="1" thickBot="1" x14ac:dyDescent="0.25">
      <c r="A48" s="277"/>
      <c r="B48" s="296">
        <f>VLOOKUP(J7,ثلاثي2!A5:AJ49,29,FALSE)</f>
        <v>0</v>
      </c>
      <c r="C48" s="425"/>
      <c r="D48" s="428"/>
      <c r="E48" s="296">
        <f>دفتر2!G35</f>
        <v>0</v>
      </c>
      <c r="F48" s="296">
        <f>دفتر2!F35</f>
        <v>0</v>
      </c>
      <c r="G48" s="435"/>
      <c r="H48" s="436"/>
      <c r="I48" s="437"/>
    </row>
    <row r="49" spans="1:9" ht="13.5" thickTop="1" x14ac:dyDescent="0.2">
      <c r="A49" s="312"/>
      <c r="B49" s="263"/>
      <c r="C49" s="313"/>
      <c r="D49" s="313"/>
      <c r="E49" s="263"/>
      <c r="F49" s="263"/>
      <c r="G49" s="263"/>
      <c r="H49" s="263"/>
      <c r="I49" s="263"/>
    </row>
    <row r="50" spans="1:9" ht="21" customHeight="1" x14ac:dyDescent="0.2">
      <c r="A50" s="312"/>
      <c r="B50" s="263"/>
      <c r="C50" s="313"/>
      <c r="D50" s="313"/>
      <c r="E50" s="263"/>
      <c r="F50" s="263"/>
      <c r="G50" s="263"/>
      <c r="H50" s="263"/>
      <c r="I50" s="263"/>
    </row>
  </sheetData>
  <sheetProtection deleteRows="0" selectLockedCells="1"/>
  <mergeCells count="35">
    <mergeCell ref="G20:I22"/>
    <mergeCell ref="C21:C23"/>
    <mergeCell ref="D21:D23"/>
    <mergeCell ref="G23:I27"/>
    <mergeCell ref="D8:F9"/>
    <mergeCell ref="B10:C10"/>
    <mergeCell ref="G10:H10"/>
    <mergeCell ref="G12:I15"/>
    <mergeCell ref="C16:C19"/>
    <mergeCell ref="D16:D19"/>
    <mergeCell ref="G17:G18"/>
    <mergeCell ref="H17:H18"/>
    <mergeCell ref="I17:I18"/>
    <mergeCell ref="G19:I19"/>
    <mergeCell ref="C46:C48"/>
    <mergeCell ref="D46:D48"/>
    <mergeCell ref="G46:I48"/>
    <mergeCell ref="E37:F37"/>
    <mergeCell ref="A38:A39"/>
    <mergeCell ref="B38:B39"/>
    <mergeCell ref="A28:B28"/>
    <mergeCell ref="G28:I35"/>
    <mergeCell ref="C29:C39"/>
    <mergeCell ref="D29:D39"/>
    <mergeCell ref="A33:B33"/>
    <mergeCell ref="E33:F33"/>
    <mergeCell ref="A35:A36"/>
    <mergeCell ref="B35:B36"/>
    <mergeCell ref="G39:I43"/>
    <mergeCell ref="E38:E39"/>
    <mergeCell ref="F38:F39"/>
    <mergeCell ref="A37:B37"/>
    <mergeCell ref="E35:E36"/>
    <mergeCell ref="F35:F36"/>
    <mergeCell ref="G36:I38"/>
  </mergeCells>
  <dataValidations count="1">
    <dataValidation type="whole" allowBlank="1" showInputMessage="1" showErrorMessage="1" sqref="J7">
      <formula1>1</formula1>
      <formula2>45</formula2>
    </dataValidation>
  </dataValidations>
  <pageMargins left="0" right="0" top="0.19685039370078741" bottom="0.19685039370078741" header="0.51181102362204722" footer="0.51181102362204722"/>
  <pageSetup paperSize="9" scale="80" orientation="portrait" r:id="rId1"/>
  <headerFooter alignWithMargins="0"/>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Spinner 1">
              <controlPr defaultSize="0" autoFill="0" autoLine="0" autoPict="0">
                <anchor moveWithCells="1">
                  <from>
                    <xdr:col>9</xdr:col>
                    <xdr:colOff>704850</xdr:colOff>
                    <xdr:row>3</xdr:row>
                    <xdr:rowOff>66675</xdr:rowOff>
                  </from>
                  <to>
                    <xdr:col>10</xdr:col>
                    <xdr:colOff>304800</xdr:colOff>
                    <xdr:row>5</xdr:row>
                    <xdr:rowOff>28575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Y174"/>
  <sheetViews>
    <sheetView rightToLeft="1" showWhiteSpace="0" topLeftCell="AC1" zoomScale="70" zoomScaleNormal="70" zoomScaleSheetLayoutView="85" workbookViewId="0">
      <selection activeCell="AN5" sqref="AN5:AN49"/>
    </sheetView>
  </sheetViews>
  <sheetFormatPr baseColWidth="10" defaultRowHeight="15" x14ac:dyDescent="0.25"/>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3" width="5.42578125" style="16" bestFit="1" customWidth="1"/>
    <col min="24" max="24" width="6.42578125" style="16" customWidth="1"/>
    <col min="25" max="25" width="5.42578125" style="16" customWidth="1"/>
    <col min="26" max="26" width="5.28515625" style="16" customWidth="1"/>
    <col min="27" max="27" width="5.140625" style="16" customWidth="1"/>
    <col min="28" max="28" width="5.7109375" style="16" customWidth="1"/>
    <col min="29" max="29" width="5.28515625" style="16" customWidth="1"/>
    <col min="30" max="30" width="5.5703125" style="16" customWidth="1"/>
    <col min="31" max="31" width="5.140625" style="16" customWidth="1"/>
    <col min="32" max="32" width="3.85546875" style="16" customWidth="1"/>
    <col min="33" max="33" width="6.140625" style="16" customWidth="1"/>
    <col min="34" max="34" width="5.42578125" style="16" bestFit="1" customWidth="1"/>
    <col min="35" max="35" width="4.28515625" style="16" customWidth="1"/>
    <col min="36" max="36" width="4.42578125" style="16" customWidth="1"/>
    <col min="37" max="37" width="11.42578125" style="16"/>
    <col min="38" max="38" width="7.140625" style="196" customWidth="1"/>
    <col min="39" max="39" width="10.5703125" style="196" customWidth="1"/>
    <col min="40" max="40" width="8.7109375" style="196" customWidth="1"/>
    <col min="41" max="41" width="7.85546875" style="196" customWidth="1"/>
    <col min="42" max="42" width="11.42578125" style="196" customWidth="1"/>
    <col min="43" max="43" width="6.85546875" style="196" customWidth="1"/>
    <col min="44" max="44" width="6.28515625" style="196" customWidth="1"/>
    <col min="45" max="48" width="7.140625" style="196" customWidth="1"/>
    <col min="49" max="49" width="6.42578125" style="196" customWidth="1"/>
    <col min="50" max="51" width="7.140625" style="196" customWidth="1"/>
    <col min="52" max="256" width="11.42578125" style="16"/>
    <col min="257" max="257" width="4.28515625" style="16" bestFit="1" customWidth="1"/>
    <col min="258" max="258" width="11.42578125" style="16" customWidth="1"/>
    <col min="259" max="259" width="5" style="16" customWidth="1"/>
    <col min="260" max="260" width="5.140625" style="16" customWidth="1"/>
    <col min="261" max="261" width="5.7109375" style="16" bestFit="1" customWidth="1"/>
    <col min="262" max="262" width="5.7109375" style="16" customWidth="1"/>
    <col min="263" max="263" width="5.5703125" style="16" bestFit="1" customWidth="1"/>
    <col min="264" max="264" width="5.7109375" style="16" customWidth="1"/>
    <col min="265" max="265" width="5.42578125" style="16" customWidth="1"/>
    <col min="266" max="266" width="5.28515625" style="16" customWidth="1"/>
    <col min="267" max="267" width="5.5703125" style="16" bestFit="1" customWidth="1"/>
    <col min="268" max="268" width="5.28515625" style="16" customWidth="1"/>
    <col min="269" max="271" width="5.42578125" style="16" bestFit="1" customWidth="1"/>
    <col min="272" max="272" width="3.7109375" style="16" customWidth="1"/>
    <col min="273" max="276" width="5.28515625" style="16" customWidth="1"/>
    <col min="277" max="279" width="5.42578125" style="16" bestFit="1" customWidth="1"/>
    <col min="280" max="280" width="6.42578125" style="16" bestFit="1" customWidth="1"/>
    <col min="281" max="281" width="5.42578125" style="16" customWidth="1"/>
    <col min="282" max="282" width="3.28515625" style="16" customWidth="1"/>
    <col min="283" max="283" width="5.140625" style="16" customWidth="1"/>
    <col min="284" max="284" width="5.7109375" style="16" customWidth="1"/>
    <col min="285" max="286" width="5.28515625" style="16" customWidth="1"/>
    <col min="287" max="287" width="5.5703125" style="16" customWidth="1"/>
    <col min="288" max="288" width="5.140625" style="16" customWidth="1"/>
    <col min="289" max="289" width="3.85546875" style="16" customWidth="1"/>
    <col min="290" max="290" width="6.140625" style="16" customWidth="1"/>
    <col min="291" max="291" width="5.42578125" style="16" bestFit="1" customWidth="1"/>
    <col min="292" max="292" width="4.28515625" style="16" customWidth="1"/>
    <col min="293" max="293" width="3.85546875" style="16" customWidth="1"/>
    <col min="294" max="512" width="11.42578125" style="16"/>
    <col min="513" max="513" width="4.28515625" style="16" bestFit="1" customWidth="1"/>
    <col min="514" max="514" width="11.42578125" style="16" customWidth="1"/>
    <col min="515" max="515" width="5" style="16" customWidth="1"/>
    <col min="516" max="516" width="5.140625" style="16" customWidth="1"/>
    <col min="517" max="517" width="5.7109375" style="16" bestFit="1" customWidth="1"/>
    <col min="518" max="518" width="5.7109375" style="16" customWidth="1"/>
    <col min="519" max="519" width="5.5703125" style="16" bestFit="1" customWidth="1"/>
    <col min="520" max="520" width="5.7109375" style="16" customWidth="1"/>
    <col min="521" max="521" width="5.42578125" style="16" customWidth="1"/>
    <col min="522" max="522" width="5.28515625" style="16" customWidth="1"/>
    <col min="523" max="523" width="5.5703125" style="16" bestFit="1" customWidth="1"/>
    <col min="524" max="524" width="5.28515625" style="16" customWidth="1"/>
    <col min="525" max="527" width="5.42578125" style="16" bestFit="1" customWidth="1"/>
    <col min="528" max="528" width="3.7109375" style="16" customWidth="1"/>
    <col min="529" max="532" width="5.28515625" style="16" customWidth="1"/>
    <col min="533" max="535" width="5.42578125" style="16" bestFit="1" customWidth="1"/>
    <col min="536" max="536" width="6.42578125" style="16" bestFit="1" customWidth="1"/>
    <col min="537" max="537" width="5.42578125" style="16" customWidth="1"/>
    <col min="538" max="538" width="3.28515625" style="16" customWidth="1"/>
    <col min="539" max="539" width="5.140625" style="16" customWidth="1"/>
    <col min="540" max="540" width="5.7109375" style="16" customWidth="1"/>
    <col min="541" max="542" width="5.28515625" style="16" customWidth="1"/>
    <col min="543" max="543" width="5.5703125" style="16" customWidth="1"/>
    <col min="544" max="544" width="5.140625" style="16" customWidth="1"/>
    <col min="545" max="545" width="3.85546875" style="16" customWidth="1"/>
    <col min="546" max="546" width="6.140625" style="16" customWidth="1"/>
    <col min="547" max="547" width="5.42578125" style="16" bestFit="1" customWidth="1"/>
    <col min="548" max="548" width="4.28515625" style="16" customWidth="1"/>
    <col min="549" max="549" width="3.85546875" style="16" customWidth="1"/>
    <col min="550" max="768" width="11.42578125" style="16"/>
    <col min="769" max="769" width="4.28515625" style="16" bestFit="1" customWidth="1"/>
    <col min="770" max="770" width="11.42578125" style="16" customWidth="1"/>
    <col min="771" max="771" width="5" style="16" customWidth="1"/>
    <col min="772" max="772" width="5.140625" style="16" customWidth="1"/>
    <col min="773" max="773" width="5.7109375" style="16" bestFit="1" customWidth="1"/>
    <col min="774" max="774" width="5.7109375" style="16" customWidth="1"/>
    <col min="775" max="775" width="5.5703125" style="16" bestFit="1" customWidth="1"/>
    <col min="776" max="776" width="5.7109375" style="16" customWidth="1"/>
    <col min="777" max="777" width="5.42578125" style="16" customWidth="1"/>
    <col min="778" max="778" width="5.28515625" style="16" customWidth="1"/>
    <col min="779" max="779" width="5.5703125" style="16" bestFit="1" customWidth="1"/>
    <col min="780" max="780" width="5.28515625" style="16" customWidth="1"/>
    <col min="781" max="783" width="5.42578125" style="16" bestFit="1" customWidth="1"/>
    <col min="784" max="784" width="3.7109375" style="16" customWidth="1"/>
    <col min="785" max="788" width="5.28515625" style="16" customWidth="1"/>
    <col min="789" max="791" width="5.42578125" style="16" bestFit="1" customWidth="1"/>
    <col min="792" max="792" width="6.42578125" style="16" bestFit="1" customWidth="1"/>
    <col min="793" max="793" width="5.42578125" style="16" customWidth="1"/>
    <col min="794" max="794" width="3.28515625" style="16" customWidth="1"/>
    <col min="795" max="795" width="5.140625" style="16" customWidth="1"/>
    <col min="796" max="796" width="5.7109375" style="16" customWidth="1"/>
    <col min="797" max="798" width="5.28515625" style="16" customWidth="1"/>
    <col min="799" max="799" width="5.5703125" style="16" customWidth="1"/>
    <col min="800" max="800" width="5.140625" style="16" customWidth="1"/>
    <col min="801" max="801" width="3.85546875" style="16" customWidth="1"/>
    <col min="802" max="802" width="6.140625" style="16" customWidth="1"/>
    <col min="803" max="803" width="5.42578125" style="16" bestFit="1" customWidth="1"/>
    <col min="804" max="804" width="4.28515625" style="16" customWidth="1"/>
    <col min="805" max="805" width="3.85546875" style="16" customWidth="1"/>
    <col min="806" max="1024" width="11.42578125" style="16"/>
    <col min="1025" max="1025" width="4.28515625" style="16" bestFit="1" customWidth="1"/>
    <col min="1026" max="1026" width="11.42578125" style="16" customWidth="1"/>
    <col min="1027" max="1027" width="5" style="16" customWidth="1"/>
    <col min="1028" max="1028" width="5.140625" style="16" customWidth="1"/>
    <col min="1029" max="1029" width="5.7109375" style="16" bestFit="1" customWidth="1"/>
    <col min="1030" max="1030" width="5.7109375" style="16" customWidth="1"/>
    <col min="1031" max="1031" width="5.5703125" style="16" bestFit="1" customWidth="1"/>
    <col min="1032" max="1032" width="5.7109375" style="16" customWidth="1"/>
    <col min="1033" max="1033" width="5.42578125" style="16" customWidth="1"/>
    <col min="1034" max="1034" width="5.28515625" style="16" customWidth="1"/>
    <col min="1035" max="1035" width="5.5703125" style="16" bestFit="1" customWidth="1"/>
    <col min="1036" max="1036" width="5.28515625" style="16" customWidth="1"/>
    <col min="1037" max="1039" width="5.42578125" style="16" bestFit="1" customWidth="1"/>
    <col min="1040" max="1040" width="3.7109375" style="16" customWidth="1"/>
    <col min="1041" max="1044" width="5.28515625" style="16" customWidth="1"/>
    <col min="1045" max="1047" width="5.42578125" style="16" bestFit="1" customWidth="1"/>
    <col min="1048" max="1048" width="6.42578125" style="16" bestFit="1" customWidth="1"/>
    <col min="1049" max="1049" width="5.42578125" style="16" customWidth="1"/>
    <col min="1050" max="1050" width="3.28515625" style="16" customWidth="1"/>
    <col min="1051" max="1051" width="5.140625" style="16" customWidth="1"/>
    <col min="1052" max="1052" width="5.7109375" style="16" customWidth="1"/>
    <col min="1053" max="1054" width="5.28515625" style="16" customWidth="1"/>
    <col min="1055" max="1055" width="5.5703125" style="16" customWidth="1"/>
    <col min="1056" max="1056" width="5.140625" style="16" customWidth="1"/>
    <col min="1057" max="1057" width="3.85546875" style="16" customWidth="1"/>
    <col min="1058" max="1058" width="6.140625" style="16" customWidth="1"/>
    <col min="1059" max="1059" width="5.42578125" style="16" bestFit="1" customWidth="1"/>
    <col min="1060" max="1060" width="4.28515625" style="16" customWidth="1"/>
    <col min="1061" max="1061" width="3.85546875" style="16" customWidth="1"/>
    <col min="1062" max="1280" width="11.42578125" style="16"/>
    <col min="1281" max="1281" width="4.28515625" style="16" bestFit="1" customWidth="1"/>
    <col min="1282" max="1282" width="11.42578125" style="16" customWidth="1"/>
    <col min="1283" max="1283" width="5" style="16" customWidth="1"/>
    <col min="1284" max="1284" width="5.140625" style="16" customWidth="1"/>
    <col min="1285" max="1285" width="5.7109375" style="16" bestFit="1" customWidth="1"/>
    <col min="1286" max="1286" width="5.7109375" style="16" customWidth="1"/>
    <col min="1287" max="1287" width="5.5703125" style="16" bestFit="1" customWidth="1"/>
    <col min="1288" max="1288" width="5.7109375" style="16" customWidth="1"/>
    <col min="1289" max="1289" width="5.42578125" style="16" customWidth="1"/>
    <col min="1290" max="1290" width="5.28515625" style="16" customWidth="1"/>
    <col min="1291" max="1291" width="5.5703125" style="16" bestFit="1" customWidth="1"/>
    <col min="1292" max="1292" width="5.28515625" style="16" customWidth="1"/>
    <col min="1293" max="1295" width="5.42578125" style="16" bestFit="1" customWidth="1"/>
    <col min="1296" max="1296" width="3.7109375" style="16" customWidth="1"/>
    <col min="1297" max="1300" width="5.28515625" style="16" customWidth="1"/>
    <col min="1301" max="1303" width="5.42578125" style="16" bestFit="1" customWidth="1"/>
    <col min="1304" max="1304" width="6.42578125" style="16" bestFit="1" customWidth="1"/>
    <col min="1305" max="1305" width="5.42578125" style="16" customWidth="1"/>
    <col min="1306" max="1306" width="3.28515625" style="16" customWidth="1"/>
    <col min="1307" max="1307" width="5.140625" style="16" customWidth="1"/>
    <col min="1308" max="1308" width="5.7109375" style="16" customWidth="1"/>
    <col min="1309" max="1310" width="5.28515625" style="16" customWidth="1"/>
    <col min="1311" max="1311" width="5.5703125" style="16" customWidth="1"/>
    <col min="1312" max="1312" width="5.140625" style="16" customWidth="1"/>
    <col min="1313" max="1313" width="3.85546875" style="16" customWidth="1"/>
    <col min="1314" max="1314" width="6.140625" style="16" customWidth="1"/>
    <col min="1315" max="1315" width="5.42578125" style="16" bestFit="1" customWidth="1"/>
    <col min="1316" max="1316" width="4.28515625" style="16" customWidth="1"/>
    <col min="1317" max="1317" width="3.85546875" style="16" customWidth="1"/>
    <col min="1318" max="1536" width="11.42578125" style="16"/>
    <col min="1537" max="1537" width="4.28515625" style="16" bestFit="1" customWidth="1"/>
    <col min="1538" max="1538" width="11.42578125" style="16" customWidth="1"/>
    <col min="1539" max="1539" width="5" style="16" customWidth="1"/>
    <col min="1540" max="1540" width="5.140625" style="16" customWidth="1"/>
    <col min="1541" max="1541" width="5.7109375" style="16" bestFit="1" customWidth="1"/>
    <col min="1542" max="1542" width="5.7109375" style="16" customWidth="1"/>
    <col min="1543" max="1543" width="5.5703125" style="16" bestFit="1" customWidth="1"/>
    <col min="1544" max="1544" width="5.7109375" style="16" customWidth="1"/>
    <col min="1545" max="1545" width="5.42578125" style="16" customWidth="1"/>
    <col min="1546" max="1546" width="5.28515625" style="16" customWidth="1"/>
    <col min="1547" max="1547" width="5.5703125" style="16" bestFit="1" customWidth="1"/>
    <col min="1548" max="1548" width="5.28515625" style="16" customWidth="1"/>
    <col min="1549" max="1551" width="5.42578125" style="16" bestFit="1" customWidth="1"/>
    <col min="1552" max="1552" width="3.7109375" style="16" customWidth="1"/>
    <col min="1553" max="1556" width="5.28515625" style="16" customWidth="1"/>
    <col min="1557" max="1559" width="5.42578125" style="16" bestFit="1" customWidth="1"/>
    <col min="1560" max="1560" width="6.42578125" style="16" bestFit="1" customWidth="1"/>
    <col min="1561" max="1561" width="5.42578125" style="16" customWidth="1"/>
    <col min="1562" max="1562" width="3.28515625" style="16" customWidth="1"/>
    <col min="1563" max="1563" width="5.140625" style="16" customWidth="1"/>
    <col min="1564" max="1564" width="5.7109375" style="16" customWidth="1"/>
    <col min="1565" max="1566" width="5.28515625" style="16" customWidth="1"/>
    <col min="1567" max="1567" width="5.5703125" style="16" customWidth="1"/>
    <col min="1568" max="1568" width="5.140625" style="16" customWidth="1"/>
    <col min="1569" max="1569" width="3.85546875" style="16" customWidth="1"/>
    <col min="1570" max="1570" width="6.140625" style="16" customWidth="1"/>
    <col min="1571" max="1571" width="5.42578125" style="16" bestFit="1" customWidth="1"/>
    <col min="1572" max="1572" width="4.28515625" style="16" customWidth="1"/>
    <col min="1573" max="1573" width="3.85546875" style="16" customWidth="1"/>
    <col min="1574" max="1792" width="11.42578125" style="16"/>
    <col min="1793" max="1793" width="4.28515625" style="16" bestFit="1" customWidth="1"/>
    <col min="1794" max="1794" width="11.42578125" style="16" customWidth="1"/>
    <col min="1795" max="1795" width="5" style="16" customWidth="1"/>
    <col min="1796" max="1796" width="5.140625" style="16" customWidth="1"/>
    <col min="1797" max="1797" width="5.7109375" style="16" bestFit="1" customWidth="1"/>
    <col min="1798" max="1798" width="5.7109375" style="16" customWidth="1"/>
    <col min="1799" max="1799" width="5.5703125" style="16" bestFit="1" customWidth="1"/>
    <col min="1800" max="1800" width="5.7109375" style="16" customWidth="1"/>
    <col min="1801" max="1801" width="5.42578125" style="16" customWidth="1"/>
    <col min="1802" max="1802" width="5.28515625" style="16" customWidth="1"/>
    <col min="1803" max="1803" width="5.5703125" style="16" bestFit="1" customWidth="1"/>
    <col min="1804" max="1804" width="5.28515625" style="16" customWidth="1"/>
    <col min="1805" max="1807" width="5.42578125" style="16" bestFit="1" customWidth="1"/>
    <col min="1808" max="1808" width="3.7109375" style="16" customWidth="1"/>
    <col min="1809" max="1812" width="5.28515625" style="16" customWidth="1"/>
    <col min="1813" max="1815" width="5.42578125" style="16" bestFit="1" customWidth="1"/>
    <col min="1816" max="1816" width="6.42578125" style="16" bestFit="1" customWidth="1"/>
    <col min="1817" max="1817" width="5.42578125" style="16" customWidth="1"/>
    <col min="1818" max="1818" width="3.28515625" style="16" customWidth="1"/>
    <col min="1819" max="1819" width="5.140625" style="16" customWidth="1"/>
    <col min="1820" max="1820" width="5.7109375" style="16" customWidth="1"/>
    <col min="1821" max="1822" width="5.28515625" style="16" customWidth="1"/>
    <col min="1823" max="1823" width="5.5703125" style="16" customWidth="1"/>
    <col min="1824" max="1824" width="5.140625" style="16" customWidth="1"/>
    <col min="1825" max="1825" width="3.85546875" style="16" customWidth="1"/>
    <col min="1826" max="1826" width="6.140625" style="16" customWidth="1"/>
    <col min="1827" max="1827" width="5.42578125" style="16" bestFit="1" customWidth="1"/>
    <col min="1828" max="1828" width="4.28515625" style="16" customWidth="1"/>
    <col min="1829" max="1829" width="3.85546875" style="16" customWidth="1"/>
    <col min="1830" max="2048" width="11.42578125" style="16"/>
    <col min="2049" max="2049" width="4.28515625" style="16" bestFit="1" customWidth="1"/>
    <col min="2050" max="2050" width="11.42578125" style="16" customWidth="1"/>
    <col min="2051" max="2051" width="5" style="16" customWidth="1"/>
    <col min="2052" max="2052" width="5.140625" style="16" customWidth="1"/>
    <col min="2053" max="2053" width="5.7109375" style="16" bestFit="1" customWidth="1"/>
    <col min="2054" max="2054" width="5.7109375" style="16" customWidth="1"/>
    <col min="2055" max="2055" width="5.5703125" style="16" bestFit="1" customWidth="1"/>
    <col min="2056" max="2056" width="5.7109375" style="16" customWidth="1"/>
    <col min="2057" max="2057" width="5.42578125" style="16" customWidth="1"/>
    <col min="2058" max="2058" width="5.28515625" style="16" customWidth="1"/>
    <col min="2059" max="2059" width="5.5703125" style="16" bestFit="1" customWidth="1"/>
    <col min="2060" max="2060" width="5.28515625" style="16" customWidth="1"/>
    <col min="2061" max="2063" width="5.42578125" style="16" bestFit="1" customWidth="1"/>
    <col min="2064" max="2064" width="3.7109375" style="16" customWidth="1"/>
    <col min="2065" max="2068" width="5.28515625" style="16" customWidth="1"/>
    <col min="2069" max="2071" width="5.42578125" style="16" bestFit="1" customWidth="1"/>
    <col min="2072" max="2072" width="6.42578125" style="16" bestFit="1" customWidth="1"/>
    <col min="2073" max="2073" width="5.42578125" style="16" customWidth="1"/>
    <col min="2074" max="2074" width="3.28515625" style="16" customWidth="1"/>
    <col min="2075" max="2075" width="5.140625" style="16" customWidth="1"/>
    <col min="2076" max="2076" width="5.7109375" style="16" customWidth="1"/>
    <col min="2077" max="2078" width="5.28515625" style="16" customWidth="1"/>
    <col min="2079" max="2079" width="5.5703125" style="16" customWidth="1"/>
    <col min="2080" max="2080" width="5.140625" style="16" customWidth="1"/>
    <col min="2081" max="2081" width="3.85546875" style="16" customWidth="1"/>
    <col min="2082" max="2082" width="6.140625" style="16" customWidth="1"/>
    <col min="2083" max="2083" width="5.42578125" style="16" bestFit="1" customWidth="1"/>
    <col min="2084" max="2084" width="4.28515625" style="16" customWidth="1"/>
    <col min="2085" max="2085" width="3.85546875" style="16" customWidth="1"/>
    <col min="2086" max="2304" width="11.42578125" style="16"/>
    <col min="2305" max="2305" width="4.28515625" style="16" bestFit="1" customWidth="1"/>
    <col min="2306" max="2306" width="11.42578125" style="16" customWidth="1"/>
    <col min="2307" max="2307" width="5" style="16" customWidth="1"/>
    <col min="2308" max="2308" width="5.140625" style="16" customWidth="1"/>
    <col min="2309" max="2309" width="5.7109375" style="16" bestFit="1" customWidth="1"/>
    <col min="2310" max="2310" width="5.7109375" style="16" customWidth="1"/>
    <col min="2311" max="2311" width="5.5703125" style="16" bestFit="1" customWidth="1"/>
    <col min="2312" max="2312" width="5.7109375" style="16" customWidth="1"/>
    <col min="2313" max="2313" width="5.42578125" style="16" customWidth="1"/>
    <col min="2314" max="2314" width="5.28515625" style="16" customWidth="1"/>
    <col min="2315" max="2315" width="5.5703125" style="16" bestFit="1" customWidth="1"/>
    <col min="2316" max="2316" width="5.28515625" style="16" customWidth="1"/>
    <col min="2317" max="2319" width="5.42578125" style="16" bestFit="1" customWidth="1"/>
    <col min="2320" max="2320" width="3.7109375" style="16" customWidth="1"/>
    <col min="2321" max="2324" width="5.28515625" style="16" customWidth="1"/>
    <col min="2325" max="2327" width="5.42578125" style="16" bestFit="1" customWidth="1"/>
    <col min="2328" max="2328" width="6.42578125" style="16" bestFit="1" customWidth="1"/>
    <col min="2329" max="2329" width="5.42578125" style="16" customWidth="1"/>
    <col min="2330" max="2330" width="3.28515625" style="16" customWidth="1"/>
    <col min="2331" max="2331" width="5.140625" style="16" customWidth="1"/>
    <col min="2332" max="2332" width="5.7109375" style="16" customWidth="1"/>
    <col min="2333" max="2334" width="5.28515625" style="16" customWidth="1"/>
    <col min="2335" max="2335" width="5.5703125" style="16" customWidth="1"/>
    <col min="2336" max="2336" width="5.140625" style="16" customWidth="1"/>
    <col min="2337" max="2337" width="3.85546875" style="16" customWidth="1"/>
    <col min="2338" max="2338" width="6.140625" style="16" customWidth="1"/>
    <col min="2339" max="2339" width="5.42578125" style="16" bestFit="1" customWidth="1"/>
    <col min="2340" max="2340" width="4.28515625" style="16" customWidth="1"/>
    <col min="2341" max="2341" width="3.85546875" style="16" customWidth="1"/>
    <col min="2342" max="2560" width="11.42578125" style="16"/>
    <col min="2561" max="2561" width="4.28515625" style="16" bestFit="1" customWidth="1"/>
    <col min="2562" max="2562" width="11.42578125" style="16" customWidth="1"/>
    <col min="2563" max="2563" width="5" style="16" customWidth="1"/>
    <col min="2564" max="2564" width="5.140625" style="16" customWidth="1"/>
    <col min="2565" max="2565" width="5.7109375" style="16" bestFit="1" customWidth="1"/>
    <col min="2566" max="2566" width="5.7109375" style="16" customWidth="1"/>
    <col min="2567" max="2567" width="5.5703125" style="16" bestFit="1" customWidth="1"/>
    <col min="2568" max="2568" width="5.7109375" style="16" customWidth="1"/>
    <col min="2569" max="2569" width="5.42578125" style="16" customWidth="1"/>
    <col min="2570" max="2570" width="5.28515625" style="16" customWidth="1"/>
    <col min="2571" max="2571" width="5.5703125" style="16" bestFit="1" customWidth="1"/>
    <col min="2572" max="2572" width="5.28515625" style="16" customWidth="1"/>
    <col min="2573" max="2575" width="5.42578125" style="16" bestFit="1" customWidth="1"/>
    <col min="2576" max="2576" width="3.7109375" style="16" customWidth="1"/>
    <col min="2577" max="2580" width="5.28515625" style="16" customWidth="1"/>
    <col min="2581" max="2583" width="5.42578125" style="16" bestFit="1" customWidth="1"/>
    <col min="2584" max="2584" width="6.42578125" style="16" bestFit="1" customWidth="1"/>
    <col min="2585" max="2585" width="5.42578125" style="16" customWidth="1"/>
    <col min="2586" max="2586" width="3.28515625" style="16" customWidth="1"/>
    <col min="2587" max="2587" width="5.140625" style="16" customWidth="1"/>
    <col min="2588" max="2588" width="5.7109375" style="16" customWidth="1"/>
    <col min="2589" max="2590" width="5.28515625" style="16" customWidth="1"/>
    <col min="2591" max="2591" width="5.5703125" style="16" customWidth="1"/>
    <col min="2592" max="2592" width="5.140625" style="16" customWidth="1"/>
    <col min="2593" max="2593" width="3.85546875" style="16" customWidth="1"/>
    <col min="2594" max="2594" width="6.140625" style="16" customWidth="1"/>
    <col min="2595" max="2595" width="5.42578125" style="16" bestFit="1" customWidth="1"/>
    <col min="2596" max="2596" width="4.28515625" style="16" customWidth="1"/>
    <col min="2597" max="2597" width="3.85546875" style="16" customWidth="1"/>
    <col min="2598" max="2816" width="11.42578125" style="16"/>
    <col min="2817" max="2817" width="4.28515625" style="16" bestFit="1" customWidth="1"/>
    <col min="2818" max="2818" width="11.42578125" style="16" customWidth="1"/>
    <col min="2819" max="2819" width="5" style="16" customWidth="1"/>
    <col min="2820" max="2820" width="5.140625" style="16" customWidth="1"/>
    <col min="2821" max="2821" width="5.7109375" style="16" bestFit="1" customWidth="1"/>
    <col min="2822" max="2822" width="5.7109375" style="16" customWidth="1"/>
    <col min="2823" max="2823" width="5.5703125" style="16" bestFit="1" customWidth="1"/>
    <col min="2824" max="2824" width="5.7109375" style="16" customWidth="1"/>
    <col min="2825" max="2825" width="5.42578125" style="16" customWidth="1"/>
    <col min="2826" max="2826" width="5.28515625" style="16" customWidth="1"/>
    <col min="2827" max="2827" width="5.5703125" style="16" bestFit="1" customWidth="1"/>
    <col min="2828" max="2828" width="5.28515625" style="16" customWidth="1"/>
    <col min="2829" max="2831" width="5.42578125" style="16" bestFit="1" customWidth="1"/>
    <col min="2832" max="2832" width="3.7109375" style="16" customWidth="1"/>
    <col min="2833" max="2836" width="5.28515625" style="16" customWidth="1"/>
    <col min="2837" max="2839" width="5.42578125" style="16" bestFit="1" customWidth="1"/>
    <col min="2840" max="2840" width="6.42578125" style="16" bestFit="1" customWidth="1"/>
    <col min="2841" max="2841" width="5.42578125" style="16" customWidth="1"/>
    <col min="2842" max="2842" width="3.28515625" style="16" customWidth="1"/>
    <col min="2843" max="2843" width="5.140625" style="16" customWidth="1"/>
    <col min="2844" max="2844" width="5.7109375" style="16" customWidth="1"/>
    <col min="2845" max="2846" width="5.28515625" style="16" customWidth="1"/>
    <col min="2847" max="2847" width="5.5703125" style="16" customWidth="1"/>
    <col min="2848" max="2848" width="5.140625" style="16" customWidth="1"/>
    <col min="2849" max="2849" width="3.85546875" style="16" customWidth="1"/>
    <col min="2850" max="2850" width="6.140625" style="16" customWidth="1"/>
    <col min="2851" max="2851" width="5.42578125" style="16" bestFit="1" customWidth="1"/>
    <col min="2852" max="2852" width="4.28515625" style="16" customWidth="1"/>
    <col min="2853" max="2853" width="3.85546875" style="16" customWidth="1"/>
    <col min="2854" max="3072" width="11.42578125" style="16"/>
    <col min="3073" max="3073" width="4.28515625" style="16" bestFit="1" customWidth="1"/>
    <col min="3074" max="3074" width="11.42578125" style="16" customWidth="1"/>
    <col min="3075" max="3075" width="5" style="16" customWidth="1"/>
    <col min="3076" max="3076" width="5.140625" style="16" customWidth="1"/>
    <col min="3077" max="3077" width="5.7109375" style="16" bestFit="1" customWidth="1"/>
    <col min="3078" max="3078" width="5.7109375" style="16" customWidth="1"/>
    <col min="3079" max="3079" width="5.5703125" style="16" bestFit="1" customWidth="1"/>
    <col min="3080" max="3080" width="5.7109375" style="16" customWidth="1"/>
    <col min="3081" max="3081" width="5.42578125" style="16" customWidth="1"/>
    <col min="3082" max="3082" width="5.28515625" style="16" customWidth="1"/>
    <col min="3083" max="3083" width="5.5703125" style="16" bestFit="1" customWidth="1"/>
    <col min="3084" max="3084" width="5.28515625" style="16" customWidth="1"/>
    <col min="3085" max="3087" width="5.42578125" style="16" bestFit="1" customWidth="1"/>
    <col min="3088" max="3088" width="3.7109375" style="16" customWidth="1"/>
    <col min="3089" max="3092" width="5.28515625" style="16" customWidth="1"/>
    <col min="3093" max="3095" width="5.42578125" style="16" bestFit="1" customWidth="1"/>
    <col min="3096" max="3096" width="6.42578125" style="16" bestFit="1" customWidth="1"/>
    <col min="3097" max="3097" width="5.42578125" style="16" customWidth="1"/>
    <col min="3098" max="3098" width="3.28515625" style="16" customWidth="1"/>
    <col min="3099" max="3099" width="5.140625" style="16" customWidth="1"/>
    <col min="3100" max="3100" width="5.7109375" style="16" customWidth="1"/>
    <col min="3101" max="3102" width="5.28515625" style="16" customWidth="1"/>
    <col min="3103" max="3103" width="5.5703125" style="16" customWidth="1"/>
    <col min="3104" max="3104" width="5.140625" style="16" customWidth="1"/>
    <col min="3105" max="3105" width="3.85546875" style="16" customWidth="1"/>
    <col min="3106" max="3106" width="6.140625" style="16" customWidth="1"/>
    <col min="3107" max="3107" width="5.42578125" style="16" bestFit="1" customWidth="1"/>
    <col min="3108" max="3108" width="4.28515625" style="16" customWidth="1"/>
    <col min="3109" max="3109" width="3.85546875" style="16" customWidth="1"/>
    <col min="3110" max="3328" width="11.42578125" style="16"/>
    <col min="3329" max="3329" width="4.28515625" style="16" bestFit="1" customWidth="1"/>
    <col min="3330" max="3330" width="11.42578125" style="16" customWidth="1"/>
    <col min="3331" max="3331" width="5" style="16" customWidth="1"/>
    <col min="3332" max="3332" width="5.140625" style="16" customWidth="1"/>
    <col min="3333" max="3333" width="5.7109375" style="16" bestFit="1" customWidth="1"/>
    <col min="3334" max="3334" width="5.7109375" style="16" customWidth="1"/>
    <col min="3335" max="3335" width="5.5703125" style="16" bestFit="1" customWidth="1"/>
    <col min="3336" max="3336" width="5.7109375" style="16" customWidth="1"/>
    <col min="3337" max="3337" width="5.42578125" style="16" customWidth="1"/>
    <col min="3338" max="3338" width="5.28515625" style="16" customWidth="1"/>
    <col min="3339" max="3339" width="5.5703125" style="16" bestFit="1" customWidth="1"/>
    <col min="3340" max="3340" width="5.28515625" style="16" customWidth="1"/>
    <col min="3341" max="3343" width="5.42578125" style="16" bestFit="1" customWidth="1"/>
    <col min="3344" max="3344" width="3.7109375" style="16" customWidth="1"/>
    <col min="3345" max="3348" width="5.28515625" style="16" customWidth="1"/>
    <col min="3349" max="3351" width="5.42578125" style="16" bestFit="1" customWidth="1"/>
    <col min="3352" max="3352" width="6.42578125" style="16" bestFit="1" customWidth="1"/>
    <col min="3353" max="3353" width="5.42578125" style="16" customWidth="1"/>
    <col min="3354" max="3354" width="3.28515625" style="16" customWidth="1"/>
    <col min="3355" max="3355" width="5.140625" style="16" customWidth="1"/>
    <col min="3356" max="3356" width="5.7109375" style="16" customWidth="1"/>
    <col min="3357" max="3358" width="5.28515625" style="16" customWidth="1"/>
    <col min="3359" max="3359" width="5.5703125" style="16" customWidth="1"/>
    <col min="3360" max="3360" width="5.140625" style="16" customWidth="1"/>
    <col min="3361" max="3361" width="3.85546875" style="16" customWidth="1"/>
    <col min="3362" max="3362" width="6.140625" style="16" customWidth="1"/>
    <col min="3363" max="3363" width="5.42578125" style="16" bestFit="1" customWidth="1"/>
    <col min="3364" max="3364" width="4.28515625" style="16" customWidth="1"/>
    <col min="3365" max="3365" width="3.85546875" style="16" customWidth="1"/>
    <col min="3366" max="3584" width="11.42578125" style="16"/>
    <col min="3585" max="3585" width="4.28515625" style="16" bestFit="1" customWidth="1"/>
    <col min="3586" max="3586" width="11.42578125" style="16" customWidth="1"/>
    <col min="3587" max="3587" width="5" style="16" customWidth="1"/>
    <col min="3588" max="3588" width="5.140625" style="16" customWidth="1"/>
    <col min="3589" max="3589" width="5.7109375" style="16" bestFit="1" customWidth="1"/>
    <col min="3590" max="3590" width="5.7109375" style="16" customWidth="1"/>
    <col min="3591" max="3591" width="5.5703125" style="16" bestFit="1" customWidth="1"/>
    <col min="3592" max="3592" width="5.7109375" style="16" customWidth="1"/>
    <col min="3593" max="3593" width="5.42578125" style="16" customWidth="1"/>
    <col min="3594" max="3594" width="5.28515625" style="16" customWidth="1"/>
    <col min="3595" max="3595" width="5.5703125" style="16" bestFit="1" customWidth="1"/>
    <col min="3596" max="3596" width="5.28515625" style="16" customWidth="1"/>
    <col min="3597" max="3599" width="5.42578125" style="16" bestFit="1" customWidth="1"/>
    <col min="3600" max="3600" width="3.7109375" style="16" customWidth="1"/>
    <col min="3601" max="3604" width="5.28515625" style="16" customWidth="1"/>
    <col min="3605" max="3607" width="5.42578125" style="16" bestFit="1" customWidth="1"/>
    <col min="3608" max="3608" width="6.42578125" style="16" bestFit="1" customWidth="1"/>
    <col min="3609" max="3609" width="5.42578125" style="16" customWidth="1"/>
    <col min="3610" max="3610" width="3.28515625" style="16" customWidth="1"/>
    <col min="3611" max="3611" width="5.140625" style="16" customWidth="1"/>
    <col min="3612" max="3612" width="5.7109375" style="16" customWidth="1"/>
    <col min="3613" max="3614" width="5.28515625" style="16" customWidth="1"/>
    <col min="3615" max="3615" width="5.5703125" style="16" customWidth="1"/>
    <col min="3616" max="3616" width="5.140625" style="16" customWidth="1"/>
    <col min="3617" max="3617" width="3.85546875" style="16" customWidth="1"/>
    <col min="3618" max="3618" width="6.140625" style="16" customWidth="1"/>
    <col min="3619" max="3619" width="5.42578125" style="16" bestFit="1" customWidth="1"/>
    <col min="3620" max="3620" width="4.28515625" style="16" customWidth="1"/>
    <col min="3621" max="3621" width="3.85546875" style="16" customWidth="1"/>
    <col min="3622" max="3840" width="11.42578125" style="16"/>
    <col min="3841" max="3841" width="4.28515625" style="16" bestFit="1" customWidth="1"/>
    <col min="3842" max="3842" width="11.42578125" style="16" customWidth="1"/>
    <col min="3843" max="3843" width="5" style="16" customWidth="1"/>
    <col min="3844" max="3844" width="5.140625" style="16" customWidth="1"/>
    <col min="3845" max="3845" width="5.7109375" style="16" bestFit="1" customWidth="1"/>
    <col min="3846" max="3846" width="5.7109375" style="16" customWidth="1"/>
    <col min="3847" max="3847" width="5.5703125" style="16" bestFit="1" customWidth="1"/>
    <col min="3848" max="3848" width="5.7109375" style="16" customWidth="1"/>
    <col min="3849" max="3849" width="5.42578125" style="16" customWidth="1"/>
    <col min="3850" max="3850" width="5.28515625" style="16" customWidth="1"/>
    <col min="3851" max="3851" width="5.5703125" style="16" bestFit="1" customWidth="1"/>
    <col min="3852" max="3852" width="5.28515625" style="16" customWidth="1"/>
    <col min="3853" max="3855" width="5.42578125" style="16" bestFit="1" customWidth="1"/>
    <col min="3856" max="3856" width="3.7109375" style="16" customWidth="1"/>
    <col min="3857" max="3860" width="5.28515625" style="16" customWidth="1"/>
    <col min="3861" max="3863" width="5.42578125" style="16" bestFit="1" customWidth="1"/>
    <col min="3864" max="3864" width="6.42578125" style="16" bestFit="1" customWidth="1"/>
    <col min="3865" max="3865" width="5.42578125" style="16" customWidth="1"/>
    <col min="3866" max="3866" width="3.28515625" style="16" customWidth="1"/>
    <col min="3867" max="3867" width="5.140625" style="16" customWidth="1"/>
    <col min="3868" max="3868" width="5.7109375" style="16" customWidth="1"/>
    <col min="3869" max="3870" width="5.28515625" style="16" customWidth="1"/>
    <col min="3871" max="3871" width="5.5703125" style="16" customWidth="1"/>
    <col min="3872" max="3872" width="5.140625" style="16" customWidth="1"/>
    <col min="3873" max="3873" width="3.85546875" style="16" customWidth="1"/>
    <col min="3874" max="3874" width="6.140625" style="16" customWidth="1"/>
    <col min="3875" max="3875" width="5.42578125" style="16" bestFit="1" customWidth="1"/>
    <col min="3876" max="3876" width="4.28515625" style="16" customWidth="1"/>
    <col min="3877" max="3877" width="3.85546875" style="16" customWidth="1"/>
    <col min="3878" max="4096" width="11.42578125" style="16"/>
    <col min="4097" max="4097" width="4.28515625" style="16" bestFit="1" customWidth="1"/>
    <col min="4098" max="4098" width="11.42578125" style="16" customWidth="1"/>
    <col min="4099" max="4099" width="5" style="16" customWidth="1"/>
    <col min="4100" max="4100" width="5.140625" style="16" customWidth="1"/>
    <col min="4101" max="4101" width="5.7109375" style="16" bestFit="1" customWidth="1"/>
    <col min="4102" max="4102" width="5.7109375" style="16" customWidth="1"/>
    <col min="4103" max="4103" width="5.5703125" style="16" bestFit="1" customWidth="1"/>
    <col min="4104" max="4104" width="5.7109375" style="16" customWidth="1"/>
    <col min="4105" max="4105" width="5.42578125" style="16" customWidth="1"/>
    <col min="4106" max="4106" width="5.28515625" style="16" customWidth="1"/>
    <col min="4107" max="4107" width="5.5703125" style="16" bestFit="1" customWidth="1"/>
    <col min="4108" max="4108" width="5.28515625" style="16" customWidth="1"/>
    <col min="4109" max="4111" width="5.42578125" style="16" bestFit="1" customWidth="1"/>
    <col min="4112" max="4112" width="3.7109375" style="16" customWidth="1"/>
    <col min="4113" max="4116" width="5.28515625" style="16" customWidth="1"/>
    <col min="4117" max="4119" width="5.42578125" style="16" bestFit="1" customWidth="1"/>
    <col min="4120" max="4120" width="6.42578125" style="16" bestFit="1" customWidth="1"/>
    <col min="4121" max="4121" width="5.42578125" style="16" customWidth="1"/>
    <col min="4122" max="4122" width="3.28515625" style="16" customWidth="1"/>
    <col min="4123" max="4123" width="5.140625" style="16" customWidth="1"/>
    <col min="4124" max="4124" width="5.7109375" style="16" customWidth="1"/>
    <col min="4125" max="4126" width="5.28515625" style="16" customWidth="1"/>
    <col min="4127" max="4127" width="5.5703125" style="16" customWidth="1"/>
    <col min="4128" max="4128" width="5.140625" style="16" customWidth="1"/>
    <col min="4129" max="4129" width="3.85546875" style="16" customWidth="1"/>
    <col min="4130" max="4130" width="6.140625" style="16" customWidth="1"/>
    <col min="4131" max="4131" width="5.42578125" style="16" bestFit="1" customWidth="1"/>
    <col min="4132" max="4132" width="4.28515625" style="16" customWidth="1"/>
    <col min="4133" max="4133" width="3.85546875" style="16" customWidth="1"/>
    <col min="4134" max="4352" width="11.42578125" style="16"/>
    <col min="4353" max="4353" width="4.28515625" style="16" bestFit="1" customWidth="1"/>
    <col min="4354" max="4354" width="11.42578125" style="16" customWidth="1"/>
    <col min="4355" max="4355" width="5" style="16" customWidth="1"/>
    <col min="4356" max="4356" width="5.140625" style="16" customWidth="1"/>
    <col min="4357" max="4357" width="5.7109375" style="16" bestFit="1" customWidth="1"/>
    <col min="4358" max="4358" width="5.7109375" style="16" customWidth="1"/>
    <col min="4359" max="4359" width="5.5703125" style="16" bestFit="1" customWidth="1"/>
    <col min="4360" max="4360" width="5.7109375" style="16" customWidth="1"/>
    <col min="4361" max="4361" width="5.42578125" style="16" customWidth="1"/>
    <col min="4362" max="4362" width="5.28515625" style="16" customWidth="1"/>
    <col min="4363" max="4363" width="5.5703125" style="16" bestFit="1" customWidth="1"/>
    <col min="4364" max="4364" width="5.28515625" style="16" customWidth="1"/>
    <col min="4365" max="4367" width="5.42578125" style="16" bestFit="1" customWidth="1"/>
    <col min="4368" max="4368" width="3.7109375" style="16" customWidth="1"/>
    <col min="4369" max="4372" width="5.28515625" style="16" customWidth="1"/>
    <col min="4373" max="4375" width="5.42578125" style="16" bestFit="1" customWidth="1"/>
    <col min="4376" max="4376" width="6.42578125" style="16" bestFit="1" customWidth="1"/>
    <col min="4377" max="4377" width="5.42578125" style="16" customWidth="1"/>
    <col min="4378" max="4378" width="3.28515625" style="16" customWidth="1"/>
    <col min="4379" max="4379" width="5.140625" style="16" customWidth="1"/>
    <col min="4380" max="4380" width="5.7109375" style="16" customWidth="1"/>
    <col min="4381" max="4382" width="5.28515625" style="16" customWidth="1"/>
    <col min="4383" max="4383" width="5.5703125" style="16" customWidth="1"/>
    <col min="4384" max="4384" width="5.140625" style="16" customWidth="1"/>
    <col min="4385" max="4385" width="3.85546875" style="16" customWidth="1"/>
    <col min="4386" max="4386" width="6.140625" style="16" customWidth="1"/>
    <col min="4387" max="4387" width="5.42578125" style="16" bestFit="1" customWidth="1"/>
    <col min="4388" max="4388" width="4.28515625" style="16" customWidth="1"/>
    <col min="4389" max="4389" width="3.85546875" style="16" customWidth="1"/>
    <col min="4390" max="4608" width="11.42578125" style="16"/>
    <col min="4609" max="4609" width="4.28515625" style="16" bestFit="1" customWidth="1"/>
    <col min="4610" max="4610" width="11.42578125" style="16" customWidth="1"/>
    <col min="4611" max="4611" width="5" style="16" customWidth="1"/>
    <col min="4612" max="4612" width="5.140625" style="16" customWidth="1"/>
    <col min="4613" max="4613" width="5.7109375" style="16" bestFit="1" customWidth="1"/>
    <col min="4614" max="4614" width="5.7109375" style="16" customWidth="1"/>
    <col min="4615" max="4615" width="5.5703125" style="16" bestFit="1" customWidth="1"/>
    <col min="4616" max="4616" width="5.7109375" style="16" customWidth="1"/>
    <col min="4617" max="4617" width="5.42578125" style="16" customWidth="1"/>
    <col min="4618" max="4618" width="5.28515625" style="16" customWidth="1"/>
    <col min="4619" max="4619" width="5.5703125" style="16" bestFit="1" customWidth="1"/>
    <col min="4620" max="4620" width="5.28515625" style="16" customWidth="1"/>
    <col min="4621" max="4623" width="5.42578125" style="16" bestFit="1" customWidth="1"/>
    <col min="4624" max="4624" width="3.7109375" style="16" customWidth="1"/>
    <col min="4625" max="4628" width="5.28515625" style="16" customWidth="1"/>
    <col min="4629" max="4631" width="5.42578125" style="16" bestFit="1" customWidth="1"/>
    <col min="4632" max="4632" width="6.42578125" style="16" bestFit="1" customWidth="1"/>
    <col min="4633" max="4633" width="5.42578125" style="16" customWidth="1"/>
    <col min="4634" max="4634" width="3.28515625" style="16" customWidth="1"/>
    <col min="4635" max="4635" width="5.140625" style="16" customWidth="1"/>
    <col min="4636" max="4636" width="5.7109375" style="16" customWidth="1"/>
    <col min="4637" max="4638" width="5.28515625" style="16" customWidth="1"/>
    <col min="4639" max="4639" width="5.5703125" style="16" customWidth="1"/>
    <col min="4640" max="4640" width="5.140625" style="16" customWidth="1"/>
    <col min="4641" max="4641" width="3.85546875" style="16" customWidth="1"/>
    <col min="4642" max="4642" width="6.140625" style="16" customWidth="1"/>
    <col min="4643" max="4643" width="5.42578125" style="16" bestFit="1" customWidth="1"/>
    <col min="4644" max="4644" width="4.28515625" style="16" customWidth="1"/>
    <col min="4645" max="4645" width="3.85546875" style="16" customWidth="1"/>
    <col min="4646" max="4864" width="11.42578125" style="16"/>
    <col min="4865" max="4865" width="4.28515625" style="16" bestFit="1" customWidth="1"/>
    <col min="4866" max="4866" width="11.42578125" style="16" customWidth="1"/>
    <col min="4867" max="4867" width="5" style="16" customWidth="1"/>
    <col min="4868" max="4868" width="5.140625" style="16" customWidth="1"/>
    <col min="4869" max="4869" width="5.7109375" style="16" bestFit="1" customWidth="1"/>
    <col min="4870" max="4870" width="5.7109375" style="16" customWidth="1"/>
    <col min="4871" max="4871" width="5.5703125" style="16" bestFit="1" customWidth="1"/>
    <col min="4872" max="4872" width="5.7109375" style="16" customWidth="1"/>
    <col min="4873" max="4873" width="5.42578125" style="16" customWidth="1"/>
    <col min="4874" max="4874" width="5.28515625" style="16" customWidth="1"/>
    <col min="4875" max="4875" width="5.5703125" style="16" bestFit="1" customWidth="1"/>
    <col min="4876" max="4876" width="5.28515625" style="16" customWidth="1"/>
    <col min="4877" max="4879" width="5.42578125" style="16" bestFit="1" customWidth="1"/>
    <col min="4880" max="4880" width="3.7109375" style="16" customWidth="1"/>
    <col min="4881" max="4884" width="5.28515625" style="16" customWidth="1"/>
    <col min="4885" max="4887" width="5.42578125" style="16" bestFit="1" customWidth="1"/>
    <col min="4888" max="4888" width="6.42578125" style="16" bestFit="1" customWidth="1"/>
    <col min="4889" max="4889" width="5.42578125" style="16" customWidth="1"/>
    <col min="4890" max="4890" width="3.28515625" style="16" customWidth="1"/>
    <col min="4891" max="4891" width="5.140625" style="16" customWidth="1"/>
    <col min="4892" max="4892" width="5.7109375" style="16" customWidth="1"/>
    <col min="4893" max="4894" width="5.28515625" style="16" customWidth="1"/>
    <col min="4895" max="4895" width="5.5703125" style="16" customWidth="1"/>
    <col min="4896" max="4896" width="5.140625" style="16" customWidth="1"/>
    <col min="4897" max="4897" width="3.85546875" style="16" customWidth="1"/>
    <col min="4898" max="4898" width="6.140625" style="16" customWidth="1"/>
    <col min="4899" max="4899" width="5.42578125" style="16" bestFit="1" customWidth="1"/>
    <col min="4900" max="4900" width="4.28515625" style="16" customWidth="1"/>
    <col min="4901" max="4901" width="3.85546875" style="16" customWidth="1"/>
    <col min="4902" max="5120" width="11.42578125" style="16"/>
    <col min="5121" max="5121" width="4.28515625" style="16" bestFit="1" customWidth="1"/>
    <col min="5122" max="5122" width="11.42578125" style="16" customWidth="1"/>
    <col min="5123" max="5123" width="5" style="16" customWidth="1"/>
    <col min="5124" max="5124" width="5.140625" style="16" customWidth="1"/>
    <col min="5125" max="5125" width="5.7109375" style="16" bestFit="1" customWidth="1"/>
    <col min="5126" max="5126" width="5.7109375" style="16" customWidth="1"/>
    <col min="5127" max="5127" width="5.5703125" style="16" bestFit="1" customWidth="1"/>
    <col min="5128" max="5128" width="5.7109375" style="16" customWidth="1"/>
    <col min="5129" max="5129" width="5.42578125" style="16" customWidth="1"/>
    <col min="5130" max="5130" width="5.28515625" style="16" customWidth="1"/>
    <col min="5131" max="5131" width="5.5703125" style="16" bestFit="1" customWidth="1"/>
    <col min="5132" max="5132" width="5.28515625" style="16" customWidth="1"/>
    <col min="5133" max="5135" width="5.42578125" style="16" bestFit="1" customWidth="1"/>
    <col min="5136" max="5136" width="3.7109375" style="16" customWidth="1"/>
    <col min="5137" max="5140" width="5.28515625" style="16" customWidth="1"/>
    <col min="5141" max="5143" width="5.42578125" style="16" bestFit="1" customWidth="1"/>
    <col min="5144" max="5144" width="6.42578125" style="16" bestFit="1" customWidth="1"/>
    <col min="5145" max="5145" width="5.42578125" style="16" customWidth="1"/>
    <col min="5146" max="5146" width="3.28515625" style="16" customWidth="1"/>
    <col min="5147" max="5147" width="5.140625" style="16" customWidth="1"/>
    <col min="5148" max="5148" width="5.7109375" style="16" customWidth="1"/>
    <col min="5149" max="5150" width="5.28515625" style="16" customWidth="1"/>
    <col min="5151" max="5151" width="5.5703125" style="16" customWidth="1"/>
    <col min="5152" max="5152" width="5.140625" style="16" customWidth="1"/>
    <col min="5153" max="5153" width="3.85546875" style="16" customWidth="1"/>
    <col min="5154" max="5154" width="6.140625" style="16" customWidth="1"/>
    <col min="5155" max="5155" width="5.42578125" style="16" bestFit="1" customWidth="1"/>
    <col min="5156" max="5156" width="4.28515625" style="16" customWidth="1"/>
    <col min="5157" max="5157" width="3.85546875" style="16" customWidth="1"/>
    <col min="5158" max="5376" width="11.42578125" style="16"/>
    <col min="5377" max="5377" width="4.28515625" style="16" bestFit="1" customWidth="1"/>
    <col min="5378" max="5378" width="11.42578125" style="16" customWidth="1"/>
    <col min="5379" max="5379" width="5" style="16" customWidth="1"/>
    <col min="5380" max="5380" width="5.140625" style="16" customWidth="1"/>
    <col min="5381" max="5381" width="5.7109375" style="16" bestFit="1" customWidth="1"/>
    <col min="5382" max="5382" width="5.7109375" style="16" customWidth="1"/>
    <col min="5383" max="5383" width="5.5703125" style="16" bestFit="1" customWidth="1"/>
    <col min="5384" max="5384" width="5.7109375" style="16" customWidth="1"/>
    <col min="5385" max="5385" width="5.42578125" style="16" customWidth="1"/>
    <col min="5386" max="5386" width="5.28515625" style="16" customWidth="1"/>
    <col min="5387" max="5387" width="5.5703125" style="16" bestFit="1" customWidth="1"/>
    <col min="5388" max="5388" width="5.28515625" style="16" customWidth="1"/>
    <col min="5389" max="5391" width="5.42578125" style="16" bestFit="1" customWidth="1"/>
    <col min="5392" max="5392" width="3.7109375" style="16" customWidth="1"/>
    <col min="5393" max="5396" width="5.28515625" style="16" customWidth="1"/>
    <col min="5397" max="5399" width="5.42578125" style="16" bestFit="1" customWidth="1"/>
    <col min="5400" max="5400" width="6.42578125" style="16" bestFit="1" customWidth="1"/>
    <col min="5401" max="5401" width="5.42578125" style="16" customWidth="1"/>
    <col min="5402" max="5402" width="3.28515625" style="16" customWidth="1"/>
    <col min="5403" max="5403" width="5.140625" style="16" customWidth="1"/>
    <col min="5404" max="5404" width="5.7109375" style="16" customWidth="1"/>
    <col min="5405" max="5406" width="5.28515625" style="16" customWidth="1"/>
    <col min="5407" max="5407" width="5.5703125" style="16" customWidth="1"/>
    <col min="5408" max="5408" width="5.140625" style="16" customWidth="1"/>
    <col min="5409" max="5409" width="3.85546875" style="16" customWidth="1"/>
    <col min="5410" max="5410" width="6.140625" style="16" customWidth="1"/>
    <col min="5411" max="5411" width="5.42578125" style="16" bestFit="1" customWidth="1"/>
    <col min="5412" max="5412" width="4.28515625" style="16" customWidth="1"/>
    <col min="5413" max="5413" width="3.85546875" style="16" customWidth="1"/>
    <col min="5414" max="5632" width="11.42578125" style="16"/>
    <col min="5633" max="5633" width="4.28515625" style="16" bestFit="1" customWidth="1"/>
    <col min="5634" max="5634" width="11.42578125" style="16" customWidth="1"/>
    <col min="5635" max="5635" width="5" style="16" customWidth="1"/>
    <col min="5636" max="5636" width="5.140625" style="16" customWidth="1"/>
    <col min="5637" max="5637" width="5.7109375" style="16" bestFit="1" customWidth="1"/>
    <col min="5638" max="5638" width="5.7109375" style="16" customWidth="1"/>
    <col min="5639" max="5639" width="5.5703125" style="16" bestFit="1" customWidth="1"/>
    <col min="5640" max="5640" width="5.7109375" style="16" customWidth="1"/>
    <col min="5641" max="5641" width="5.42578125" style="16" customWidth="1"/>
    <col min="5642" max="5642" width="5.28515625" style="16" customWidth="1"/>
    <col min="5643" max="5643" width="5.5703125" style="16" bestFit="1" customWidth="1"/>
    <col min="5644" max="5644" width="5.28515625" style="16" customWidth="1"/>
    <col min="5645" max="5647" width="5.42578125" style="16" bestFit="1" customWidth="1"/>
    <col min="5648" max="5648" width="3.7109375" style="16" customWidth="1"/>
    <col min="5649" max="5652" width="5.28515625" style="16" customWidth="1"/>
    <col min="5653" max="5655" width="5.42578125" style="16" bestFit="1" customWidth="1"/>
    <col min="5656" max="5656" width="6.42578125" style="16" bestFit="1" customWidth="1"/>
    <col min="5657" max="5657" width="5.42578125" style="16" customWidth="1"/>
    <col min="5658" max="5658" width="3.28515625" style="16" customWidth="1"/>
    <col min="5659" max="5659" width="5.140625" style="16" customWidth="1"/>
    <col min="5660" max="5660" width="5.7109375" style="16" customWidth="1"/>
    <col min="5661" max="5662" width="5.28515625" style="16" customWidth="1"/>
    <col min="5663" max="5663" width="5.5703125" style="16" customWidth="1"/>
    <col min="5664" max="5664" width="5.140625" style="16" customWidth="1"/>
    <col min="5665" max="5665" width="3.85546875" style="16" customWidth="1"/>
    <col min="5666" max="5666" width="6.140625" style="16" customWidth="1"/>
    <col min="5667" max="5667" width="5.42578125" style="16" bestFit="1" customWidth="1"/>
    <col min="5668" max="5668" width="4.28515625" style="16" customWidth="1"/>
    <col min="5669" max="5669" width="3.85546875" style="16" customWidth="1"/>
    <col min="5670" max="5888" width="11.42578125" style="16"/>
    <col min="5889" max="5889" width="4.28515625" style="16" bestFit="1" customWidth="1"/>
    <col min="5890" max="5890" width="11.42578125" style="16" customWidth="1"/>
    <col min="5891" max="5891" width="5" style="16" customWidth="1"/>
    <col min="5892" max="5892" width="5.140625" style="16" customWidth="1"/>
    <col min="5893" max="5893" width="5.7109375" style="16" bestFit="1" customWidth="1"/>
    <col min="5894" max="5894" width="5.7109375" style="16" customWidth="1"/>
    <col min="5895" max="5895" width="5.5703125" style="16" bestFit="1" customWidth="1"/>
    <col min="5896" max="5896" width="5.7109375" style="16" customWidth="1"/>
    <col min="5897" max="5897" width="5.42578125" style="16" customWidth="1"/>
    <col min="5898" max="5898" width="5.28515625" style="16" customWidth="1"/>
    <col min="5899" max="5899" width="5.5703125" style="16" bestFit="1" customWidth="1"/>
    <col min="5900" max="5900" width="5.28515625" style="16" customWidth="1"/>
    <col min="5901" max="5903" width="5.42578125" style="16" bestFit="1" customWidth="1"/>
    <col min="5904" max="5904" width="3.7109375" style="16" customWidth="1"/>
    <col min="5905" max="5908" width="5.28515625" style="16" customWidth="1"/>
    <col min="5909" max="5911" width="5.42578125" style="16" bestFit="1" customWidth="1"/>
    <col min="5912" max="5912" width="6.42578125" style="16" bestFit="1" customWidth="1"/>
    <col min="5913" max="5913" width="5.42578125" style="16" customWidth="1"/>
    <col min="5914" max="5914" width="3.28515625" style="16" customWidth="1"/>
    <col min="5915" max="5915" width="5.140625" style="16" customWidth="1"/>
    <col min="5916" max="5916" width="5.7109375" style="16" customWidth="1"/>
    <col min="5917" max="5918" width="5.28515625" style="16" customWidth="1"/>
    <col min="5919" max="5919" width="5.5703125" style="16" customWidth="1"/>
    <col min="5920" max="5920" width="5.140625" style="16" customWidth="1"/>
    <col min="5921" max="5921" width="3.85546875" style="16" customWidth="1"/>
    <col min="5922" max="5922" width="6.140625" style="16" customWidth="1"/>
    <col min="5923" max="5923" width="5.42578125" style="16" bestFit="1" customWidth="1"/>
    <col min="5924" max="5924" width="4.28515625" style="16" customWidth="1"/>
    <col min="5925" max="5925" width="3.85546875" style="16" customWidth="1"/>
    <col min="5926" max="6144" width="11.42578125" style="16"/>
    <col min="6145" max="6145" width="4.28515625" style="16" bestFit="1" customWidth="1"/>
    <col min="6146" max="6146" width="11.42578125" style="16" customWidth="1"/>
    <col min="6147" max="6147" width="5" style="16" customWidth="1"/>
    <col min="6148" max="6148" width="5.140625" style="16" customWidth="1"/>
    <col min="6149" max="6149" width="5.7109375" style="16" bestFit="1" customWidth="1"/>
    <col min="6150" max="6150" width="5.7109375" style="16" customWidth="1"/>
    <col min="6151" max="6151" width="5.5703125" style="16" bestFit="1" customWidth="1"/>
    <col min="6152" max="6152" width="5.7109375" style="16" customWidth="1"/>
    <col min="6153" max="6153" width="5.42578125" style="16" customWidth="1"/>
    <col min="6154" max="6154" width="5.28515625" style="16" customWidth="1"/>
    <col min="6155" max="6155" width="5.5703125" style="16" bestFit="1" customWidth="1"/>
    <col min="6156" max="6156" width="5.28515625" style="16" customWidth="1"/>
    <col min="6157" max="6159" width="5.42578125" style="16" bestFit="1" customWidth="1"/>
    <col min="6160" max="6160" width="3.7109375" style="16" customWidth="1"/>
    <col min="6161" max="6164" width="5.28515625" style="16" customWidth="1"/>
    <col min="6165" max="6167" width="5.42578125" style="16" bestFit="1" customWidth="1"/>
    <col min="6168" max="6168" width="6.42578125" style="16" bestFit="1" customWidth="1"/>
    <col min="6169" max="6169" width="5.42578125" style="16" customWidth="1"/>
    <col min="6170" max="6170" width="3.28515625" style="16" customWidth="1"/>
    <col min="6171" max="6171" width="5.140625" style="16" customWidth="1"/>
    <col min="6172" max="6172" width="5.7109375" style="16" customWidth="1"/>
    <col min="6173" max="6174" width="5.28515625" style="16" customWidth="1"/>
    <col min="6175" max="6175" width="5.5703125" style="16" customWidth="1"/>
    <col min="6176" max="6176" width="5.140625" style="16" customWidth="1"/>
    <col min="6177" max="6177" width="3.85546875" style="16" customWidth="1"/>
    <col min="6178" max="6178" width="6.140625" style="16" customWidth="1"/>
    <col min="6179" max="6179" width="5.42578125" style="16" bestFit="1" customWidth="1"/>
    <col min="6180" max="6180" width="4.28515625" style="16" customWidth="1"/>
    <col min="6181" max="6181" width="3.85546875" style="16" customWidth="1"/>
    <col min="6182" max="6400" width="11.42578125" style="16"/>
    <col min="6401" max="6401" width="4.28515625" style="16" bestFit="1" customWidth="1"/>
    <col min="6402" max="6402" width="11.42578125" style="16" customWidth="1"/>
    <col min="6403" max="6403" width="5" style="16" customWidth="1"/>
    <col min="6404" max="6404" width="5.140625" style="16" customWidth="1"/>
    <col min="6405" max="6405" width="5.7109375" style="16" bestFit="1" customWidth="1"/>
    <col min="6406" max="6406" width="5.7109375" style="16" customWidth="1"/>
    <col min="6407" max="6407" width="5.5703125" style="16" bestFit="1" customWidth="1"/>
    <col min="6408" max="6408" width="5.7109375" style="16" customWidth="1"/>
    <col min="6409" max="6409" width="5.42578125" style="16" customWidth="1"/>
    <col min="6410" max="6410" width="5.28515625" style="16" customWidth="1"/>
    <col min="6411" max="6411" width="5.5703125" style="16" bestFit="1" customWidth="1"/>
    <col min="6412" max="6412" width="5.28515625" style="16" customWidth="1"/>
    <col min="6413" max="6415" width="5.42578125" style="16" bestFit="1" customWidth="1"/>
    <col min="6416" max="6416" width="3.7109375" style="16" customWidth="1"/>
    <col min="6417" max="6420" width="5.28515625" style="16" customWidth="1"/>
    <col min="6421" max="6423" width="5.42578125" style="16" bestFit="1" customWidth="1"/>
    <col min="6424" max="6424" width="6.42578125" style="16" bestFit="1" customWidth="1"/>
    <col min="6425" max="6425" width="5.42578125" style="16" customWidth="1"/>
    <col min="6426" max="6426" width="3.28515625" style="16" customWidth="1"/>
    <col min="6427" max="6427" width="5.140625" style="16" customWidth="1"/>
    <col min="6428" max="6428" width="5.7109375" style="16" customWidth="1"/>
    <col min="6429" max="6430" width="5.28515625" style="16" customWidth="1"/>
    <col min="6431" max="6431" width="5.5703125" style="16" customWidth="1"/>
    <col min="6432" max="6432" width="5.140625" style="16" customWidth="1"/>
    <col min="6433" max="6433" width="3.85546875" style="16" customWidth="1"/>
    <col min="6434" max="6434" width="6.140625" style="16" customWidth="1"/>
    <col min="6435" max="6435" width="5.42578125" style="16" bestFit="1" customWidth="1"/>
    <col min="6436" max="6436" width="4.28515625" style="16" customWidth="1"/>
    <col min="6437" max="6437" width="3.85546875" style="16" customWidth="1"/>
    <col min="6438" max="6656" width="11.42578125" style="16"/>
    <col min="6657" max="6657" width="4.28515625" style="16" bestFit="1" customWidth="1"/>
    <col min="6658" max="6658" width="11.42578125" style="16" customWidth="1"/>
    <col min="6659" max="6659" width="5" style="16" customWidth="1"/>
    <col min="6660" max="6660" width="5.140625" style="16" customWidth="1"/>
    <col min="6661" max="6661" width="5.7109375" style="16" bestFit="1" customWidth="1"/>
    <col min="6662" max="6662" width="5.7109375" style="16" customWidth="1"/>
    <col min="6663" max="6663" width="5.5703125" style="16" bestFit="1" customWidth="1"/>
    <col min="6664" max="6664" width="5.7109375" style="16" customWidth="1"/>
    <col min="6665" max="6665" width="5.42578125" style="16" customWidth="1"/>
    <col min="6666" max="6666" width="5.28515625" style="16" customWidth="1"/>
    <col min="6667" max="6667" width="5.5703125" style="16" bestFit="1" customWidth="1"/>
    <col min="6668" max="6668" width="5.28515625" style="16" customWidth="1"/>
    <col min="6669" max="6671" width="5.42578125" style="16" bestFit="1" customWidth="1"/>
    <col min="6672" max="6672" width="3.7109375" style="16" customWidth="1"/>
    <col min="6673" max="6676" width="5.28515625" style="16" customWidth="1"/>
    <col min="6677" max="6679" width="5.42578125" style="16" bestFit="1" customWidth="1"/>
    <col min="6680" max="6680" width="6.42578125" style="16" bestFit="1" customWidth="1"/>
    <col min="6681" max="6681" width="5.42578125" style="16" customWidth="1"/>
    <col min="6682" max="6682" width="3.28515625" style="16" customWidth="1"/>
    <col min="6683" max="6683" width="5.140625" style="16" customWidth="1"/>
    <col min="6684" max="6684" width="5.7109375" style="16" customWidth="1"/>
    <col min="6685" max="6686" width="5.28515625" style="16" customWidth="1"/>
    <col min="6687" max="6687" width="5.5703125" style="16" customWidth="1"/>
    <col min="6688" max="6688" width="5.140625" style="16" customWidth="1"/>
    <col min="6689" max="6689" width="3.85546875" style="16" customWidth="1"/>
    <col min="6690" max="6690" width="6.140625" style="16" customWidth="1"/>
    <col min="6691" max="6691" width="5.42578125" style="16" bestFit="1" customWidth="1"/>
    <col min="6692" max="6692" width="4.28515625" style="16" customWidth="1"/>
    <col min="6693" max="6693" width="3.85546875" style="16" customWidth="1"/>
    <col min="6694" max="6912" width="11.42578125" style="16"/>
    <col min="6913" max="6913" width="4.28515625" style="16" bestFit="1" customWidth="1"/>
    <col min="6914" max="6914" width="11.42578125" style="16" customWidth="1"/>
    <col min="6915" max="6915" width="5" style="16" customWidth="1"/>
    <col min="6916" max="6916" width="5.140625" style="16" customWidth="1"/>
    <col min="6917" max="6917" width="5.7109375" style="16" bestFit="1" customWidth="1"/>
    <col min="6918" max="6918" width="5.7109375" style="16" customWidth="1"/>
    <col min="6919" max="6919" width="5.5703125" style="16" bestFit="1" customWidth="1"/>
    <col min="6920" max="6920" width="5.7109375" style="16" customWidth="1"/>
    <col min="6921" max="6921" width="5.42578125" style="16" customWidth="1"/>
    <col min="6922" max="6922" width="5.28515625" style="16" customWidth="1"/>
    <col min="6923" max="6923" width="5.5703125" style="16" bestFit="1" customWidth="1"/>
    <col min="6924" max="6924" width="5.28515625" style="16" customWidth="1"/>
    <col min="6925" max="6927" width="5.42578125" style="16" bestFit="1" customWidth="1"/>
    <col min="6928" max="6928" width="3.7109375" style="16" customWidth="1"/>
    <col min="6929" max="6932" width="5.28515625" style="16" customWidth="1"/>
    <col min="6933" max="6935" width="5.42578125" style="16" bestFit="1" customWidth="1"/>
    <col min="6936" max="6936" width="6.42578125" style="16" bestFit="1" customWidth="1"/>
    <col min="6937" max="6937" width="5.42578125" style="16" customWidth="1"/>
    <col min="6938" max="6938" width="3.28515625" style="16" customWidth="1"/>
    <col min="6939" max="6939" width="5.140625" style="16" customWidth="1"/>
    <col min="6940" max="6940" width="5.7109375" style="16" customWidth="1"/>
    <col min="6941" max="6942" width="5.28515625" style="16" customWidth="1"/>
    <col min="6943" max="6943" width="5.5703125" style="16" customWidth="1"/>
    <col min="6944" max="6944" width="5.140625" style="16" customWidth="1"/>
    <col min="6945" max="6945" width="3.85546875" style="16" customWidth="1"/>
    <col min="6946" max="6946" width="6.140625" style="16" customWidth="1"/>
    <col min="6947" max="6947" width="5.42578125" style="16" bestFit="1" customWidth="1"/>
    <col min="6948" max="6948" width="4.28515625" style="16" customWidth="1"/>
    <col min="6949" max="6949" width="3.85546875" style="16" customWidth="1"/>
    <col min="6950" max="7168" width="11.42578125" style="16"/>
    <col min="7169" max="7169" width="4.28515625" style="16" bestFit="1" customWidth="1"/>
    <col min="7170" max="7170" width="11.42578125" style="16" customWidth="1"/>
    <col min="7171" max="7171" width="5" style="16" customWidth="1"/>
    <col min="7172" max="7172" width="5.140625" style="16" customWidth="1"/>
    <col min="7173" max="7173" width="5.7109375" style="16" bestFit="1" customWidth="1"/>
    <col min="7174" max="7174" width="5.7109375" style="16" customWidth="1"/>
    <col min="7175" max="7175" width="5.5703125" style="16" bestFit="1" customWidth="1"/>
    <col min="7176" max="7176" width="5.7109375" style="16" customWidth="1"/>
    <col min="7177" max="7177" width="5.42578125" style="16" customWidth="1"/>
    <col min="7178" max="7178" width="5.28515625" style="16" customWidth="1"/>
    <col min="7179" max="7179" width="5.5703125" style="16" bestFit="1" customWidth="1"/>
    <col min="7180" max="7180" width="5.28515625" style="16" customWidth="1"/>
    <col min="7181" max="7183" width="5.42578125" style="16" bestFit="1" customWidth="1"/>
    <col min="7184" max="7184" width="3.7109375" style="16" customWidth="1"/>
    <col min="7185" max="7188" width="5.28515625" style="16" customWidth="1"/>
    <col min="7189" max="7191" width="5.42578125" style="16" bestFit="1" customWidth="1"/>
    <col min="7192" max="7192" width="6.42578125" style="16" bestFit="1" customWidth="1"/>
    <col min="7193" max="7193" width="5.42578125" style="16" customWidth="1"/>
    <col min="7194" max="7194" width="3.28515625" style="16" customWidth="1"/>
    <col min="7195" max="7195" width="5.140625" style="16" customWidth="1"/>
    <col min="7196" max="7196" width="5.7109375" style="16" customWidth="1"/>
    <col min="7197" max="7198" width="5.28515625" style="16" customWidth="1"/>
    <col min="7199" max="7199" width="5.5703125" style="16" customWidth="1"/>
    <col min="7200" max="7200" width="5.140625" style="16" customWidth="1"/>
    <col min="7201" max="7201" width="3.85546875" style="16" customWidth="1"/>
    <col min="7202" max="7202" width="6.140625" style="16" customWidth="1"/>
    <col min="7203" max="7203" width="5.42578125" style="16" bestFit="1" customWidth="1"/>
    <col min="7204" max="7204" width="4.28515625" style="16" customWidth="1"/>
    <col min="7205" max="7205" width="3.85546875" style="16" customWidth="1"/>
    <col min="7206" max="7424" width="11.42578125" style="16"/>
    <col min="7425" max="7425" width="4.28515625" style="16" bestFit="1" customWidth="1"/>
    <col min="7426" max="7426" width="11.42578125" style="16" customWidth="1"/>
    <col min="7427" max="7427" width="5" style="16" customWidth="1"/>
    <col min="7428" max="7428" width="5.140625" style="16" customWidth="1"/>
    <col min="7429" max="7429" width="5.7109375" style="16" bestFit="1" customWidth="1"/>
    <col min="7430" max="7430" width="5.7109375" style="16" customWidth="1"/>
    <col min="7431" max="7431" width="5.5703125" style="16" bestFit="1" customWidth="1"/>
    <col min="7432" max="7432" width="5.7109375" style="16" customWidth="1"/>
    <col min="7433" max="7433" width="5.42578125" style="16" customWidth="1"/>
    <col min="7434" max="7434" width="5.28515625" style="16" customWidth="1"/>
    <col min="7435" max="7435" width="5.5703125" style="16" bestFit="1" customWidth="1"/>
    <col min="7436" max="7436" width="5.28515625" style="16" customWidth="1"/>
    <col min="7437" max="7439" width="5.42578125" style="16" bestFit="1" customWidth="1"/>
    <col min="7440" max="7440" width="3.7109375" style="16" customWidth="1"/>
    <col min="7441" max="7444" width="5.28515625" style="16" customWidth="1"/>
    <col min="7445" max="7447" width="5.42578125" style="16" bestFit="1" customWidth="1"/>
    <col min="7448" max="7448" width="6.42578125" style="16" bestFit="1" customWidth="1"/>
    <col min="7449" max="7449" width="5.42578125" style="16" customWidth="1"/>
    <col min="7450" max="7450" width="3.28515625" style="16" customWidth="1"/>
    <col min="7451" max="7451" width="5.140625" style="16" customWidth="1"/>
    <col min="7452" max="7452" width="5.7109375" style="16" customWidth="1"/>
    <col min="7453" max="7454" width="5.28515625" style="16" customWidth="1"/>
    <col min="7455" max="7455" width="5.5703125" style="16" customWidth="1"/>
    <col min="7456" max="7456" width="5.140625" style="16" customWidth="1"/>
    <col min="7457" max="7457" width="3.85546875" style="16" customWidth="1"/>
    <col min="7458" max="7458" width="6.140625" style="16" customWidth="1"/>
    <col min="7459" max="7459" width="5.42578125" style="16" bestFit="1" customWidth="1"/>
    <col min="7460" max="7460" width="4.28515625" style="16" customWidth="1"/>
    <col min="7461" max="7461" width="3.85546875" style="16" customWidth="1"/>
    <col min="7462" max="7680" width="11.42578125" style="16"/>
    <col min="7681" max="7681" width="4.28515625" style="16" bestFit="1" customWidth="1"/>
    <col min="7682" max="7682" width="11.42578125" style="16" customWidth="1"/>
    <col min="7683" max="7683" width="5" style="16" customWidth="1"/>
    <col min="7684" max="7684" width="5.140625" style="16" customWidth="1"/>
    <col min="7685" max="7685" width="5.7109375" style="16" bestFit="1" customWidth="1"/>
    <col min="7686" max="7686" width="5.7109375" style="16" customWidth="1"/>
    <col min="7687" max="7687" width="5.5703125" style="16" bestFit="1" customWidth="1"/>
    <col min="7688" max="7688" width="5.7109375" style="16" customWidth="1"/>
    <col min="7689" max="7689" width="5.42578125" style="16" customWidth="1"/>
    <col min="7690" max="7690" width="5.28515625" style="16" customWidth="1"/>
    <col min="7691" max="7691" width="5.5703125" style="16" bestFit="1" customWidth="1"/>
    <col min="7692" max="7692" width="5.28515625" style="16" customWidth="1"/>
    <col min="7693" max="7695" width="5.42578125" style="16" bestFit="1" customWidth="1"/>
    <col min="7696" max="7696" width="3.7109375" style="16" customWidth="1"/>
    <col min="7697" max="7700" width="5.28515625" style="16" customWidth="1"/>
    <col min="7701" max="7703" width="5.42578125" style="16" bestFit="1" customWidth="1"/>
    <col min="7704" max="7704" width="6.42578125" style="16" bestFit="1" customWidth="1"/>
    <col min="7705" max="7705" width="5.42578125" style="16" customWidth="1"/>
    <col min="7706" max="7706" width="3.28515625" style="16" customWidth="1"/>
    <col min="7707" max="7707" width="5.140625" style="16" customWidth="1"/>
    <col min="7708" max="7708" width="5.7109375" style="16" customWidth="1"/>
    <col min="7709" max="7710" width="5.28515625" style="16" customWidth="1"/>
    <col min="7711" max="7711" width="5.5703125" style="16" customWidth="1"/>
    <col min="7712" max="7712" width="5.140625" style="16" customWidth="1"/>
    <col min="7713" max="7713" width="3.85546875" style="16" customWidth="1"/>
    <col min="7714" max="7714" width="6.140625" style="16" customWidth="1"/>
    <col min="7715" max="7715" width="5.42578125" style="16" bestFit="1" customWidth="1"/>
    <col min="7716" max="7716" width="4.28515625" style="16" customWidth="1"/>
    <col min="7717" max="7717" width="3.85546875" style="16" customWidth="1"/>
    <col min="7718" max="7936" width="11.42578125" style="16"/>
    <col min="7937" max="7937" width="4.28515625" style="16" bestFit="1" customWidth="1"/>
    <col min="7938" max="7938" width="11.42578125" style="16" customWidth="1"/>
    <col min="7939" max="7939" width="5" style="16" customWidth="1"/>
    <col min="7940" max="7940" width="5.140625" style="16" customWidth="1"/>
    <col min="7941" max="7941" width="5.7109375" style="16" bestFit="1" customWidth="1"/>
    <col min="7942" max="7942" width="5.7109375" style="16" customWidth="1"/>
    <col min="7943" max="7943" width="5.5703125" style="16" bestFit="1" customWidth="1"/>
    <col min="7944" max="7944" width="5.7109375" style="16" customWidth="1"/>
    <col min="7945" max="7945" width="5.42578125" style="16" customWidth="1"/>
    <col min="7946" max="7946" width="5.28515625" style="16" customWidth="1"/>
    <col min="7947" max="7947" width="5.5703125" style="16" bestFit="1" customWidth="1"/>
    <col min="7948" max="7948" width="5.28515625" style="16" customWidth="1"/>
    <col min="7949" max="7951" width="5.42578125" style="16" bestFit="1" customWidth="1"/>
    <col min="7952" max="7952" width="3.7109375" style="16" customWidth="1"/>
    <col min="7953" max="7956" width="5.28515625" style="16" customWidth="1"/>
    <col min="7957" max="7959" width="5.42578125" style="16" bestFit="1" customWidth="1"/>
    <col min="7960" max="7960" width="6.42578125" style="16" bestFit="1" customWidth="1"/>
    <col min="7961" max="7961" width="5.42578125" style="16" customWidth="1"/>
    <col min="7962" max="7962" width="3.28515625" style="16" customWidth="1"/>
    <col min="7963" max="7963" width="5.140625" style="16" customWidth="1"/>
    <col min="7964" max="7964" width="5.7109375" style="16" customWidth="1"/>
    <col min="7965" max="7966" width="5.28515625" style="16" customWidth="1"/>
    <col min="7967" max="7967" width="5.5703125" style="16" customWidth="1"/>
    <col min="7968" max="7968" width="5.140625" style="16" customWidth="1"/>
    <col min="7969" max="7969" width="3.85546875" style="16" customWidth="1"/>
    <col min="7970" max="7970" width="6.140625" style="16" customWidth="1"/>
    <col min="7971" max="7971" width="5.42578125" style="16" bestFit="1" customWidth="1"/>
    <col min="7972" max="7972" width="4.28515625" style="16" customWidth="1"/>
    <col min="7973" max="7973" width="3.85546875" style="16" customWidth="1"/>
    <col min="7974" max="8192" width="11.42578125" style="16"/>
    <col min="8193" max="8193" width="4.28515625" style="16" bestFit="1" customWidth="1"/>
    <col min="8194" max="8194" width="11.42578125" style="16" customWidth="1"/>
    <col min="8195" max="8195" width="5" style="16" customWidth="1"/>
    <col min="8196" max="8196" width="5.140625" style="16" customWidth="1"/>
    <col min="8197" max="8197" width="5.7109375" style="16" bestFit="1" customWidth="1"/>
    <col min="8198" max="8198" width="5.7109375" style="16" customWidth="1"/>
    <col min="8199" max="8199" width="5.5703125" style="16" bestFit="1" customWidth="1"/>
    <col min="8200" max="8200" width="5.7109375" style="16" customWidth="1"/>
    <col min="8201" max="8201" width="5.42578125" style="16" customWidth="1"/>
    <col min="8202" max="8202" width="5.28515625" style="16" customWidth="1"/>
    <col min="8203" max="8203" width="5.5703125" style="16" bestFit="1" customWidth="1"/>
    <col min="8204" max="8204" width="5.28515625" style="16" customWidth="1"/>
    <col min="8205" max="8207" width="5.42578125" style="16" bestFit="1" customWidth="1"/>
    <col min="8208" max="8208" width="3.7109375" style="16" customWidth="1"/>
    <col min="8209" max="8212" width="5.28515625" style="16" customWidth="1"/>
    <col min="8213" max="8215" width="5.42578125" style="16" bestFit="1" customWidth="1"/>
    <col min="8216" max="8216" width="6.42578125" style="16" bestFit="1" customWidth="1"/>
    <col min="8217" max="8217" width="5.42578125" style="16" customWidth="1"/>
    <col min="8218" max="8218" width="3.28515625" style="16" customWidth="1"/>
    <col min="8219" max="8219" width="5.140625" style="16" customWidth="1"/>
    <col min="8220" max="8220" width="5.7109375" style="16" customWidth="1"/>
    <col min="8221" max="8222" width="5.28515625" style="16" customWidth="1"/>
    <col min="8223" max="8223" width="5.5703125" style="16" customWidth="1"/>
    <col min="8224" max="8224" width="5.140625" style="16" customWidth="1"/>
    <col min="8225" max="8225" width="3.85546875" style="16" customWidth="1"/>
    <col min="8226" max="8226" width="6.140625" style="16" customWidth="1"/>
    <col min="8227" max="8227" width="5.42578125" style="16" bestFit="1" customWidth="1"/>
    <col min="8228" max="8228" width="4.28515625" style="16" customWidth="1"/>
    <col min="8229" max="8229" width="3.85546875" style="16" customWidth="1"/>
    <col min="8230" max="8448" width="11.42578125" style="16"/>
    <col min="8449" max="8449" width="4.28515625" style="16" bestFit="1" customWidth="1"/>
    <col min="8450" max="8450" width="11.42578125" style="16" customWidth="1"/>
    <col min="8451" max="8451" width="5" style="16" customWidth="1"/>
    <col min="8452" max="8452" width="5.140625" style="16" customWidth="1"/>
    <col min="8453" max="8453" width="5.7109375" style="16" bestFit="1" customWidth="1"/>
    <col min="8454" max="8454" width="5.7109375" style="16" customWidth="1"/>
    <col min="8455" max="8455" width="5.5703125" style="16" bestFit="1" customWidth="1"/>
    <col min="8456" max="8456" width="5.7109375" style="16" customWidth="1"/>
    <col min="8457" max="8457" width="5.42578125" style="16" customWidth="1"/>
    <col min="8458" max="8458" width="5.28515625" style="16" customWidth="1"/>
    <col min="8459" max="8459" width="5.5703125" style="16" bestFit="1" customWidth="1"/>
    <col min="8460" max="8460" width="5.28515625" style="16" customWidth="1"/>
    <col min="8461" max="8463" width="5.42578125" style="16" bestFit="1" customWidth="1"/>
    <col min="8464" max="8464" width="3.7109375" style="16" customWidth="1"/>
    <col min="8465" max="8468" width="5.28515625" style="16" customWidth="1"/>
    <col min="8469" max="8471" width="5.42578125" style="16" bestFit="1" customWidth="1"/>
    <col min="8472" max="8472" width="6.42578125" style="16" bestFit="1" customWidth="1"/>
    <col min="8473" max="8473" width="5.42578125" style="16" customWidth="1"/>
    <col min="8474" max="8474" width="3.28515625" style="16" customWidth="1"/>
    <col min="8475" max="8475" width="5.140625" style="16" customWidth="1"/>
    <col min="8476" max="8476" width="5.7109375" style="16" customWidth="1"/>
    <col min="8477" max="8478" width="5.28515625" style="16" customWidth="1"/>
    <col min="8479" max="8479" width="5.5703125" style="16" customWidth="1"/>
    <col min="8480" max="8480" width="5.140625" style="16" customWidth="1"/>
    <col min="8481" max="8481" width="3.85546875" style="16" customWidth="1"/>
    <col min="8482" max="8482" width="6.140625" style="16" customWidth="1"/>
    <col min="8483" max="8483" width="5.42578125" style="16" bestFit="1" customWidth="1"/>
    <col min="8484" max="8484" width="4.28515625" style="16" customWidth="1"/>
    <col min="8485" max="8485" width="3.85546875" style="16" customWidth="1"/>
    <col min="8486" max="8704" width="11.42578125" style="16"/>
    <col min="8705" max="8705" width="4.28515625" style="16" bestFit="1" customWidth="1"/>
    <col min="8706" max="8706" width="11.42578125" style="16" customWidth="1"/>
    <col min="8707" max="8707" width="5" style="16" customWidth="1"/>
    <col min="8708" max="8708" width="5.140625" style="16" customWidth="1"/>
    <col min="8709" max="8709" width="5.7109375" style="16" bestFit="1" customWidth="1"/>
    <col min="8710" max="8710" width="5.7109375" style="16" customWidth="1"/>
    <col min="8711" max="8711" width="5.5703125" style="16" bestFit="1" customWidth="1"/>
    <col min="8712" max="8712" width="5.7109375" style="16" customWidth="1"/>
    <col min="8713" max="8713" width="5.42578125" style="16" customWidth="1"/>
    <col min="8714" max="8714" width="5.28515625" style="16" customWidth="1"/>
    <col min="8715" max="8715" width="5.5703125" style="16" bestFit="1" customWidth="1"/>
    <col min="8716" max="8716" width="5.28515625" style="16" customWidth="1"/>
    <col min="8717" max="8719" width="5.42578125" style="16" bestFit="1" customWidth="1"/>
    <col min="8720" max="8720" width="3.7109375" style="16" customWidth="1"/>
    <col min="8721" max="8724" width="5.28515625" style="16" customWidth="1"/>
    <col min="8725" max="8727" width="5.42578125" style="16" bestFit="1" customWidth="1"/>
    <col min="8728" max="8728" width="6.42578125" style="16" bestFit="1" customWidth="1"/>
    <col min="8729" max="8729" width="5.42578125" style="16" customWidth="1"/>
    <col min="8730" max="8730" width="3.28515625" style="16" customWidth="1"/>
    <col min="8731" max="8731" width="5.140625" style="16" customWidth="1"/>
    <col min="8732" max="8732" width="5.7109375" style="16" customWidth="1"/>
    <col min="8733" max="8734" width="5.28515625" style="16" customWidth="1"/>
    <col min="8735" max="8735" width="5.5703125" style="16" customWidth="1"/>
    <col min="8736" max="8736" width="5.140625" style="16" customWidth="1"/>
    <col min="8737" max="8737" width="3.85546875" style="16" customWidth="1"/>
    <col min="8738" max="8738" width="6.140625" style="16" customWidth="1"/>
    <col min="8739" max="8739" width="5.42578125" style="16" bestFit="1" customWidth="1"/>
    <col min="8740" max="8740" width="4.28515625" style="16" customWidth="1"/>
    <col min="8741" max="8741" width="3.85546875" style="16" customWidth="1"/>
    <col min="8742" max="8960" width="11.42578125" style="16"/>
    <col min="8961" max="8961" width="4.28515625" style="16" bestFit="1" customWidth="1"/>
    <col min="8962" max="8962" width="11.42578125" style="16" customWidth="1"/>
    <col min="8963" max="8963" width="5" style="16" customWidth="1"/>
    <col min="8964" max="8964" width="5.140625" style="16" customWidth="1"/>
    <col min="8965" max="8965" width="5.7109375" style="16" bestFit="1" customWidth="1"/>
    <col min="8966" max="8966" width="5.7109375" style="16" customWidth="1"/>
    <col min="8967" max="8967" width="5.5703125" style="16" bestFit="1" customWidth="1"/>
    <col min="8968" max="8968" width="5.7109375" style="16" customWidth="1"/>
    <col min="8969" max="8969" width="5.42578125" style="16" customWidth="1"/>
    <col min="8970" max="8970" width="5.28515625" style="16" customWidth="1"/>
    <col min="8971" max="8971" width="5.5703125" style="16" bestFit="1" customWidth="1"/>
    <col min="8972" max="8972" width="5.28515625" style="16" customWidth="1"/>
    <col min="8973" max="8975" width="5.42578125" style="16" bestFit="1" customWidth="1"/>
    <col min="8976" max="8976" width="3.7109375" style="16" customWidth="1"/>
    <col min="8977" max="8980" width="5.28515625" style="16" customWidth="1"/>
    <col min="8981" max="8983" width="5.42578125" style="16" bestFit="1" customWidth="1"/>
    <col min="8984" max="8984" width="6.42578125" style="16" bestFit="1" customWidth="1"/>
    <col min="8985" max="8985" width="5.42578125" style="16" customWidth="1"/>
    <col min="8986" max="8986" width="3.28515625" style="16" customWidth="1"/>
    <col min="8987" max="8987" width="5.140625" style="16" customWidth="1"/>
    <col min="8988" max="8988" width="5.7109375" style="16" customWidth="1"/>
    <col min="8989" max="8990" width="5.28515625" style="16" customWidth="1"/>
    <col min="8991" max="8991" width="5.5703125" style="16" customWidth="1"/>
    <col min="8992" max="8992" width="5.140625" style="16" customWidth="1"/>
    <col min="8993" max="8993" width="3.85546875" style="16" customWidth="1"/>
    <col min="8994" max="8994" width="6.140625" style="16" customWidth="1"/>
    <col min="8995" max="8995" width="5.42578125" style="16" bestFit="1" customWidth="1"/>
    <col min="8996" max="8996" width="4.28515625" style="16" customWidth="1"/>
    <col min="8997" max="8997" width="3.85546875" style="16" customWidth="1"/>
    <col min="8998" max="9216" width="11.42578125" style="16"/>
    <col min="9217" max="9217" width="4.28515625" style="16" bestFit="1" customWidth="1"/>
    <col min="9218" max="9218" width="11.42578125" style="16" customWidth="1"/>
    <col min="9219" max="9219" width="5" style="16" customWidth="1"/>
    <col min="9220" max="9220" width="5.140625" style="16" customWidth="1"/>
    <col min="9221" max="9221" width="5.7109375" style="16" bestFit="1" customWidth="1"/>
    <col min="9222" max="9222" width="5.7109375" style="16" customWidth="1"/>
    <col min="9223" max="9223" width="5.5703125" style="16" bestFit="1" customWidth="1"/>
    <col min="9224" max="9224" width="5.7109375" style="16" customWidth="1"/>
    <col min="9225" max="9225" width="5.42578125" style="16" customWidth="1"/>
    <col min="9226" max="9226" width="5.28515625" style="16" customWidth="1"/>
    <col min="9227" max="9227" width="5.5703125" style="16" bestFit="1" customWidth="1"/>
    <col min="9228" max="9228" width="5.28515625" style="16" customWidth="1"/>
    <col min="9229" max="9231" width="5.42578125" style="16" bestFit="1" customWidth="1"/>
    <col min="9232" max="9232" width="3.7109375" style="16" customWidth="1"/>
    <col min="9233" max="9236" width="5.28515625" style="16" customWidth="1"/>
    <col min="9237" max="9239" width="5.42578125" style="16" bestFit="1" customWidth="1"/>
    <col min="9240" max="9240" width="6.42578125" style="16" bestFit="1" customWidth="1"/>
    <col min="9241" max="9241" width="5.42578125" style="16" customWidth="1"/>
    <col min="9242" max="9242" width="3.28515625" style="16" customWidth="1"/>
    <col min="9243" max="9243" width="5.140625" style="16" customWidth="1"/>
    <col min="9244" max="9244" width="5.7109375" style="16" customWidth="1"/>
    <col min="9245" max="9246" width="5.28515625" style="16" customWidth="1"/>
    <col min="9247" max="9247" width="5.5703125" style="16" customWidth="1"/>
    <col min="9248" max="9248" width="5.140625" style="16" customWidth="1"/>
    <col min="9249" max="9249" width="3.85546875" style="16" customWidth="1"/>
    <col min="9250" max="9250" width="6.140625" style="16" customWidth="1"/>
    <col min="9251" max="9251" width="5.42578125" style="16" bestFit="1" customWidth="1"/>
    <col min="9252" max="9252" width="4.28515625" style="16" customWidth="1"/>
    <col min="9253" max="9253" width="3.85546875" style="16" customWidth="1"/>
    <col min="9254" max="9472" width="11.42578125" style="16"/>
    <col min="9473" max="9473" width="4.28515625" style="16" bestFit="1" customWidth="1"/>
    <col min="9474" max="9474" width="11.42578125" style="16" customWidth="1"/>
    <col min="9475" max="9475" width="5" style="16" customWidth="1"/>
    <col min="9476" max="9476" width="5.140625" style="16" customWidth="1"/>
    <col min="9477" max="9477" width="5.7109375" style="16" bestFit="1" customWidth="1"/>
    <col min="9478" max="9478" width="5.7109375" style="16" customWidth="1"/>
    <col min="9479" max="9479" width="5.5703125" style="16" bestFit="1" customWidth="1"/>
    <col min="9480" max="9480" width="5.7109375" style="16" customWidth="1"/>
    <col min="9481" max="9481" width="5.42578125" style="16" customWidth="1"/>
    <col min="9482" max="9482" width="5.28515625" style="16" customWidth="1"/>
    <col min="9483" max="9483" width="5.5703125" style="16" bestFit="1" customWidth="1"/>
    <col min="9484" max="9484" width="5.28515625" style="16" customWidth="1"/>
    <col min="9485" max="9487" width="5.42578125" style="16" bestFit="1" customWidth="1"/>
    <col min="9488" max="9488" width="3.7109375" style="16" customWidth="1"/>
    <col min="9489" max="9492" width="5.28515625" style="16" customWidth="1"/>
    <col min="9493" max="9495" width="5.42578125" style="16" bestFit="1" customWidth="1"/>
    <col min="9496" max="9496" width="6.42578125" style="16" bestFit="1" customWidth="1"/>
    <col min="9497" max="9497" width="5.42578125" style="16" customWidth="1"/>
    <col min="9498" max="9498" width="3.28515625" style="16" customWidth="1"/>
    <col min="9499" max="9499" width="5.140625" style="16" customWidth="1"/>
    <col min="9500" max="9500" width="5.7109375" style="16" customWidth="1"/>
    <col min="9501" max="9502" width="5.28515625" style="16" customWidth="1"/>
    <col min="9503" max="9503" width="5.5703125" style="16" customWidth="1"/>
    <col min="9504" max="9504" width="5.140625" style="16" customWidth="1"/>
    <col min="9505" max="9505" width="3.85546875" style="16" customWidth="1"/>
    <col min="9506" max="9506" width="6.140625" style="16" customWidth="1"/>
    <col min="9507" max="9507" width="5.42578125" style="16" bestFit="1" customWidth="1"/>
    <col min="9508" max="9508" width="4.28515625" style="16" customWidth="1"/>
    <col min="9509" max="9509" width="3.85546875" style="16" customWidth="1"/>
    <col min="9510" max="9728" width="11.42578125" style="16"/>
    <col min="9729" max="9729" width="4.28515625" style="16" bestFit="1" customWidth="1"/>
    <col min="9730" max="9730" width="11.42578125" style="16" customWidth="1"/>
    <col min="9731" max="9731" width="5" style="16" customWidth="1"/>
    <col min="9732" max="9732" width="5.140625" style="16" customWidth="1"/>
    <col min="9733" max="9733" width="5.7109375" style="16" bestFit="1" customWidth="1"/>
    <col min="9734" max="9734" width="5.7109375" style="16" customWidth="1"/>
    <col min="9735" max="9735" width="5.5703125" style="16" bestFit="1" customWidth="1"/>
    <col min="9736" max="9736" width="5.7109375" style="16" customWidth="1"/>
    <col min="9737" max="9737" width="5.42578125" style="16" customWidth="1"/>
    <col min="9738" max="9738" width="5.28515625" style="16" customWidth="1"/>
    <col min="9739" max="9739" width="5.5703125" style="16" bestFit="1" customWidth="1"/>
    <col min="9740" max="9740" width="5.28515625" style="16" customWidth="1"/>
    <col min="9741" max="9743" width="5.42578125" style="16" bestFit="1" customWidth="1"/>
    <col min="9744" max="9744" width="3.7109375" style="16" customWidth="1"/>
    <col min="9745" max="9748" width="5.28515625" style="16" customWidth="1"/>
    <col min="9749" max="9751" width="5.42578125" style="16" bestFit="1" customWidth="1"/>
    <col min="9752" max="9752" width="6.42578125" style="16" bestFit="1" customWidth="1"/>
    <col min="9753" max="9753" width="5.42578125" style="16" customWidth="1"/>
    <col min="9754" max="9754" width="3.28515625" style="16" customWidth="1"/>
    <col min="9755" max="9755" width="5.140625" style="16" customWidth="1"/>
    <col min="9756" max="9756" width="5.7109375" style="16" customWidth="1"/>
    <col min="9757" max="9758" width="5.28515625" style="16" customWidth="1"/>
    <col min="9759" max="9759" width="5.5703125" style="16" customWidth="1"/>
    <col min="9760" max="9760" width="5.140625" style="16" customWidth="1"/>
    <col min="9761" max="9761" width="3.85546875" style="16" customWidth="1"/>
    <col min="9762" max="9762" width="6.140625" style="16" customWidth="1"/>
    <col min="9763" max="9763" width="5.42578125" style="16" bestFit="1" customWidth="1"/>
    <col min="9764" max="9764" width="4.28515625" style="16" customWidth="1"/>
    <col min="9765" max="9765" width="3.85546875" style="16" customWidth="1"/>
    <col min="9766" max="9984" width="11.42578125" style="16"/>
    <col min="9985" max="9985" width="4.28515625" style="16" bestFit="1" customWidth="1"/>
    <col min="9986" max="9986" width="11.42578125" style="16" customWidth="1"/>
    <col min="9987" max="9987" width="5" style="16" customWidth="1"/>
    <col min="9988" max="9988" width="5.140625" style="16" customWidth="1"/>
    <col min="9989" max="9989" width="5.7109375" style="16" bestFit="1" customWidth="1"/>
    <col min="9990" max="9990" width="5.7109375" style="16" customWidth="1"/>
    <col min="9991" max="9991" width="5.5703125" style="16" bestFit="1" customWidth="1"/>
    <col min="9992" max="9992" width="5.7109375" style="16" customWidth="1"/>
    <col min="9993" max="9993" width="5.42578125" style="16" customWidth="1"/>
    <col min="9994" max="9994" width="5.28515625" style="16" customWidth="1"/>
    <col min="9995" max="9995" width="5.5703125" style="16" bestFit="1" customWidth="1"/>
    <col min="9996" max="9996" width="5.28515625" style="16" customWidth="1"/>
    <col min="9997" max="9999" width="5.42578125" style="16" bestFit="1" customWidth="1"/>
    <col min="10000" max="10000" width="3.7109375" style="16" customWidth="1"/>
    <col min="10001" max="10004" width="5.28515625" style="16" customWidth="1"/>
    <col min="10005" max="10007" width="5.42578125" style="16" bestFit="1" customWidth="1"/>
    <col min="10008" max="10008" width="6.42578125" style="16" bestFit="1" customWidth="1"/>
    <col min="10009" max="10009" width="5.42578125" style="16" customWidth="1"/>
    <col min="10010" max="10010" width="3.28515625" style="16" customWidth="1"/>
    <col min="10011" max="10011" width="5.140625" style="16" customWidth="1"/>
    <col min="10012" max="10012" width="5.7109375" style="16" customWidth="1"/>
    <col min="10013" max="10014" width="5.28515625" style="16" customWidth="1"/>
    <col min="10015" max="10015" width="5.5703125" style="16" customWidth="1"/>
    <col min="10016" max="10016" width="5.140625" style="16" customWidth="1"/>
    <col min="10017" max="10017" width="3.85546875" style="16" customWidth="1"/>
    <col min="10018" max="10018" width="6.140625" style="16" customWidth="1"/>
    <col min="10019" max="10019" width="5.42578125" style="16" bestFit="1" customWidth="1"/>
    <col min="10020" max="10020" width="4.28515625" style="16" customWidth="1"/>
    <col min="10021" max="10021" width="3.85546875" style="16" customWidth="1"/>
    <col min="10022" max="10240" width="11.42578125" style="16"/>
    <col min="10241" max="10241" width="4.28515625" style="16" bestFit="1" customWidth="1"/>
    <col min="10242" max="10242" width="11.42578125" style="16" customWidth="1"/>
    <col min="10243" max="10243" width="5" style="16" customWidth="1"/>
    <col min="10244" max="10244" width="5.140625" style="16" customWidth="1"/>
    <col min="10245" max="10245" width="5.7109375" style="16" bestFit="1" customWidth="1"/>
    <col min="10246" max="10246" width="5.7109375" style="16" customWidth="1"/>
    <col min="10247" max="10247" width="5.5703125" style="16" bestFit="1" customWidth="1"/>
    <col min="10248" max="10248" width="5.7109375" style="16" customWidth="1"/>
    <col min="10249" max="10249" width="5.42578125" style="16" customWidth="1"/>
    <col min="10250" max="10250" width="5.28515625" style="16" customWidth="1"/>
    <col min="10251" max="10251" width="5.5703125" style="16" bestFit="1" customWidth="1"/>
    <col min="10252" max="10252" width="5.28515625" style="16" customWidth="1"/>
    <col min="10253" max="10255" width="5.42578125" style="16" bestFit="1" customWidth="1"/>
    <col min="10256" max="10256" width="3.7109375" style="16" customWidth="1"/>
    <col min="10257" max="10260" width="5.28515625" style="16" customWidth="1"/>
    <col min="10261" max="10263" width="5.42578125" style="16" bestFit="1" customWidth="1"/>
    <col min="10264" max="10264" width="6.42578125" style="16" bestFit="1" customWidth="1"/>
    <col min="10265" max="10265" width="5.42578125" style="16" customWidth="1"/>
    <col min="10266" max="10266" width="3.28515625" style="16" customWidth="1"/>
    <col min="10267" max="10267" width="5.140625" style="16" customWidth="1"/>
    <col min="10268" max="10268" width="5.7109375" style="16" customWidth="1"/>
    <col min="10269" max="10270" width="5.28515625" style="16" customWidth="1"/>
    <col min="10271" max="10271" width="5.5703125" style="16" customWidth="1"/>
    <col min="10272" max="10272" width="5.140625" style="16" customWidth="1"/>
    <col min="10273" max="10273" width="3.85546875" style="16" customWidth="1"/>
    <col min="10274" max="10274" width="6.140625" style="16" customWidth="1"/>
    <col min="10275" max="10275" width="5.42578125" style="16" bestFit="1" customWidth="1"/>
    <col min="10276" max="10276" width="4.28515625" style="16" customWidth="1"/>
    <col min="10277" max="10277" width="3.85546875" style="16" customWidth="1"/>
    <col min="10278" max="10496" width="11.42578125" style="16"/>
    <col min="10497" max="10497" width="4.28515625" style="16" bestFit="1" customWidth="1"/>
    <col min="10498" max="10498" width="11.42578125" style="16" customWidth="1"/>
    <col min="10499" max="10499" width="5" style="16" customWidth="1"/>
    <col min="10500" max="10500" width="5.140625" style="16" customWidth="1"/>
    <col min="10501" max="10501" width="5.7109375" style="16" bestFit="1" customWidth="1"/>
    <col min="10502" max="10502" width="5.7109375" style="16" customWidth="1"/>
    <col min="10503" max="10503" width="5.5703125" style="16" bestFit="1" customWidth="1"/>
    <col min="10504" max="10504" width="5.7109375" style="16" customWidth="1"/>
    <col min="10505" max="10505" width="5.42578125" style="16" customWidth="1"/>
    <col min="10506" max="10506" width="5.28515625" style="16" customWidth="1"/>
    <col min="10507" max="10507" width="5.5703125" style="16" bestFit="1" customWidth="1"/>
    <col min="10508" max="10508" width="5.28515625" style="16" customWidth="1"/>
    <col min="10509" max="10511" width="5.42578125" style="16" bestFit="1" customWidth="1"/>
    <col min="10512" max="10512" width="3.7109375" style="16" customWidth="1"/>
    <col min="10513" max="10516" width="5.28515625" style="16" customWidth="1"/>
    <col min="10517" max="10519" width="5.42578125" style="16" bestFit="1" customWidth="1"/>
    <col min="10520" max="10520" width="6.42578125" style="16" bestFit="1" customWidth="1"/>
    <col min="10521" max="10521" width="5.42578125" style="16" customWidth="1"/>
    <col min="10522" max="10522" width="3.28515625" style="16" customWidth="1"/>
    <col min="10523" max="10523" width="5.140625" style="16" customWidth="1"/>
    <col min="10524" max="10524" width="5.7109375" style="16" customWidth="1"/>
    <col min="10525" max="10526" width="5.28515625" style="16" customWidth="1"/>
    <col min="10527" max="10527" width="5.5703125" style="16" customWidth="1"/>
    <col min="10528" max="10528" width="5.140625" style="16" customWidth="1"/>
    <col min="10529" max="10529" width="3.85546875" style="16" customWidth="1"/>
    <col min="10530" max="10530" width="6.140625" style="16" customWidth="1"/>
    <col min="10531" max="10531" width="5.42578125" style="16" bestFit="1" customWidth="1"/>
    <col min="10532" max="10532" width="4.28515625" style="16" customWidth="1"/>
    <col min="10533" max="10533" width="3.85546875" style="16" customWidth="1"/>
    <col min="10534" max="10752" width="11.42578125" style="16"/>
    <col min="10753" max="10753" width="4.28515625" style="16" bestFit="1" customWidth="1"/>
    <col min="10754" max="10754" width="11.42578125" style="16" customWidth="1"/>
    <col min="10755" max="10755" width="5" style="16" customWidth="1"/>
    <col min="10756" max="10756" width="5.140625" style="16" customWidth="1"/>
    <col min="10757" max="10757" width="5.7109375" style="16" bestFit="1" customWidth="1"/>
    <col min="10758" max="10758" width="5.7109375" style="16" customWidth="1"/>
    <col min="10759" max="10759" width="5.5703125" style="16" bestFit="1" customWidth="1"/>
    <col min="10760" max="10760" width="5.7109375" style="16" customWidth="1"/>
    <col min="10761" max="10761" width="5.42578125" style="16" customWidth="1"/>
    <col min="10762" max="10762" width="5.28515625" style="16" customWidth="1"/>
    <col min="10763" max="10763" width="5.5703125" style="16" bestFit="1" customWidth="1"/>
    <col min="10764" max="10764" width="5.28515625" style="16" customWidth="1"/>
    <col min="10765" max="10767" width="5.42578125" style="16" bestFit="1" customWidth="1"/>
    <col min="10768" max="10768" width="3.7109375" style="16" customWidth="1"/>
    <col min="10769" max="10772" width="5.28515625" style="16" customWidth="1"/>
    <col min="10773" max="10775" width="5.42578125" style="16" bestFit="1" customWidth="1"/>
    <col min="10776" max="10776" width="6.42578125" style="16" bestFit="1" customWidth="1"/>
    <col min="10777" max="10777" width="5.42578125" style="16" customWidth="1"/>
    <col min="10778" max="10778" width="3.28515625" style="16" customWidth="1"/>
    <col min="10779" max="10779" width="5.140625" style="16" customWidth="1"/>
    <col min="10780" max="10780" width="5.7109375" style="16" customWidth="1"/>
    <col min="10781" max="10782" width="5.28515625" style="16" customWidth="1"/>
    <col min="10783" max="10783" width="5.5703125" style="16" customWidth="1"/>
    <col min="10784" max="10784" width="5.140625" style="16" customWidth="1"/>
    <col min="10785" max="10785" width="3.85546875" style="16" customWidth="1"/>
    <col min="10786" max="10786" width="6.140625" style="16" customWidth="1"/>
    <col min="10787" max="10787" width="5.42578125" style="16" bestFit="1" customWidth="1"/>
    <col min="10788" max="10788" width="4.28515625" style="16" customWidth="1"/>
    <col min="10789" max="10789" width="3.85546875" style="16" customWidth="1"/>
    <col min="10790" max="11008" width="11.42578125" style="16"/>
    <col min="11009" max="11009" width="4.28515625" style="16" bestFit="1" customWidth="1"/>
    <col min="11010" max="11010" width="11.42578125" style="16" customWidth="1"/>
    <col min="11011" max="11011" width="5" style="16" customWidth="1"/>
    <col min="11012" max="11012" width="5.140625" style="16" customWidth="1"/>
    <col min="11013" max="11013" width="5.7109375" style="16" bestFit="1" customWidth="1"/>
    <col min="11014" max="11014" width="5.7109375" style="16" customWidth="1"/>
    <col min="11015" max="11015" width="5.5703125" style="16" bestFit="1" customWidth="1"/>
    <col min="11016" max="11016" width="5.7109375" style="16" customWidth="1"/>
    <col min="11017" max="11017" width="5.42578125" style="16" customWidth="1"/>
    <col min="11018" max="11018" width="5.28515625" style="16" customWidth="1"/>
    <col min="11019" max="11019" width="5.5703125" style="16" bestFit="1" customWidth="1"/>
    <col min="11020" max="11020" width="5.28515625" style="16" customWidth="1"/>
    <col min="11021" max="11023" width="5.42578125" style="16" bestFit="1" customWidth="1"/>
    <col min="11024" max="11024" width="3.7109375" style="16" customWidth="1"/>
    <col min="11025" max="11028" width="5.28515625" style="16" customWidth="1"/>
    <col min="11029" max="11031" width="5.42578125" style="16" bestFit="1" customWidth="1"/>
    <col min="11032" max="11032" width="6.42578125" style="16" bestFit="1" customWidth="1"/>
    <col min="11033" max="11033" width="5.42578125" style="16" customWidth="1"/>
    <col min="11034" max="11034" width="3.28515625" style="16" customWidth="1"/>
    <col min="11035" max="11035" width="5.140625" style="16" customWidth="1"/>
    <col min="11036" max="11036" width="5.7109375" style="16" customWidth="1"/>
    <col min="11037" max="11038" width="5.28515625" style="16" customWidth="1"/>
    <col min="11039" max="11039" width="5.5703125" style="16" customWidth="1"/>
    <col min="11040" max="11040" width="5.140625" style="16" customWidth="1"/>
    <col min="11041" max="11041" width="3.85546875" style="16" customWidth="1"/>
    <col min="11042" max="11042" width="6.140625" style="16" customWidth="1"/>
    <col min="11043" max="11043" width="5.42578125" style="16" bestFit="1" customWidth="1"/>
    <col min="11044" max="11044" width="4.28515625" style="16" customWidth="1"/>
    <col min="11045" max="11045" width="3.85546875" style="16" customWidth="1"/>
    <col min="11046" max="11264" width="11.42578125" style="16"/>
    <col min="11265" max="11265" width="4.28515625" style="16" bestFit="1" customWidth="1"/>
    <col min="11266" max="11266" width="11.42578125" style="16" customWidth="1"/>
    <col min="11267" max="11267" width="5" style="16" customWidth="1"/>
    <col min="11268" max="11268" width="5.140625" style="16" customWidth="1"/>
    <col min="11269" max="11269" width="5.7109375" style="16" bestFit="1" customWidth="1"/>
    <col min="11270" max="11270" width="5.7109375" style="16" customWidth="1"/>
    <col min="11271" max="11271" width="5.5703125" style="16" bestFit="1" customWidth="1"/>
    <col min="11272" max="11272" width="5.7109375" style="16" customWidth="1"/>
    <col min="11273" max="11273" width="5.42578125" style="16" customWidth="1"/>
    <col min="11274" max="11274" width="5.28515625" style="16" customWidth="1"/>
    <col min="11275" max="11275" width="5.5703125" style="16" bestFit="1" customWidth="1"/>
    <col min="11276" max="11276" width="5.28515625" style="16" customWidth="1"/>
    <col min="11277" max="11279" width="5.42578125" style="16" bestFit="1" customWidth="1"/>
    <col min="11280" max="11280" width="3.7109375" style="16" customWidth="1"/>
    <col min="11281" max="11284" width="5.28515625" style="16" customWidth="1"/>
    <col min="11285" max="11287" width="5.42578125" style="16" bestFit="1" customWidth="1"/>
    <col min="11288" max="11288" width="6.42578125" style="16" bestFit="1" customWidth="1"/>
    <col min="11289" max="11289" width="5.42578125" style="16" customWidth="1"/>
    <col min="11290" max="11290" width="3.28515625" style="16" customWidth="1"/>
    <col min="11291" max="11291" width="5.140625" style="16" customWidth="1"/>
    <col min="11292" max="11292" width="5.7109375" style="16" customWidth="1"/>
    <col min="11293" max="11294" width="5.28515625" style="16" customWidth="1"/>
    <col min="11295" max="11295" width="5.5703125" style="16" customWidth="1"/>
    <col min="11296" max="11296" width="5.140625" style="16" customWidth="1"/>
    <col min="11297" max="11297" width="3.85546875" style="16" customWidth="1"/>
    <col min="11298" max="11298" width="6.140625" style="16" customWidth="1"/>
    <col min="11299" max="11299" width="5.42578125" style="16" bestFit="1" customWidth="1"/>
    <col min="11300" max="11300" width="4.28515625" style="16" customWidth="1"/>
    <col min="11301" max="11301" width="3.85546875" style="16" customWidth="1"/>
    <col min="11302" max="11520" width="11.42578125" style="16"/>
    <col min="11521" max="11521" width="4.28515625" style="16" bestFit="1" customWidth="1"/>
    <col min="11522" max="11522" width="11.42578125" style="16" customWidth="1"/>
    <col min="11523" max="11523" width="5" style="16" customWidth="1"/>
    <col min="11524" max="11524" width="5.140625" style="16" customWidth="1"/>
    <col min="11525" max="11525" width="5.7109375" style="16" bestFit="1" customWidth="1"/>
    <col min="11526" max="11526" width="5.7109375" style="16" customWidth="1"/>
    <col min="11527" max="11527" width="5.5703125" style="16" bestFit="1" customWidth="1"/>
    <col min="11528" max="11528" width="5.7109375" style="16" customWidth="1"/>
    <col min="11529" max="11529" width="5.42578125" style="16" customWidth="1"/>
    <col min="11530" max="11530" width="5.28515625" style="16" customWidth="1"/>
    <col min="11531" max="11531" width="5.5703125" style="16" bestFit="1" customWidth="1"/>
    <col min="11532" max="11532" width="5.28515625" style="16" customWidth="1"/>
    <col min="11533" max="11535" width="5.42578125" style="16" bestFit="1" customWidth="1"/>
    <col min="11536" max="11536" width="3.7109375" style="16" customWidth="1"/>
    <col min="11537" max="11540" width="5.28515625" style="16" customWidth="1"/>
    <col min="11541" max="11543" width="5.42578125" style="16" bestFit="1" customWidth="1"/>
    <col min="11544" max="11544" width="6.42578125" style="16" bestFit="1" customWidth="1"/>
    <col min="11545" max="11545" width="5.42578125" style="16" customWidth="1"/>
    <col min="11546" max="11546" width="3.28515625" style="16" customWidth="1"/>
    <col min="11547" max="11547" width="5.140625" style="16" customWidth="1"/>
    <col min="11548" max="11548" width="5.7109375" style="16" customWidth="1"/>
    <col min="11549" max="11550" width="5.28515625" style="16" customWidth="1"/>
    <col min="11551" max="11551" width="5.5703125" style="16" customWidth="1"/>
    <col min="11552" max="11552" width="5.140625" style="16" customWidth="1"/>
    <col min="11553" max="11553" width="3.85546875" style="16" customWidth="1"/>
    <col min="11554" max="11554" width="6.140625" style="16" customWidth="1"/>
    <col min="11555" max="11555" width="5.42578125" style="16" bestFit="1" customWidth="1"/>
    <col min="11556" max="11556" width="4.28515625" style="16" customWidth="1"/>
    <col min="11557" max="11557" width="3.85546875" style="16" customWidth="1"/>
    <col min="11558" max="11776" width="11.42578125" style="16"/>
    <col min="11777" max="11777" width="4.28515625" style="16" bestFit="1" customWidth="1"/>
    <col min="11778" max="11778" width="11.42578125" style="16" customWidth="1"/>
    <col min="11779" max="11779" width="5" style="16" customWidth="1"/>
    <col min="11780" max="11780" width="5.140625" style="16" customWidth="1"/>
    <col min="11781" max="11781" width="5.7109375" style="16" bestFit="1" customWidth="1"/>
    <col min="11782" max="11782" width="5.7109375" style="16" customWidth="1"/>
    <col min="11783" max="11783" width="5.5703125" style="16" bestFit="1" customWidth="1"/>
    <col min="11784" max="11784" width="5.7109375" style="16" customWidth="1"/>
    <col min="11785" max="11785" width="5.42578125" style="16" customWidth="1"/>
    <col min="11786" max="11786" width="5.28515625" style="16" customWidth="1"/>
    <col min="11787" max="11787" width="5.5703125" style="16" bestFit="1" customWidth="1"/>
    <col min="11788" max="11788" width="5.28515625" style="16" customWidth="1"/>
    <col min="11789" max="11791" width="5.42578125" style="16" bestFit="1" customWidth="1"/>
    <col min="11792" max="11792" width="3.7109375" style="16" customWidth="1"/>
    <col min="11793" max="11796" width="5.28515625" style="16" customWidth="1"/>
    <col min="11797" max="11799" width="5.42578125" style="16" bestFit="1" customWidth="1"/>
    <col min="11800" max="11800" width="6.42578125" style="16" bestFit="1" customWidth="1"/>
    <col min="11801" max="11801" width="5.42578125" style="16" customWidth="1"/>
    <col min="11802" max="11802" width="3.28515625" style="16" customWidth="1"/>
    <col min="11803" max="11803" width="5.140625" style="16" customWidth="1"/>
    <col min="11804" max="11804" width="5.7109375" style="16" customWidth="1"/>
    <col min="11805" max="11806" width="5.28515625" style="16" customWidth="1"/>
    <col min="11807" max="11807" width="5.5703125" style="16" customWidth="1"/>
    <col min="11808" max="11808" width="5.140625" style="16" customWidth="1"/>
    <col min="11809" max="11809" width="3.85546875" style="16" customWidth="1"/>
    <col min="11810" max="11810" width="6.140625" style="16" customWidth="1"/>
    <col min="11811" max="11811" width="5.42578125" style="16" bestFit="1" customWidth="1"/>
    <col min="11812" max="11812" width="4.28515625" style="16" customWidth="1"/>
    <col min="11813" max="11813" width="3.85546875" style="16" customWidth="1"/>
    <col min="11814" max="12032" width="11.42578125" style="16"/>
    <col min="12033" max="12033" width="4.28515625" style="16" bestFit="1" customWidth="1"/>
    <col min="12034" max="12034" width="11.42578125" style="16" customWidth="1"/>
    <col min="12035" max="12035" width="5" style="16" customWidth="1"/>
    <col min="12036" max="12036" width="5.140625" style="16" customWidth="1"/>
    <col min="12037" max="12037" width="5.7109375" style="16" bestFit="1" customWidth="1"/>
    <col min="12038" max="12038" width="5.7109375" style="16" customWidth="1"/>
    <col min="12039" max="12039" width="5.5703125" style="16" bestFit="1" customWidth="1"/>
    <col min="12040" max="12040" width="5.7109375" style="16" customWidth="1"/>
    <col min="12041" max="12041" width="5.42578125" style="16" customWidth="1"/>
    <col min="12042" max="12042" width="5.28515625" style="16" customWidth="1"/>
    <col min="12043" max="12043" width="5.5703125" style="16" bestFit="1" customWidth="1"/>
    <col min="12044" max="12044" width="5.28515625" style="16" customWidth="1"/>
    <col min="12045" max="12047" width="5.42578125" style="16" bestFit="1" customWidth="1"/>
    <col min="12048" max="12048" width="3.7109375" style="16" customWidth="1"/>
    <col min="12049" max="12052" width="5.28515625" style="16" customWidth="1"/>
    <col min="12053" max="12055" width="5.42578125" style="16" bestFit="1" customWidth="1"/>
    <col min="12056" max="12056" width="6.42578125" style="16" bestFit="1" customWidth="1"/>
    <col min="12057" max="12057" width="5.42578125" style="16" customWidth="1"/>
    <col min="12058" max="12058" width="3.28515625" style="16" customWidth="1"/>
    <col min="12059" max="12059" width="5.140625" style="16" customWidth="1"/>
    <col min="12060" max="12060" width="5.7109375" style="16" customWidth="1"/>
    <col min="12061" max="12062" width="5.28515625" style="16" customWidth="1"/>
    <col min="12063" max="12063" width="5.5703125" style="16" customWidth="1"/>
    <col min="12064" max="12064" width="5.140625" style="16" customWidth="1"/>
    <col min="12065" max="12065" width="3.85546875" style="16" customWidth="1"/>
    <col min="12066" max="12066" width="6.140625" style="16" customWidth="1"/>
    <col min="12067" max="12067" width="5.42578125" style="16" bestFit="1" customWidth="1"/>
    <col min="12068" max="12068" width="4.28515625" style="16" customWidth="1"/>
    <col min="12069" max="12069" width="3.85546875" style="16" customWidth="1"/>
    <col min="12070" max="12288" width="11.42578125" style="16"/>
    <col min="12289" max="12289" width="4.28515625" style="16" bestFit="1" customWidth="1"/>
    <col min="12290" max="12290" width="11.42578125" style="16" customWidth="1"/>
    <col min="12291" max="12291" width="5" style="16" customWidth="1"/>
    <col min="12292" max="12292" width="5.140625" style="16" customWidth="1"/>
    <col min="12293" max="12293" width="5.7109375" style="16" bestFit="1" customWidth="1"/>
    <col min="12294" max="12294" width="5.7109375" style="16" customWidth="1"/>
    <col min="12295" max="12295" width="5.5703125" style="16" bestFit="1" customWidth="1"/>
    <col min="12296" max="12296" width="5.7109375" style="16" customWidth="1"/>
    <col min="12297" max="12297" width="5.42578125" style="16" customWidth="1"/>
    <col min="12298" max="12298" width="5.28515625" style="16" customWidth="1"/>
    <col min="12299" max="12299" width="5.5703125" style="16" bestFit="1" customWidth="1"/>
    <col min="12300" max="12300" width="5.28515625" style="16" customWidth="1"/>
    <col min="12301" max="12303" width="5.42578125" style="16" bestFit="1" customWidth="1"/>
    <col min="12304" max="12304" width="3.7109375" style="16" customWidth="1"/>
    <col min="12305" max="12308" width="5.28515625" style="16" customWidth="1"/>
    <col min="12309" max="12311" width="5.42578125" style="16" bestFit="1" customWidth="1"/>
    <col min="12312" max="12312" width="6.42578125" style="16" bestFit="1" customWidth="1"/>
    <col min="12313" max="12313" width="5.42578125" style="16" customWidth="1"/>
    <col min="12314" max="12314" width="3.28515625" style="16" customWidth="1"/>
    <col min="12315" max="12315" width="5.140625" style="16" customWidth="1"/>
    <col min="12316" max="12316" width="5.7109375" style="16" customWidth="1"/>
    <col min="12317" max="12318" width="5.28515625" style="16" customWidth="1"/>
    <col min="12319" max="12319" width="5.5703125" style="16" customWidth="1"/>
    <col min="12320" max="12320" width="5.140625" style="16" customWidth="1"/>
    <col min="12321" max="12321" width="3.85546875" style="16" customWidth="1"/>
    <col min="12322" max="12322" width="6.140625" style="16" customWidth="1"/>
    <col min="12323" max="12323" width="5.42578125" style="16" bestFit="1" customWidth="1"/>
    <col min="12324" max="12324" width="4.28515625" style="16" customWidth="1"/>
    <col min="12325" max="12325" width="3.85546875" style="16" customWidth="1"/>
    <col min="12326" max="12544" width="11.42578125" style="16"/>
    <col min="12545" max="12545" width="4.28515625" style="16" bestFit="1" customWidth="1"/>
    <col min="12546" max="12546" width="11.42578125" style="16" customWidth="1"/>
    <col min="12547" max="12547" width="5" style="16" customWidth="1"/>
    <col min="12548" max="12548" width="5.140625" style="16" customWidth="1"/>
    <col min="12549" max="12549" width="5.7109375" style="16" bestFit="1" customWidth="1"/>
    <col min="12550" max="12550" width="5.7109375" style="16" customWidth="1"/>
    <col min="12551" max="12551" width="5.5703125" style="16" bestFit="1" customWidth="1"/>
    <col min="12552" max="12552" width="5.7109375" style="16" customWidth="1"/>
    <col min="12553" max="12553" width="5.42578125" style="16" customWidth="1"/>
    <col min="12554" max="12554" width="5.28515625" style="16" customWidth="1"/>
    <col min="12555" max="12555" width="5.5703125" style="16" bestFit="1" customWidth="1"/>
    <col min="12556" max="12556" width="5.28515625" style="16" customWidth="1"/>
    <col min="12557" max="12559" width="5.42578125" style="16" bestFit="1" customWidth="1"/>
    <col min="12560" max="12560" width="3.7109375" style="16" customWidth="1"/>
    <col min="12561" max="12564" width="5.28515625" style="16" customWidth="1"/>
    <col min="12565" max="12567" width="5.42578125" style="16" bestFit="1" customWidth="1"/>
    <col min="12568" max="12568" width="6.42578125" style="16" bestFit="1" customWidth="1"/>
    <col min="12569" max="12569" width="5.42578125" style="16" customWidth="1"/>
    <col min="12570" max="12570" width="3.28515625" style="16" customWidth="1"/>
    <col min="12571" max="12571" width="5.140625" style="16" customWidth="1"/>
    <col min="12572" max="12572" width="5.7109375" style="16" customWidth="1"/>
    <col min="12573" max="12574" width="5.28515625" style="16" customWidth="1"/>
    <col min="12575" max="12575" width="5.5703125" style="16" customWidth="1"/>
    <col min="12576" max="12576" width="5.140625" style="16" customWidth="1"/>
    <col min="12577" max="12577" width="3.85546875" style="16" customWidth="1"/>
    <col min="12578" max="12578" width="6.140625" style="16" customWidth="1"/>
    <col min="12579" max="12579" width="5.42578125" style="16" bestFit="1" customWidth="1"/>
    <col min="12580" max="12580" width="4.28515625" style="16" customWidth="1"/>
    <col min="12581" max="12581" width="3.85546875" style="16" customWidth="1"/>
    <col min="12582" max="12800" width="11.42578125" style="16"/>
    <col min="12801" max="12801" width="4.28515625" style="16" bestFit="1" customWidth="1"/>
    <col min="12802" max="12802" width="11.42578125" style="16" customWidth="1"/>
    <col min="12803" max="12803" width="5" style="16" customWidth="1"/>
    <col min="12804" max="12804" width="5.140625" style="16" customWidth="1"/>
    <col min="12805" max="12805" width="5.7109375" style="16" bestFit="1" customWidth="1"/>
    <col min="12806" max="12806" width="5.7109375" style="16" customWidth="1"/>
    <col min="12807" max="12807" width="5.5703125" style="16" bestFit="1" customWidth="1"/>
    <col min="12808" max="12808" width="5.7109375" style="16" customWidth="1"/>
    <col min="12809" max="12809" width="5.42578125" style="16" customWidth="1"/>
    <col min="12810" max="12810" width="5.28515625" style="16" customWidth="1"/>
    <col min="12811" max="12811" width="5.5703125" style="16" bestFit="1" customWidth="1"/>
    <col min="12812" max="12812" width="5.28515625" style="16" customWidth="1"/>
    <col min="12813" max="12815" width="5.42578125" style="16" bestFit="1" customWidth="1"/>
    <col min="12816" max="12816" width="3.7109375" style="16" customWidth="1"/>
    <col min="12817" max="12820" width="5.28515625" style="16" customWidth="1"/>
    <col min="12821" max="12823" width="5.42578125" style="16" bestFit="1" customWidth="1"/>
    <col min="12824" max="12824" width="6.42578125" style="16" bestFit="1" customWidth="1"/>
    <col min="12825" max="12825" width="5.42578125" style="16" customWidth="1"/>
    <col min="12826" max="12826" width="3.28515625" style="16" customWidth="1"/>
    <col min="12827" max="12827" width="5.140625" style="16" customWidth="1"/>
    <col min="12828" max="12828" width="5.7109375" style="16" customWidth="1"/>
    <col min="12829" max="12830" width="5.28515625" style="16" customWidth="1"/>
    <col min="12831" max="12831" width="5.5703125" style="16" customWidth="1"/>
    <col min="12832" max="12832" width="5.140625" style="16" customWidth="1"/>
    <col min="12833" max="12833" width="3.85546875" style="16" customWidth="1"/>
    <col min="12834" max="12834" width="6.140625" style="16" customWidth="1"/>
    <col min="12835" max="12835" width="5.42578125" style="16" bestFit="1" customWidth="1"/>
    <col min="12836" max="12836" width="4.28515625" style="16" customWidth="1"/>
    <col min="12837" max="12837" width="3.85546875" style="16" customWidth="1"/>
    <col min="12838" max="13056" width="11.42578125" style="16"/>
    <col min="13057" max="13057" width="4.28515625" style="16" bestFit="1" customWidth="1"/>
    <col min="13058" max="13058" width="11.42578125" style="16" customWidth="1"/>
    <col min="13059" max="13059" width="5" style="16" customWidth="1"/>
    <col min="13060" max="13060" width="5.140625" style="16" customWidth="1"/>
    <col min="13061" max="13061" width="5.7109375" style="16" bestFit="1" customWidth="1"/>
    <col min="13062" max="13062" width="5.7109375" style="16" customWidth="1"/>
    <col min="13063" max="13063" width="5.5703125" style="16" bestFit="1" customWidth="1"/>
    <col min="13064" max="13064" width="5.7109375" style="16" customWidth="1"/>
    <col min="13065" max="13065" width="5.42578125" style="16" customWidth="1"/>
    <col min="13066" max="13066" width="5.28515625" style="16" customWidth="1"/>
    <col min="13067" max="13067" width="5.5703125" style="16" bestFit="1" customWidth="1"/>
    <col min="13068" max="13068" width="5.28515625" style="16" customWidth="1"/>
    <col min="13069" max="13071" width="5.42578125" style="16" bestFit="1" customWidth="1"/>
    <col min="13072" max="13072" width="3.7109375" style="16" customWidth="1"/>
    <col min="13073" max="13076" width="5.28515625" style="16" customWidth="1"/>
    <col min="13077" max="13079" width="5.42578125" style="16" bestFit="1" customWidth="1"/>
    <col min="13080" max="13080" width="6.42578125" style="16" bestFit="1" customWidth="1"/>
    <col min="13081" max="13081" width="5.42578125" style="16" customWidth="1"/>
    <col min="13082" max="13082" width="3.28515625" style="16" customWidth="1"/>
    <col min="13083" max="13083" width="5.140625" style="16" customWidth="1"/>
    <col min="13084" max="13084" width="5.7109375" style="16" customWidth="1"/>
    <col min="13085" max="13086" width="5.28515625" style="16" customWidth="1"/>
    <col min="13087" max="13087" width="5.5703125" style="16" customWidth="1"/>
    <col min="13088" max="13088" width="5.140625" style="16" customWidth="1"/>
    <col min="13089" max="13089" width="3.85546875" style="16" customWidth="1"/>
    <col min="13090" max="13090" width="6.140625" style="16" customWidth="1"/>
    <col min="13091" max="13091" width="5.42578125" style="16" bestFit="1" customWidth="1"/>
    <col min="13092" max="13092" width="4.28515625" style="16" customWidth="1"/>
    <col min="13093" max="13093" width="3.85546875" style="16" customWidth="1"/>
    <col min="13094" max="13312" width="11.42578125" style="16"/>
    <col min="13313" max="13313" width="4.28515625" style="16" bestFit="1" customWidth="1"/>
    <col min="13314" max="13314" width="11.42578125" style="16" customWidth="1"/>
    <col min="13315" max="13315" width="5" style="16" customWidth="1"/>
    <col min="13316" max="13316" width="5.140625" style="16" customWidth="1"/>
    <col min="13317" max="13317" width="5.7109375" style="16" bestFit="1" customWidth="1"/>
    <col min="13318" max="13318" width="5.7109375" style="16" customWidth="1"/>
    <col min="13319" max="13319" width="5.5703125" style="16" bestFit="1" customWidth="1"/>
    <col min="13320" max="13320" width="5.7109375" style="16" customWidth="1"/>
    <col min="13321" max="13321" width="5.42578125" style="16" customWidth="1"/>
    <col min="13322" max="13322" width="5.28515625" style="16" customWidth="1"/>
    <col min="13323" max="13323" width="5.5703125" style="16" bestFit="1" customWidth="1"/>
    <col min="13324" max="13324" width="5.28515625" style="16" customWidth="1"/>
    <col min="13325" max="13327" width="5.42578125" style="16" bestFit="1" customWidth="1"/>
    <col min="13328" max="13328" width="3.7109375" style="16" customWidth="1"/>
    <col min="13329" max="13332" width="5.28515625" style="16" customWidth="1"/>
    <col min="13333" max="13335" width="5.42578125" style="16" bestFit="1" customWidth="1"/>
    <col min="13336" max="13336" width="6.42578125" style="16" bestFit="1" customWidth="1"/>
    <col min="13337" max="13337" width="5.42578125" style="16" customWidth="1"/>
    <col min="13338" max="13338" width="3.28515625" style="16" customWidth="1"/>
    <col min="13339" max="13339" width="5.140625" style="16" customWidth="1"/>
    <col min="13340" max="13340" width="5.7109375" style="16" customWidth="1"/>
    <col min="13341" max="13342" width="5.28515625" style="16" customWidth="1"/>
    <col min="13343" max="13343" width="5.5703125" style="16" customWidth="1"/>
    <col min="13344" max="13344" width="5.140625" style="16" customWidth="1"/>
    <col min="13345" max="13345" width="3.85546875" style="16" customWidth="1"/>
    <col min="13346" max="13346" width="6.140625" style="16" customWidth="1"/>
    <col min="13347" max="13347" width="5.42578125" style="16" bestFit="1" customWidth="1"/>
    <col min="13348" max="13348" width="4.28515625" style="16" customWidth="1"/>
    <col min="13349" max="13349" width="3.85546875" style="16" customWidth="1"/>
    <col min="13350" max="13568" width="11.42578125" style="16"/>
    <col min="13569" max="13569" width="4.28515625" style="16" bestFit="1" customWidth="1"/>
    <col min="13570" max="13570" width="11.42578125" style="16" customWidth="1"/>
    <col min="13571" max="13571" width="5" style="16" customWidth="1"/>
    <col min="13572" max="13572" width="5.140625" style="16" customWidth="1"/>
    <col min="13573" max="13573" width="5.7109375" style="16" bestFit="1" customWidth="1"/>
    <col min="13574" max="13574" width="5.7109375" style="16" customWidth="1"/>
    <col min="13575" max="13575" width="5.5703125" style="16" bestFit="1" customWidth="1"/>
    <col min="13576" max="13576" width="5.7109375" style="16" customWidth="1"/>
    <col min="13577" max="13577" width="5.42578125" style="16" customWidth="1"/>
    <col min="13578" max="13578" width="5.28515625" style="16" customWidth="1"/>
    <col min="13579" max="13579" width="5.5703125" style="16" bestFit="1" customWidth="1"/>
    <col min="13580" max="13580" width="5.28515625" style="16" customWidth="1"/>
    <col min="13581" max="13583" width="5.42578125" style="16" bestFit="1" customWidth="1"/>
    <col min="13584" max="13584" width="3.7109375" style="16" customWidth="1"/>
    <col min="13585" max="13588" width="5.28515625" style="16" customWidth="1"/>
    <col min="13589" max="13591" width="5.42578125" style="16" bestFit="1" customWidth="1"/>
    <col min="13592" max="13592" width="6.42578125" style="16" bestFit="1" customWidth="1"/>
    <col min="13593" max="13593" width="5.42578125" style="16" customWidth="1"/>
    <col min="13594" max="13594" width="3.28515625" style="16" customWidth="1"/>
    <col min="13595" max="13595" width="5.140625" style="16" customWidth="1"/>
    <col min="13596" max="13596" width="5.7109375" style="16" customWidth="1"/>
    <col min="13597" max="13598" width="5.28515625" style="16" customWidth="1"/>
    <col min="13599" max="13599" width="5.5703125" style="16" customWidth="1"/>
    <col min="13600" max="13600" width="5.140625" style="16" customWidth="1"/>
    <col min="13601" max="13601" width="3.85546875" style="16" customWidth="1"/>
    <col min="13602" max="13602" width="6.140625" style="16" customWidth="1"/>
    <col min="13603" max="13603" width="5.42578125" style="16" bestFit="1" customWidth="1"/>
    <col min="13604" max="13604" width="4.28515625" style="16" customWidth="1"/>
    <col min="13605" max="13605" width="3.85546875" style="16" customWidth="1"/>
    <col min="13606" max="13824" width="11.42578125" style="16"/>
    <col min="13825" max="13825" width="4.28515625" style="16" bestFit="1" customWidth="1"/>
    <col min="13826" max="13826" width="11.42578125" style="16" customWidth="1"/>
    <col min="13827" max="13827" width="5" style="16" customWidth="1"/>
    <col min="13828" max="13828" width="5.140625" style="16" customWidth="1"/>
    <col min="13829" max="13829" width="5.7109375" style="16" bestFit="1" customWidth="1"/>
    <col min="13830" max="13830" width="5.7109375" style="16" customWidth="1"/>
    <col min="13831" max="13831" width="5.5703125" style="16" bestFit="1" customWidth="1"/>
    <col min="13832" max="13832" width="5.7109375" style="16" customWidth="1"/>
    <col min="13833" max="13833" width="5.42578125" style="16" customWidth="1"/>
    <col min="13834" max="13834" width="5.28515625" style="16" customWidth="1"/>
    <col min="13835" max="13835" width="5.5703125" style="16" bestFit="1" customWidth="1"/>
    <col min="13836" max="13836" width="5.28515625" style="16" customWidth="1"/>
    <col min="13837" max="13839" width="5.42578125" style="16" bestFit="1" customWidth="1"/>
    <col min="13840" max="13840" width="3.7109375" style="16" customWidth="1"/>
    <col min="13841" max="13844" width="5.28515625" style="16" customWidth="1"/>
    <col min="13845" max="13847" width="5.42578125" style="16" bestFit="1" customWidth="1"/>
    <col min="13848" max="13848" width="6.42578125" style="16" bestFit="1" customWidth="1"/>
    <col min="13849" max="13849" width="5.42578125" style="16" customWidth="1"/>
    <col min="13850" max="13850" width="3.28515625" style="16" customWidth="1"/>
    <col min="13851" max="13851" width="5.140625" style="16" customWidth="1"/>
    <col min="13852" max="13852" width="5.7109375" style="16" customWidth="1"/>
    <col min="13853" max="13854" width="5.28515625" style="16" customWidth="1"/>
    <col min="13855" max="13855" width="5.5703125" style="16" customWidth="1"/>
    <col min="13856" max="13856" width="5.140625" style="16" customWidth="1"/>
    <col min="13857" max="13857" width="3.85546875" style="16" customWidth="1"/>
    <col min="13858" max="13858" width="6.140625" style="16" customWidth="1"/>
    <col min="13859" max="13859" width="5.42578125" style="16" bestFit="1" customWidth="1"/>
    <col min="13860" max="13860" width="4.28515625" style="16" customWidth="1"/>
    <col min="13861" max="13861" width="3.85546875" style="16" customWidth="1"/>
    <col min="13862" max="14080" width="11.42578125" style="16"/>
    <col min="14081" max="14081" width="4.28515625" style="16" bestFit="1" customWidth="1"/>
    <col min="14082" max="14082" width="11.42578125" style="16" customWidth="1"/>
    <col min="14083" max="14083" width="5" style="16" customWidth="1"/>
    <col min="14084" max="14084" width="5.140625" style="16" customWidth="1"/>
    <col min="14085" max="14085" width="5.7109375" style="16" bestFit="1" customWidth="1"/>
    <col min="14086" max="14086" width="5.7109375" style="16" customWidth="1"/>
    <col min="14087" max="14087" width="5.5703125" style="16" bestFit="1" customWidth="1"/>
    <col min="14088" max="14088" width="5.7109375" style="16" customWidth="1"/>
    <col min="14089" max="14089" width="5.42578125" style="16" customWidth="1"/>
    <col min="14090" max="14090" width="5.28515625" style="16" customWidth="1"/>
    <col min="14091" max="14091" width="5.5703125" style="16" bestFit="1" customWidth="1"/>
    <col min="14092" max="14092" width="5.28515625" style="16" customWidth="1"/>
    <col min="14093" max="14095" width="5.42578125" style="16" bestFit="1" customWidth="1"/>
    <col min="14096" max="14096" width="3.7109375" style="16" customWidth="1"/>
    <col min="14097" max="14100" width="5.28515625" style="16" customWidth="1"/>
    <col min="14101" max="14103" width="5.42578125" style="16" bestFit="1" customWidth="1"/>
    <col min="14104" max="14104" width="6.42578125" style="16" bestFit="1" customWidth="1"/>
    <col min="14105" max="14105" width="5.42578125" style="16" customWidth="1"/>
    <col min="14106" max="14106" width="3.28515625" style="16" customWidth="1"/>
    <col min="14107" max="14107" width="5.140625" style="16" customWidth="1"/>
    <col min="14108" max="14108" width="5.7109375" style="16" customWidth="1"/>
    <col min="14109" max="14110" width="5.28515625" style="16" customWidth="1"/>
    <col min="14111" max="14111" width="5.5703125" style="16" customWidth="1"/>
    <col min="14112" max="14112" width="5.140625" style="16" customWidth="1"/>
    <col min="14113" max="14113" width="3.85546875" style="16" customWidth="1"/>
    <col min="14114" max="14114" width="6.140625" style="16" customWidth="1"/>
    <col min="14115" max="14115" width="5.42578125" style="16" bestFit="1" customWidth="1"/>
    <col min="14116" max="14116" width="4.28515625" style="16" customWidth="1"/>
    <col min="14117" max="14117" width="3.85546875" style="16" customWidth="1"/>
    <col min="14118" max="14336" width="11.42578125" style="16"/>
    <col min="14337" max="14337" width="4.28515625" style="16" bestFit="1" customWidth="1"/>
    <col min="14338" max="14338" width="11.42578125" style="16" customWidth="1"/>
    <col min="14339" max="14339" width="5" style="16" customWidth="1"/>
    <col min="14340" max="14340" width="5.140625" style="16" customWidth="1"/>
    <col min="14341" max="14341" width="5.7109375" style="16" bestFit="1" customWidth="1"/>
    <col min="14342" max="14342" width="5.7109375" style="16" customWidth="1"/>
    <col min="14343" max="14343" width="5.5703125" style="16" bestFit="1" customWidth="1"/>
    <col min="14344" max="14344" width="5.7109375" style="16" customWidth="1"/>
    <col min="14345" max="14345" width="5.42578125" style="16" customWidth="1"/>
    <col min="14346" max="14346" width="5.28515625" style="16" customWidth="1"/>
    <col min="14347" max="14347" width="5.5703125" style="16" bestFit="1" customWidth="1"/>
    <col min="14348" max="14348" width="5.28515625" style="16" customWidth="1"/>
    <col min="14349" max="14351" width="5.42578125" style="16" bestFit="1" customWidth="1"/>
    <col min="14352" max="14352" width="3.7109375" style="16" customWidth="1"/>
    <col min="14353" max="14356" width="5.28515625" style="16" customWidth="1"/>
    <col min="14357" max="14359" width="5.42578125" style="16" bestFit="1" customWidth="1"/>
    <col min="14360" max="14360" width="6.42578125" style="16" bestFit="1" customWidth="1"/>
    <col min="14361" max="14361" width="5.42578125" style="16" customWidth="1"/>
    <col min="14362" max="14362" width="3.28515625" style="16" customWidth="1"/>
    <col min="14363" max="14363" width="5.140625" style="16" customWidth="1"/>
    <col min="14364" max="14364" width="5.7109375" style="16" customWidth="1"/>
    <col min="14365" max="14366" width="5.28515625" style="16" customWidth="1"/>
    <col min="14367" max="14367" width="5.5703125" style="16" customWidth="1"/>
    <col min="14368" max="14368" width="5.140625" style="16" customWidth="1"/>
    <col min="14369" max="14369" width="3.85546875" style="16" customWidth="1"/>
    <col min="14370" max="14370" width="6.140625" style="16" customWidth="1"/>
    <col min="14371" max="14371" width="5.42578125" style="16" bestFit="1" customWidth="1"/>
    <col min="14372" max="14372" width="4.28515625" style="16" customWidth="1"/>
    <col min="14373" max="14373" width="3.85546875" style="16" customWidth="1"/>
    <col min="14374" max="14592" width="11.42578125" style="16"/>
    <col min="14593" max="14593" width="4.28515625" style="16" bestFit="1" customWidth="1"/>
    <col min="14594" max="14594" width="11.42578125" style="16" customWidth="1"/>
    <col min="14595" max="14595" width="5" style="16" customWidth="1"/>
    <col min="14596" max="14596" width="5.140625" style="16" customWidth="1"/>
    <col min="14597" max="14597" width="5.7109375" style="16" bestFit="1" customWidth="1"/>
    <col min="14598" max="14598" width="5.7109375" style="16" customWidth="1"/>
    <col min="14599" max="14599" width="5.5703125" style="16" bestFit="1" customWidth="1"/>
    <col min="14600" max="14600" width="5.7109375" style="16" customWidth="1"/>
    <col min="14601" max="14601" width="5.42578125" style="16" customWidth="1"/>
    <col min="14602" max="14602" width="5.28515625" style="16" customWidth="1"/>
    <col min="14603" max="14603" width="5.5703125" style="16" bestFit="1" customWidth="1"/>
    <col min="14604" max="14604" width="5.28515625" style="16" customWidth="1"/>
    <col min="14605" max="14607" width="5.42578125" style="16" bestFit="1" customWidth="1"/>
    <col min="14608" max="14608" width="3.7109375" style="16" customWidth="1"/>
    <col min="14609" max="14612" width="5.28515625" style="16" customWidth="1"/>
    <col min="14613" max="14615" width="5.42578125" style="16" bestFit="1" customWidth="1"/>
    <col min="14616" max="14616" width="6.42578125" style="16" bestFit="1" customWidth="1"/>
    <col min="14617" max="14617" width="5.42578125" style="16" customWidth="1"/>
    <col min="14618" max="14618" width="3.28515625" style="16" customWidth="1"/>
    <col min="14619" max="14619" width="5.140625" style="16" customWidth="1"/>
    <col min="14620" max="14620" width="5.7109375" style="16" customWidth="1"/>
    <col min="14621" max="14622" width="5.28515625" style="16" customWidth="1"/>
    <col min="14623" max="14623" width="5.5703125" style="16" customWidth="1"/>
    <col min="14624" max="14624" width="5.140625" style="16" customWidth="1"/>
    <col min="14625" max="14625" width="3.85546875" style="16" customWidth="1"/>
    <col min="14626" max="14626" width="6.140625" style="16" customWidth="1"/>
    <col min="14627" max="14627" width="5.42578125" style="16" bestFit="1" customWidth="1"/>
    <col min="14628" max="14628" width="4.28515625" style="16" customWidth="1"/>
    <col min="14629" max="14629" width="3.85546875" style="16" customWidth="1"/>
    <col min="14630" max="14848" width="11.42578125" style="16"/>
    <col min="14849" max="14849" width="4.28515625" style="16" bestFit="1" customWidth="1"/>
    <col min="14850" max="14850" width="11.42578125" style="16" customWidth="1"/>
    <col min="14851" max="14851" width="5" style="16" customWidth="1"/>
    <col min="14852" max="14852" width="5.140625" style="16" customWidth="1"/>
    <col min="14853" max="14853" width="5.7109375" style="16" bestFit="1" customWidth="1"/>
    <col min="14854" max="14854" width="5.7109375" style="16" customWidth="1"/>
    <col min="14855" max="14855" width="5.5703125" style="16" bestFit="1" customWidth="1"/>
    <col min="14856" max="14856" width="5.7109375" style="16" customWidth="1"/>
    <col min="14857" max="14857" width="5.42578125" style="16" customWidth="1"/>
    <col min="14858" max="14858" width="5.28515625" style="16" customWidth="1"/>
    <col min="14859" max="14859" width="5.5703125" style="16" bestFit="1" customWidth="1"/>
    <col min="14860" max="14860" width="5.28515625" style="16" customWidth="1"/>
    <col min="14861" max="14863" width="5.42578125" style="16" bestFit="1" customWidth="1"/>
    <col min="14864" max="14864" width="3.7109375" style="16" customWidth="1"/>
    <col min="14865" max="14868" width="5.28515625" style="16" customWidth="1"/>
    <col min="14869" max="14871" width="5.42578125" style="16" bestFit="1" customWidth="1"/>
    <col min="14872" max="14872" width="6.42578125" style="16" bestFit="1" customWidth="1"/>
    <col min="14873" max="14873" width="5.42578125" style="16" customWidth="1"/>
    <col min="14874" max="14874" width="3.28515625" style="16" customWidth="1"/>
    <col min="14875" max="14875" width="5.140625" style="16" customWidth="1"/>
    <col min="14876" max="14876" width="5.7109375" style="16" customWidth="1"/>
    <col min="14877" max="14878" width="5.28515625" style="16" customWidth="1"/>
    <col min="14879" max="14879" width="5.5703125" style="16" customWidth="1"/>
    <col min="14880" max="14880" width="5.140625" style="16" customWidth="1"/>
    <col min="14881" max="14881" width="3.85546875" style="16" customWidth="1"/>
    <col min="14882" max="14882" width="6.140625" style="16" customWidth="1"/>
    <col min="14883" max="14883" width="5.42578125" style="16" bestFit="1" customWidth="1"/>
    <col min="14884" max="14884" width="4.28515625" style="16" customWidth="1"/>
    <col min="14885" max="14885" width="3.85546875" style="16" customWidth="1"/>
    <col min="14886" max="15104" width="11.42578125" style="16"/>
    <col min="15105" max="15105" width="4.28515625" style="16" bestFit="1" customWidth="1"/>
    <col min="15106" max="15106" width="11.42578125" style="16" customWidth="1"/>
    <col min="15107" max="15107" width="5" style="16" customWidth="1"/>
    <col min="15108" max="15108" width="5.140625" style="16" customWidth="1"/>
    <col min="15109" max="15109" width="5.7109375" style="16" bestFit="1" customWidth="1"/>
    <col min="15110" max="15110" width="5.7109375" style="16" customWidth="1"/>
    <col min="15111" max="15111" width="5.5703125" style="16" bestFit="1" customWidth="1"/>
    <col min="15112" max="15112" width="5.7109375" style="16" customWidth="1"/>
    <col min="15113" max="15113" width="5.42578125" style="16" customWidth="1"/>
    <col min="15114" max="15114" width="5.28515625" style="16" customWidth="1"/>
    <col min="15115" max="15115" width="5.5703125" style="16" bestFit="1" customWidth="1"/>
    <col min="15116" max="15116" width="5.28515625" style="16" customWidth="1"/>
    <col min="15117" max="15119" width="5.42578125" style="16" bestFit="1" customWidth="1"/>
    <col min="15120" max="15120" width="3.7109375" style="16" customWidth="1"/>
    <col min="15121" max="15124" width="5.28515625" style="16" customWidth="1"/>
    <col min="15125" max="15127" width="5.42578125" style="16" bestFit="1" customWidth="1"/>
    <col min="15128" max="15128" width="6.42578125" style="16" bestFit="1" customWidth="1"/>
    <col min="15129" max="15129" width="5.42578125" style="16" customWidth="1"/>
    <col min="15130" max="15130" width="3.28515625" style="16" customWidth="1"/>
    <col min="15131" max="15131" width="5.140625" style="16" customWidth="1"/>
    <col min="15132" max="15132" width="5.7109375" style="16" customWidth="1"/>
    <col min="15133" max="15134" width="5.28515625" style="16" customWidth="1"/>
    <col min="15135" max="15135" width="5.5703125" style="16" customWidth="1"/>
    <col min="15136" max="15136" width="5.140625" style="16" customWidth="1"/>
    <col min="15137" max="15137" width="3.85546875" style="16" customWidth="1"/>
    <col min="15138" max="15138" width="6.140625" style="16" customWidth="1"/>
    <col min="15139" max="15139" width="5.42578125" style="16" bestFit="1" customWidth="1"/>
    <col min="15140" max="15140" width="4.28515625" style="16" customWidth="1"/>
    <col min="15141" max="15141" width="3.85546875" style="16" customWidth="1"/>
    <col min="15142" max="15360" width="11.42578125" style="16"/>
    <col min="15361" max="15361" width="4.28515625" style="16" bestFit="1" customWidth="1"/>
    <col min="15362" max="15362" width="11.42578125" style="16" customWidth="1"/>
    <col min="15363" max="15363" width="5" style="16" customWidth="1"/>
    <col min="15364" max="15364" width="5.140625" style="16" customWidth="1"/>
    <col min="15365" max="15365" width="5.7109375" style="16" bestFit="1" customWidth="1"/>
    <col min="15366" max="15366" width="5.7109375" style="16" customWidth="1"/>
    <col min="15367" max="15367" width="5.5703125" style="16" bestFit="1" customWidth="1"/>
    <col min="15368" max="15368" width="5.7109375" style="16" customWidth="1"/>
    <col min="15369" max="15369" width="5.42578125" style="16" customWidth="1"/>
    <col min="15370" max="15370" width="5.28515625" style="16" customWidth="1"/>
    <col min="15371" max="15371" width="5.5703125" style="16" bestFit="1" customWidth="1"/>
    <col min="15372" max="15372" width="5.28515625" style="16" customWidth="1"/>
    <col min="15373" max="15375" width="5.42578125" style="16" bestFit="1" customWidth="1"/>
    <col min="15376" max="15376" width="3.7109375" style="16" customWidth="1"/>
    <col min="15377" max="15380" width="5.28515625" style="16" customWidth="1"/>
    <col min="15381" max="15383" width="5.42578125" style="16" bestFit="1" customWidth="1"/>
    <col min="15384" max="15384" width="6.42578125" style="16" bestFit="1" customWidth="1"/>
    <col min="15385" max="15385" width="5.42578125" style="16" customWidth="1"/>
    <col min="15386" max="15386" width="3.28515625" style="16" customWidth="1"/>
    <col min="15387" max="15387" width="5.140625" style="16" customWidth="1"/>
    <col min="15388" max="15388" width="5.7109375" style="16" customWidth="1"/>
    <col min="15389" max="15390" width="5.28515625" style="16" customWidth="1"/>
    <col min="15391" max="15391" width="5.5703125" style="16" customWidth="1"/>
    <col min="15392" max="15392" width="5.140625" style="16" customWidth="1"/>
    <col min="15393" max="15393" width="3.85546875" style="16" customWidth="1"/>
    <col min="15394" max="15394" width="6.140625" style="16" customWidth="1"/>
    <col min="15395" max="15395" width="5.42578125" style="16" bestFit="1" customWidth="1"/>
    <col min="15396" max="15396" width="4.28515625" style="16" customWidth="1"/>
    <col min="15397" max="15397" width="3.85546875" style="16" customWidth="1"/>
    <col min="15398" max="15616" width="11.42578125" style="16"/>
    <col min="15617" max="15617" width="4.28515625" style="16" bestFit="1" customWidth="1"/>
    <col min="15618" max="15618" width="11.42578125" style="16" customWidth="1"/>
    <col min="15619" max="15619" width="5" style="16" customWidth="1"/>
    <col min="15620" max="15620" width="5.140625" style="16" customWidth="1"/>
    <col min="15621" max="15621" width="5.7109375" style="16" bestFit="1" customWidth="1"/>
    <col min="15622" max="15622" width="5.7109375" style="16" customWidth="1"/>
    <col min="15623" max="15623" width="5.5703125" style="16" bestFit="1" customWidth="1"/>
    <col min="15624" max="15624" width="5.7109375" style="16" customWidth="1"/>
    <col min="15625" max="15625" width="5.42578125" style="16" customWidth="1"/>
    <col min="15626" max="15626" width="5.28515625" style="16" customWidth="1"/>
    <col min="15627" max="15627" width="5.5703125" style="16" bestFit="1" customWidth="1"/>
    <col min="15628" max="15628" width="5.28515625" style="16" customWidth="1"/>
    <col min="15629" max="15631" width="5.42578125" style="16" bestFit="1" customWidth="1"/>
    <col min="15632" max="15632" width="3.7109375" style="16" customWidth="1"/>
    <col min="15633" max="15636" width="5.28515625" style="16" customWidth="1"/>
    <col min="15637" max="15639" width="5.42578125" style="16" bestFit="1" customWidth="1"/>
    <col min="15640" max="15640" width="6.42578125" style="16" bestFit="1" customWidth="1"/>
    <col min="15641" max="15641" width="5.42578125" style="16" customWidth="1"/>
    <col min="15642" max="15642" width="3.28515625" style="16" customWidth="1"/>
    <col min="15643" max="15643" width="5.140625" style="16" customWidth="1"/>
    <col min="15644" max="15644" width="5.7109375" style="16" customWidth="1"/>
    <col min="15645" max="15646" width="5.28515625" style="16" customWidth="1"/>
    <col min="15647" max="15647" width="5.5703125" style="16" customWidth="1"/>
    <col min="15648" max="15648" width="5.140625" style="16" customWidth="1"/>
    <col min="15649" max="15649" width="3.85546875" style="16" customWidth="1"/>
    <col min="15650" max="15650" width="6.140625" style="16" customWidth="1"/>
    <col min="15651" max="15651" width="5.42578125" style="16" bestFit="1" customWidth="1"/>
    <col min="15652" max="15652" width="4.28515625" style="16" customWidth="1"/>
    <col min="15653" max="15653" width="3.85546875" style="16" customWidth="1"/>
    <col min="15654" max="15872" width="11.42578125" style="16"/>
    <col min="15873" max="15873" width="4.28515625" style="16" bestFit="1" customWidth="1"/>
    <col min="15874" max="15874" width="11.42578125" style="16" customWidth="1"/>
    <col min="15875" max="15875" width="5" style="16" customWidth="1"/>
    <col min="15876" max="15876" width="5.140625" style="16" customWidth="1"/>
    <col min="15877" max="15877" width="5.7109375" style="16" bestFit="1" customWidth="1"/>
    <col min="15878" max="15878" width="5.7109375" style="16" customWidth="1"/>
    <col min="15879" max="15879" width="5.5703125" style="16" bestFit="1" customWidth="1"/>
    <col min="15880" max="15880" width="5.7109375" style="16" customWidth="1"/>
    <col min="15881" max="15881" width="5.42578125" style="16" customWidth="1"/>
    <col min="15882" max="15882" width="5.28515625" style="16" customWidth="1"/>
    <col min="15883" max="15883" width="5.5703125" style="16" bestFit="1" customWidth="1"/>
    <col min="15884" max="15884" width="5.28515625" style="16" customWidth="1"/>
    <col min="15885" max="15887" width="5.42578125" style="16" bestFit="1" customWidth="1"/>
    <col min="15888" max="15888" width="3.7109375" style="16" customWidth="1"/>
    <col min="15889" max="15892" width="5.28515625" style="16" customWidth="1"/>
    <col min="15893" max="15895" width="5.42578125" style="16" bestFit="1" customWidth="1"/>
    <col min="15896" max="15896" width="6.42578125" style="16" bestFit="1" customWidth="1"/>
    <col min="15897" max="15897" width="5.42578125" style="16" customWidth="1"/>
    <col min="15898" max="15898" width="3.28515625" style="16" customWidth="1"/>
    <col min="15899" max="15899" width="5.140625" style="16" customWidth="1"/>
    <col min="15900" max="15900" width="5.7109375" style="16" customWidth="1"/>
    <col min="15901" max="15902" width="5.28515625" style="16" customWidth="1"/>
    <col min="15903" max="15903" width="5.5703125" style="16" customWidth="1"/>
    <col min="15904" max="15904" width="5.140625" style="16" customWidth="1"/>
    <col min="15905" max="15905" width="3.85546875" style="16" customWidth="1"/>
    <col min="15906" max="15906" width="6.140625" style="16" customWidth="1"/>
    <col min="15907" max="15907" width="5.42578125" style="16" bestFit="1" customWidth="1"/>
    <col min="15908" max="15908" width="4.28515625" style="16" customWidth="1"/>
    <col min="15909" max="15909" width="3.85546875" style="16" customWidth="1"/>
    <col min="15910" max="16128" width="11.42578125" style="16"/>
    <col min="16129" max="16129" width="4.28515625" style="16" bestFit="1" customWidth="1"/>
    <col min="16130" max="16130" width="11.42578125" style="16" customWidth="1"/>
    <col min="16131" max="16131" width="5" style="16" customWidth="1"/>
    <col min="16132" max="16132" width="5.140625" style="16" customWidth="1"/>
    <col min="16133" max="16133" width="5.7109375" style="16" bestFit="1" customWidth="1"/>
    <col min="16134" max="16134" width="5.7109375" style="16" customWidth="1"/>
    <col min="16135" max="16135" width="5.5703125" style="16" bestFit="1" customWidth="1"/>
    <col min="16136" max="16136" width="5.7109375" style="16" customWidth="1"/>
    <col min="16137" max="16137" width="5.42578125" style="16" customWidth="1"/>
    <col min="16138" max="16138" width="5.28515625" style="16" customWidth="1"/>
    <col min="16139" max="16139" width="5.5703125" style="16" bestFit="1" customWidth="1"/>
    <col min="16140" max="16140" width="5.28515625" style="16" customWidth="1"/>
    <col min="16141" max="16143" width="5.42578125" style="16" bestFit="1" customWidth="1"/>
    <col min="16144" max="16144" width="3.7109375" style="16" customWidth="1"/>
    <col min="16145" max="16148" width="5.28515625" style="16" customWidth="1"/>
    <col min="16149" max="16151" width="5.42578125" style="16" bestFit="1" customWidth="1"/>
    <col min="16152" max="16152" width="6.42578125" style="16" bestFit="1" customWidth="1"/>
    <col min="16153" max="16153" width="5.42578125" style="16" customWidth="1"/>
    <col min="16154" max="16154" width="3.28515625" style="16" customWidth="1"/>
    <col min="16155" max="16155" width="5.140625" style="16" customWidth="1"/>
    <col min="16156" max="16156" width="5.7109375" style="16" customWidth="1"/>
    <col min="16157" max="16158" width="5.28515625" style="16" customWidth="1"/>
    <col min="16159" max="16159" width="5.5703125" style="16" customWidth="1"/>
    <col min="16160" max="16160" width="5.140625" style="16" customWidth="1"/>
    <col min="16161" max="16161" width="3.85546875" style="16" customWidth="1"/>
    <col min="16162" max="16162" width="6.140625" style="16" customWidth="1"/>
    <col min="16163" max="16163" width="5.42578125" style="16" bestFit="1" customWidth="1"/>
    <col min="16164" max="16164" width="4.28515625" style="16" customWidth="1"/>
    <col min="16165" max="16165" width="3.85546875" style="16" customWidth="1"/>
    <col min="16166" max="16384" width="11.42578125" style="16"/>
  </cols>
  <sheetData>
    <row r="1" spans="1:51" s="17" customFormat="1" ht="12" x14ac:dyDescent="0.2">
      <c r="A1" s="465" t="s">
        <v>6</v>
      </c>
      <c r="B1" s="465"/>
      <c r="C1" s="388" t="str">
        <f>IF(المدخلات!I2&lt;&gt;"",المدخلات!I2,"")</f>
        <v/>
      </c>
      <c r="D1" s="388"/>
      <c r="E1" s="388"/>
      <c r="F1" s="388"/>
      <c r="G1" s="76"/>
      <c r="H1" s="465" t="s">
        <v>7</v>
      </c>
      <c r="I1" s="465"/>
      <c r="J1" s="388" t="str">
        <f>IF(المدخلات!I3&lt;&gt;"",المدخلات!I3,"")</f>
        <v/>
      </c>
      <c r="K1" s="388"/>
      <c r="L1" s="388"/>
      <c r="M1" s="388"/>
      <c r="N1" s="76"/>
      <c r="O1" s="465" t="s">
        <v>8</v>
      </c>
      <c r="P1" s="465"/>
      <c r="Q1" s="388" t="str">
        <f>IF(المدخلات!I4&lt;&gt;"",المدخلات!I4,"")</f>
        <v/>
      </c>
      <c r="R1" s="388"/>
      <c r="S1" s="388"/>
      <c r="T1" s="76"/>
      <c r="U1" s="465" t="s">
        <v>9</v>
      </c>
      <c r="V1" s="465"/>
      <c r="W1" s="388" t="str">
        <f>IF(المدخلات!I5&lt;&gt;"",المدخلات!I5,"")</f>
        <v>2019-2018</v>
      </c>
      <c r="X1" s="388"/>
      <c r="Y1" s="388"/>
      <c r="Z1" s="76"/>
      <c r="AA1" s="76"/>
      <c r="AB1" s="76"/>
    </row>
    <row r="2" spans="1:51" s="80" customFormat="1" ht="8.25" customHeight="1" x14ac:dyDescent="0.2">
      <c r="A2" s="77"/>
      <c r="B2" s="54"/>
      <c r="C2" s="54"/>
      <c r="D2" s="78"/>
      <c r="E2" s="78"/>
      <c r="F2" s="78"/>
      <c r="G2" s="78"/>
      <c r="H2" s="54"/>
      <c r="I2" s="78"/>
      <c r="J2" s="78"/>
      <c r="K2" s="78"/>
      <c r="L2" s="78"/>
      <c r="M2" s="78"/>
      <c r="N2" s="78"/>
      <c r="O2" s="54"/>
      <c r="P2" s="77"/>
      <c r="Q2" s="54"/>
      <c r="R2" s="54"/>
      <c r="S2" s="78"/>
      <c r="T2" s="78"/>
      <c r="U2" s="78"/>
      <c r="V2" s="54"/>
      <c r="W2" s="77"/>
      <c r="X2" s="54"/>
      <c r="Y2" s="78"/>
      <c r="Z2" s="78"/>
      <c r="AA2" s="79"/>
      <c r="AB2" s="78"/>
      <c r="AC2" s="78"/>
    </row>
    <row r="3" spans="1:51" s="17" customFormat="1" ht="12" x14ac:dyDescent="0.2">
      <c r="B3" s="75"/>
      <c r="C3" s="75"/>
      <c r="D3" s="389" t="s">
        <v>16</v>
      </c>
      <c r="E3" s="389"/>
      <c r="F3" s="389"/>
      <c r="G3" s="389"/>
      <c r="H3" s="389"/>
      <c r="I3" s="389"/>
      <c r="J3" s="389"/>
      <c r="K3" s="390" t="s">
        <v>69</v>
      </c>
      <c r="L3" s="390"/>
      <c r="M3" s="390"/>
      <c r="N3" s="390"/>
      <c r="O3" s="390"/>
      <c r="P3" s="390"/>
      <c r="Q3" s="384" t="s">
        <v>18</v>
      </c>
      <c r="R3" s="384"/>
      <c r="S3" s="384"/>
      <c r="T3" s="384"/>
      <c r="U3" s="384"/>
      <c r="V3" s="384"/>
      <c r="W3" s="384"/>
      <c r="X3" s="384"/>
      <c r="Y3" s="384"/>
      <c r="Z3" s="384"/>
      <c r="AA3" s="391" t="s">
        <v>123</v>
      </c>
      <c r="AB3" s="392"/>
      <c r="AC3" s="392"/>
      <c r="AD3" s="392"/>
      <c r="AE3" s="392"/>
      <c r="AF3" s="393"/>
      <c r="AG3" s="384" t="s">
        <v>19</v>
      </c>
      <c r="AH3" s="384"/>
      <c r="AI3" s="384"/>
      <c r="AJ3" s="384"/>
    </row>
    <row r="4" spans="1:51" s="118" customFormat="1" ht="37.5" customHeight="1" x14ac:dyDescent="0.25">
      <c r="A4" s="103" t="s">
        <v>0</v>
      </c>
      <c r="B4" s="104" t="s">
        <v>108</v>
      </c>
      <c r="C4" s="103" t="s">
        <v>20</v>
      </c>
      <c r="D4" s="105" t="s">
        <v>21</v>
      </c>
      <c r="E4" s="106" t="s">
        <v>22</v>
      </c>
      <c r="F4" s="106" t="s">
        <v>23</v>
      </c>
      <c r="G4" s="106" t="s">
        <v>24</v>
      </c>
      <c r="H4" s="107" t="s">
        <v>25</v>
      </c>
      <c r="I4" s="107" t="s">
        <v>26</v>
      </c>
      <c r="J4" s="108" t="s">
        <v>27</v>
      </c>
      <c r="K4" s="109" t="s">
        <v>28</v>
      </c>
      <c r="L4" s="110" t="s">
        <v>29</v>
      </c>
      <c r="M4" s="110" t="s">
        <v>30</v>
      </c>
      <c r="N4" s="107" t="s">
        <v>25</v>
      </c>
      <c r="O4" s="107" t="s">
        <v>26</v>
      </c>
      <c r="P4" s="108" t="s">
        <v>27</v>
      </c>
      <c r="Q4" s="111" t="s">
        <v>31</v>
      </c>
      <c r="R4" s="112" t="s">
        <v>32</v>
      </c>
      <c r="S4" s="112" t="s">
        <v>33</v>
      </c>
      <c r="T4" s="112" t="s">
        <v>34</v>
      </c>
      <c r="U4" s="113" t="s">
        <v>35</v>
      </c>
      <c r="V4" s="113" t="s">
        <v>36</v>
      </c>
      <c r="W4" s="113" t="s">
        <v>37</v>
      </c>
      <c r="X4" s="107" t="s">
        <v>25</v>
      </c>
      <c r="Y4" s="107" t="s">
        <v>26</v>
      </c>
      <c r="Z4" s="114" t="s">
        <v>27</v>
      </c>
      <c r="AA4" s="116" t="s">
        <v>74</v>
      </c>
      <c r="AB4" s="116" t="s">
        <v>39</v>
      </c>
      <c r="AC4" s="117" t="s">
        <v>75</v>
      </c>
      <c r="AD4" s="107" t="s">
        <v>25</v>
      </c>
      <c r="AE4" s="107" t="s">
        <v>26</v>
      </c>
      <c r="AF4" s="107" t="s">
        <v>27</v>
      </c>
      <c r="AG4" s="107" t="s">
        <v>41</v>
      </c>
      <c r="AH4" s="107" t="s">
        <v>42</v>
      </c>
      <c r="AI4" s="107" t="s">
        <v>43</v>
      </c>
      <c r="AJ4" s="115" t="s">
        <v>44</v>
      </c>
      <c r="AL4" s="197" t="s">
        <v>0</v>
      </c>
      <c r="AM4" s="198" t="s">
        <v>108</v>
      </c>
      <c r="AN4" s="197" t="s">
        <v>105</v>
      </c>
      <c r="AO4" s="197" t="s">
        <v>124</v>
      </c>
      <c r="AP4" s="197" t="s">
        <v>106</v>
      </c>
      <c r="AQ4" s="199"/>
      <c r="AR4" s="199"/>
      <c r="AS4" s="196"/>
      <c r="AT4" s="199"/>
      <c r="AU4" s="199"/>
      <c r="AV4" s="199"/>
      <c r="AW4" s="132"/>
      <c r="AX4" s="132"/>
      <c r="AY4" s="132"/>
    </row>
    <row r="5" spans="1:51" s="82" customFormat="1" x14ac:dyDescent="0.25">
      <c r="A5" s="83">
        <f>IF(المدخلات!C2&lt;&gt;0,المدخلات!C2,"")</f>
        <v>1</v>
      </c>
      <c r="B5" s="27" t="str">
        <f>IF(المدخلات!D2&lt;&gt;"",المدخلات!D2,"")</f>
        <v/>
      </c>
      <c r="C5" s="28" t="str">
        <f>IF(المدخلات!E2&lt;&gt;"",المدخلات!E2,"")</f>
        <v/>
      </c>
      <c r="D5" s="29"/>
      <c r="E5" s="29"/>
      <c r="F5" s="29"/>
      <c r="G5" s="29"/>
      <c r="H5" s="30">
        <f>IF(A5&lt;&gt;"",SUM(D5:G5),"")</f>
        <v>0</v>
      </c>
      <c r="I5" s="31">
        <f>IF(A5&lt;&gt;"",(D5+E5+F5+G5)/4,"")</f>
        <v>0</v>
      </c>
      <c r="J5" s="32">
        <f>IF(A5&lt;&gt;"",RANK(I5,I$5:I$44,0),"")</f>
        <v>1</v>
      </c>
      <c r="K5" s="29"/>
      <c r="L5" s="29"/>
      <c r="M5" s="29"/>
      <c r="N5" s="30">
        <f>IF(A5&lt;&gt;"",SUM(K5:M5),"")</f>
        <v>0</v>
      </c>
      <c r="O5" s="31">
        <f>IF(A5&lt;&gt;"",(K5+L5+M5)/3,"")</f>
        <v>0</v>
      </c>
      <c r="P5" s="32">
        <f>IF(A5&lt;&gt;"",RANK(O5,O$5:O$44,0),"")</f>
        <v>1</v>
      </c>
      <c r="Q5" s="29"/>
      <c r="R5" s="29"/>
      <c r="S5" s="29"/>
      <c r="T5" s="29"/>
      <c r="U5" s="29"/>
      <c r="V5" s="29"/>
      <c r="W5" s="29"/>
      <c r="X5" s="30">
        <f>IF(A5&lt;&gt;"",IF(W5&lt;&gt;7.77,SUM(Q5:W5),SUM(Q5:V5)),"")</f>
        <v>0</v>
      </c>
      <c r="Y5" s="31">
        <f>IF(A5&lt;&gt;"",IF(W5=7.77,X5/6,X5/7),"")</f>
        <v>0</v>
      </c>
      <c r="Z5" s="33">
        <f>IF(A5&lt;&gt;"",RANK(Y5,Y$5:Y$44,0),"")</f>
        <v>1</v>
      </c>
      <c r="AA5" s="34"/>
      <c r="AB5" s="34"/>
      <c r="AC5" s="34"/>
      <c r="AD5" s="35">
        <f t="shared" ref="AD5:AD44" si="0">IF(A5&lt;&gt;"",SUM(AA5:AC5),"")</f>
        <v>0</v>
      </c>
      <c r="AE5" s="35">
        <f>IF(A5&lt;&gt;"",AD5/3,"")</f>
        <v>0</v>
      </c>
      <c r="AF5" s="36">
        <f t="shared" ref="AF5:AF44" si="1">IF(A5&lt;&gt;"",RANK(AE5,AE$5:AE$44,0),"")</f>
        <v>1</v>
      </c>
      <c r="AG5" s="35">
        <f t="shared" ref="AG5:AG44" si="2">IF(A5&lt;&gt;"",I5*2+O5*2+Y5+AE5*1.5,"")</f>
        <v>0</v>
      </c>
      <c r="AH5" s="35">
        <f t="shared" ref="AH5:AH44" si="3">IF(A5&lt;&gt;"",(I5*2+O5*2+Y5+AE5*1.5)/6.5,"")</f>
        <v>0</v>
      </c>
      <c r="AI5" s="37">
        <f t="shared" ref="AI5:AI44" si="4">IF(A5&lt;&gt;"",RANK(AH5,AH$5:AH$44,0),"")</f>
        <v>1</v>
      </c>
      <c r="AJ5" s="38" t="str">
        <f t="shared" ref="AJ5:AJ44" si="5">IF(A5&lt;&gt;"",IF(AH5&gt;=16,"شكر",IF(AH5&gt;=15,"شرف",IF(AH5&gt;=14,"تشجيع",IF(AH5&gt;=13,"رضا","")))),"")</f>
        <v/>
      </c>
      <c r="AL5" s="200">
        <f>ثلاثي3!A5</f>
        <v>1</v>
      </c>
      <c r="AM5" s="208" t="str">
        <f>ثلاثي3!B5</f>
        <v/>
      </c>
      <c r="AN5" s="201">
        <f>(ثلاثي1!AH5+1.5*ثلاثي2!AH5+2*ثلاثي3!AH5)/4.5</f>
        <v>0</v>
      </c>
      <c r="AO5" s="201">
        <f>((ثلاثي1!E5+ثلاثي2!E5+ثلاثي3!E5)/3+(ثلاثي1!K5+ثلاثي2!K5+ثلاثي3!K5)/3+(ثلاثي1!AB5+ثلاثي2!AB5+ثلاثي3!AB5)/3)/3</f>
        <v>0</v>
      </c>
      <c r="AP5" s="202" t="str">
        <f>IF(AN5&gt;=10,"يرتقي",IF(AND(AN5&gt;=9,AO5&gt;=9),"يرتقي بالإسعاف",""))</f>
        <v/>
      </c>
      <c r="AQ5" s="196"/>
      <c r="AR5" s="466" t="s">
        <v>107</v>
      </c>
      <c r="AS5" s="466"/>
      <c r="AT5" s="466"/>
      <c r="AU5" s="466"/>
      <c r="AV5" s="196"/>
      <c r="AW5" s="199"/>
      <c r="AX5" s="199"/>
      <c r="AY5" s="199"/>
    </row>
    <row r="6" spans="1:51" s="82" customFormat="1" ht="26.25" x14ac:dyDescent="0.25">
      <c r="A6" s="83">
        <f>IF(المدخلات!C3&lt;&gt;0,المدخلات!C3,"")</f>
        <v>2</v>
      </c>
      <c r="B6" s="27" t="str">
        <f>IF(المدخلات!D3&lt;&gt;"",المدخلات!D3,"")</f>
        <v/>
      </c>
      <c r="C6" s="28" t="str">
        <f>IF(المدخلات!E3&lt;&gt;"",المدخلات!E3,"")</f>
        <v/>
      </c>
      <c r="D6" s="29"/>
      <c r="E6" s="29"/>
      <c r="F6" s="29"/>
      <c r="G6" s="29"/>
      <c r="H6" s="30">
        <f t="shared" ref="H6:H44" si="6">IF(A6&lt;&gt;"",SUM(D6:G6),"")</f>
        <v>0</v>
      </c>
      <c r="I6" s="31">
        <f t="shared" ref="I6:I44" si="7">IF(A6&lt;&gt;"",(D6+E6+F6+G6)/4,"")</f>
        <v>0</v>
      </c>
      <c r="J6" s="32">
        <f t="shared" ref="J6:J44" si="8">IF(A6&lt;&gt;"",RANK(I6,I$5:I$44,0),"")</f>
        <v>1</v>
      </c>
      <c r="K6" s="29"/>
      <c r="L6" s="29"/>
      <c r="M6" s="29"/>
      <c r="N6" s="30">
        <f t="shared" ref="N6:N39" si="9">IF(A6&lt;&gt;"",SUM(K6:M6),"")</f>
        <v>0</v>
      </c>
      <c r="O6" s="31">
        <f t="shared" ref="O6:O44" si="10">IF(A6&lt;&gt;"",(K6+L6+M6)/3,"")</f>
        <v>0</v>
      </c>
      <c r="P6" s="32">
        <f t="shared" ref="P6:P44" si="11">IF(A6&lt;&gt;"",RANK(O6,O$5:O$44,0),"")</f>
        <v>1</v>
      </c>
      <c r="Q6" s="29"/>
      <c r="R6" s="29"/>
      <c r="S6" s="29"/>
      <c r="T6" s="29"/>
      <c r="U6" s="29"/>
      <c r="V6" s="29"/>
      <c r="W6" s="29"/>
      <c r="X6" s="30">
        <f t="shared" ref="X6:X39" si="12">IF(A6&lt;&gt;"",IF(W6&lt;&gt;7.77,SUM(Q6:W6),SUM(Q6:V6)),"")</f>
        <v>0</v>
      </c>
      <c r="Y6" s="31">
        <f t="shared" ref="Y6:Y44" si="13">IF(A6&lt;&gt;"",IF(W6=7.77,X6/6,X6/7),"")</f>
        <v>0</v>
      </c>
      <c r="Z6" s="33">
        <f t="shared" ref="Z6:Z44" si="14">IF(A6&lt;&gt;"",RANK(Y6,Y$5:Y$44,0),"")</f>
        <v>1</v>
      </c>
      <c r="AA6" s="34"/>
      <c r="AB6" s="34"/>
      <c r="AC6" s="34"/>
      <c r="AD6" s="35">
        <f t="shared" si="0"/>
        <v>0</v>
      </c>
      <c r="AE6" s="35">
        <f t="shared" ref="AE6:AE44" si="15">IF(A6&lt;&gt;"",AD6/3,"")</f>
        <v>0</v>
      </c>
      <c r="AF6" s="36">
        <f t="shared" si="1"/>
        <v>1</v>
      </c>
      <c r="AG6" s="35">
        <f t="shared" si="2"/>
        <v>0</v>
      </c>
      <c r="AH6" s="35">
        <f t="shared" si="3"/>
        <v>0</v>
      </c>
      <c r="AI6" s="37">
        <f t="shared" si="4"/>
        <v>1</v>
      </c>
      <c r="AJ6" s="38" t="str">
        <f t="shared" si="5"/>
        <v/>
      </c>
      <c r="AL6" s="200">
        <f>ثلاثي3!A6</f>
        <v>2</v>
      </c>
      <c r="AM6" s="208" t="str">
        <f>ثلاثي3!B6</f>
        <v/>
      </c>
      <c r="AN6" s="201">
        <f>(ثلاثي1!AH6+1.5*ثلاثي2!AH6+2*ثلاثي3!AH6)/4.5</f>
        <v>0</v>
      </c>
      <c r="AO6" s="201">
        <f>((ثلاثي1!E6+ثلاثي2!E6+ثلاثي3!E6)/3+(ثلاثي1!K6+ثلاثي2!K6+ثلاثي3!K6)/3+(ثلاثي1!AB6+ثلاثي2!AB6+ثلاثي3!AB6)/3)/3</f>
        <v>0</v>
      </c>
      <c r="AP6" s="202" t="str">
        <f t="shared" ref="AP6:AP44" si="16">IF(AN6&gt;=10,"يرتقي",IF(AND(AN6&gt;=9,AO6&gt;=9),"يرتقي بالإسعاف",""))</f>
        <v/>
      </c>
      <c r="AQ6" s="196"/>
      <c r="AR6" s="244"/>
      <c r="AS6" s="245" t="s">
        <v>63</v>
      </c>
      <c r="AT6" s="245" t="s">
        <v>64</v>
      </c>
      <c r="AU6" s="244" t="s">
        <v>65</v>
      </c>
      <c r="AV6" s="196"/>
      <c r="AW6" s="196"/>
      <c r="AX6" s="199"/>
      <c r="AY6" s="199"/>
    </row>
    <row r="7" spans="1:51" s="82" customFormat="1" x14ac:dyDescent="0.25">
      <c r="A7" s="83">
        <f>IF(المدخلات!C4&lt;&gt;0,المدخلات!C4,"")</f>
        <v>3</v>
      </c>
      <c r="B7" s="27" t="str">
        <f>IF(المدخلات!D4&lt;&gt;"",المدخلات!D4,"")</f>
        <v/>
      </c>
      <c r="C7" s="28" t="str">
        <f>IF(المدخلات!E4&lt;&gt;"",المدخلات!E4,"")</f>
        <v/>
      </c>
      <c r="D7" s="29"/>
      <c r="E7" s="29"/>
      <c r="F7" s="29"/>
      <c r="G7" s="29"/>
      <c r="H7" s="30">
        <f t="shared" si="6"/>
        <v>0</v>
      </c>
      <c r="I7" s="31">
        <f t="shared" si="7"/>
        <v>0</v>
      </c>
      <c r="J7" s="32">
        <f t="shared" si="8"/>
        <v>1</v>
      </c>
      <c r="K7" s="29"/>
      <c r="L7" s="29"/>
      <c r="M7" s="29"/>
      <c r="N7" s="30">
        <f t="shared" si="9"/>
        <v>0</v>
      </c>
      <c r="O7" s="31">
        <f t="shared" si="10"/>
        <v>0</v>
      </c>
      <c r="P7" s="32">
        <f t="shared" si="11"/>
        <v>1</v>
      </c>
      <c r="Q7" s="29"/>
      <c r="R7" s="29"/>
      <c r="S7" s="29"/>
      <c r="T7" s="29"/>
      <c r="U7" s="29"/>
      <c r="V7" s="29"/>
      <c r="W7" s="29"/>
      <c r="X7" s="30">
        <f t="shared" si="12"/>
        <v>0</v>
      </c>
      <c r="Y7" s="31">
        <f t="shared" si="13"/>
        <v>0</v>
      </c>
      <c r="Z7" s="33">
        <f t="shared" si="14"/>
        <v>1</v>
      </c>
      <c r="AA7" s="34"/>
      <c r="AB7" s="34"/>
      <c r="AC7" s="34"/>
      <c r="AD7" s="35">
        <f t="shared" si="0"/>
        <v>0</v>
      </c>
      <c r="AE7" s="35">
        <f t="shared" si="15"/>
        <v>0</v>
      </c>
      <c r="AF7" s="36">
        <f t="shared" si="1"/>
        <v>1</v>
      </c>
      <c r="AG7" s="35">
        <f t="shared" si="2"/>
        <v>0</v>
      </c>
      <c r="AH7" s="35">
        <f t="shared" si="3"/>
        <v>0</v>
      </c>
      <c r="AI7" s="37">
        <f t="shared" si="4"/>
        <v>1</v>
      </c>
      <c r="AJ7" s="38" t="str">
        <f t="shared" si="5"/>
        <v/>
      </c>
      <c r="AL7" s="200">
        <f>ثلاثي3!A7</f>
        <v>3</v>
      </c>
      <c r="AM7" s="208" t="str">
        <f>ثلاثي3!B7</f>
        <v/>
      </c>
      <c r="AN7" s="201">
        <f>(ثلاثي1!AH7+1.5*ثلاثي2!AH7+2*ثلاثي3!AH7)/4.5</f>
        <v>0</v>
      </c>
      <c r="AO7" s="201">
        <f>((ثلاثي1!E7+ثلاثي2!E7+ثلاثي3!E7)/3+(ثلاثي1!K7+ثلاثي2!K7+ثلاثي3!K7)/3+(ثلاثي1!AB7+ثلاثي2!AB7+ثلاثي3!AB7)/3)/3</f>
        <v>0</v>
      </c>
      <c r="AP7" s="202" t="str">
        <f t="shared" si="16"/>
        <v/>
      </c>
      <c r="AQ7" s="196"/>
      <c r="AR7" s="244" t="s">
        <v>66</v>
      </c>
      <c r="AS7" s="246">
        <f>COUNTIFS(C5:C49,"أنثى",AO5:AO49,"&lt;10")</f>
        <v>0</v>
      </c>
      <c r="AT7" s="246">
        <f>COUNTIFS(C5:C49,"أنثى",AO5:AO49,"&gt;=10")</f>
        <v>0</v>
      </c>
      <c r="AU7" s="246">
        <f>SUM(AS7:AT7)</f>
        <v>0</v>
      </c>
      <c r="AV7" s="196"/>
      <c r="AW7" s="196"/>
      <c r="AX7" s="196"/>
      <c r="AY7" s="196"/>
    </row>
    <row r="8" spans="1:51" s="82" customFormat="1" x14ac:dyDescent="0.25">
      <c r="A8" s="83">
        <f>IF(المدخلات!C5&lt;&gt;0,المدخلات!C5,"")</f>
        <v>4</v>
      </c>
      <c r="B8" s="27" t="str">
        <f>IF(المدخلات!D5&lt;&gt;"",المدخلات!D5,"")</f>
        <v/>
      </c>
      <c r="C8" s="28" t="str">
        <f>IF(المدخلات!E5&lt;&gt;"",المدخلات!E5,"")</f>
        <v/>
      </c>
      <c r="D8" s="29"/>
      <c r="E8" s="29"/>
      <c r="F8" s="29"/>
      <c r="G8" s="29"/>
      <c r="H8" s="30">
        <f t="shared" si="6"/>
        <v>0</v>
      </c>
      <c r="I8" s="31">
        <f t="shared" si="7"/>
        <v>0</v>
      </c>
      <c r="J8" s="32">
        <f t="shared" si="8"/>
        <v>1</v>
      </c>
      <c r="K8" s="29"/>
      <c r="L8" s="29"/>
      <c r="M8" s="29"/>
      <c r="N8" s="30">
        <f t="shared" si="9"/>
        <v>0</v>
      </c>
      <c r="O8" s="31">
        <f t="shared" si="10"/>
        <v>0</v>
      </c>
      <c r="P8" s="32">
        <f t="shared" si="11"/>
        <v>1</v>
      </c>
      <c r="Q8" s="29"/>
      <c r="R8" s="29"/>
      <c r="S8" s="29"/>
      <c r="T8" s="29"/>
      <c r="U8" s="29"/>
      <c r="V8" s="29"/>
      <c r="W8" s="29"/>
      <c r="X8" s="30">
        <f t="shared" si="12"/>
        <v>0</v>
      </c>
      <c r="Y8" s="31">
        <f t="shared" si="13"/>
        <v>0</v>
      </c>
      <c r="Z8" s="33">
        <f t="shared" si="14"/>
        <v>1</v>
      </c>
      <c r="AA8" s="34"/>
      <c r="AB8" s="34"/>
      <c r="AC8" s="34"/>
      <c r="AD8" s="35">
        <f t="shared" si="0"/>
        <v>0</v>
      </c>
      <c r="AE8" s="35">
        <f t="shared" si="15"/>
        <v>0</v>
      </c>
      <c r="AF8" s="36">
        <f t="shared" si="1"/>
        <v>1</v>
      </c>
      <c r="AG8" s="35">
        <f t="shared" si="2"/>
        <v>0</v>
      </c>
      <c r="AH8" s="35">
        <f t="shared" si="3"/>
        <v>0</v>
      </c>
      <c r="AI8" s="37">
        <f t="shared" si="4"/>
        <v>1</v>
      </c>
      <c r="AJ8" s="38" t="str">
        <f t="shared" si="5"/>
        <v/>
      </c>
      <c r="AL8" s="200">
        <f>ثلاثي3!A8</f>
        <v>4</v>
      </c>
      <c r="AM8" s="208" t="str">
        <f>ثلاثي3!B8</f>
        <v/>
      </c>
      <c r="AN8" s="201">
        <f>(ثلاثي1!AH8+1.5*ثلاثي2!AH8+2*ثلاثي3!AH8)/4.5</f>
        <v>0</v>
      </c>
      <c r="AO8" s="201">
        <f>((ثلاثي1!E8+ثلاثي2!E8+ثلاثي3!E8)/3+(ثلاثي1!K8+ثلاثي2!K8+ثلاثي3!K8)/3+(ثلاثي1!AB8+ثلاثي2!AB8+ثلاثي3!AB8)/3)/3</f>
        <v>0</v>
      </c>
      <c r="AP8" s="202" t="str">
        <f t="shared" si="16"/>
        <v/>
      </c>
      <c r="AQ8" s="196"/>
      <c r="AR8" s="244" t="s">
        <v>67</v>
      </c>
      <c r="AS8" s="246">
        <f>COUNTIFS(C5:C49,"ذكر",AO5:AO49,"&lt;10")</f>
        <v>0</v>
      </c>
      <c r="AT8" s="246">
        <f>COUNTIFS(C5:C49,"ذكر",AO5:AO49,"&gt;=10")</f>
        <v>0</v>
      </c>
      <c r="AU8" s="246">
        <f>SUM(AS8:AT8)</f>
        <v>0</v>
      </c>
      <c r="AV8" s="196"/>
      <c r="AW8" s="196"/>
      <c r="AX8" s="196"/>
      <c r="AY8" s="196"/>
    </row>
    <row r="9" spans="1:51" s="82" customFormat="1" x14ac:dyDescent="0.25">
      <c r="A9" s="83">
        <f>IF(المدخلات!C6&lt;&gt;0,المدخلات!C6,"")</f>
        <v>5</v>
      </c>
      <c r="B9" s="27" t="str">
        <f>IF(المدخلات!D6&lt;&gt;"",المدخلات!D6,"")</f>
        <v/>
      </c>
      <c r="C9" s="28" t="str">
        <f>IF(المدخلات!E6&lt;&gt;"",المدخلات!E6,"")</f>
        <v/>
      </c>
      <c r="D9" s="29"/>
      <c r="E9" s="29"/>
      <c r="F9" s="29"/>
      <c r="G9" s="29"/>
      <c r="H9" s="30">
        <f t="shared" si="6"/>
        <v>0</v>
      </c>
      <c r="I9" s="31">
        <f t="shared" si="7"/>
        <v>0</v>
      </c>
      <c r="J9" s="32">
        <f t="shared" si="8"/>
        <v>1</v>
      </c>
      <c r="K9" s="29"/>
      <c r="L9" s="29"/>
      <c r="M9" s="29"/>
      <c r="N9" s="30">
        <f t="shared" si="9"/>
        <v>0</v>
      </c>
      <c r="O9" s="31">
        <f t="shared" si="10"/>
        <v>0</v>
      </c>
      <c r="P9" s="32">
        <f t="shared" si="11"/>
        <v>1</v>
      </c>
      <c r="Q9" s="29"/>
      <c r="R9" s="29"/>
      <c r="S9" s="29"/>
      <c r="T9" s="29"/>
      <c r="U9" s="29"/>
      <c r="V9" s="29"/>
      <c r="W9" s="29"/>
      <c r="X9" s="30">
        <f t="shared" si="12"/>
        <v>0</v>
      </c>
      <c r="Y9" s="31">
        <f t="shared" si="13"/>
        <v>0</v>
      </c>
      <c r="Z9" s="33">
        <f t="shared" si="14"/>
        <v>1</v>
      </c>
      <c r="AA9" s="34"/>
      <c r="AB9" s="34"/>
      <c r="AC9" s="34"/>
      <c r="AD9" s="35">
        <f t="shared" si="0"/>
        <v>0</v>
      </c>
      <c r="AE9" s="35">
        <f t="shared" si="15"/>
        <v>0</v>
      </c>
      <c r="AF9" s="36">
        <f t="shared" si="1"/>
        <v>1</v>
      </c>
      <c r="AG9" s="35">
        <f t="shared" si="2"/>
        <v>0</v>
      </c>
      <c r="AH9" s="35">
        <f t="shared" si="3"/>
        <v>0</v>
      </c>
      <c r="AI9" s="37">
        <f t="shared" si="4"/>
        <v>1</v>
      </c>
      <c r="AJ9" s="38" t="str">
        <f t="shared" si="5"/>
        <v/>
      </c>
      <c r="AL9" s="200">
        <f>ثلاثي3!A9</f>
        <v>5</v>
      </c>
      <c r="AM9" s="208" t="str">
        <f>ثلاثي3!B9</f>
        <v/>
      </c>
      <c r="AN9" s="201">
        <f>(ثلاثي1!AH9+1.5*ثلاثي2!AH9+2*ثلاثي3!AH9)/4.5</f>
        <v>0</v>
      </c>
      <c r="AO9" s="201">
        <f>((ثلاثي1!E9+ثلاثي2!E9+ثلاثي3!E9)/3+(ثلاثي1!K9+ثلاثي2!K9+ثلاثي3!K9)/3+(ثلاثي1!AB9+ثلاثي2!AB9+ثلاثي3!AB9)/3)/3</f>
        <v>0</v>
      </c>
      <c r="AP9" s="202" t="str">
        <f t="shared" si="16"/>
        <v/>
      </c>
      <c r="AQ9" s="196"/>
      <c r="AR9" s="244" t="s">
        <v>65</v>
      </c>
      <c r="AS9" s="246">
        <f>SUM(AS7:AS8)</f>
        <v>0</v>
      </c>
      <c r="AT9" s="246">
        <f>SUM(AT7:AT8)</f>
        <v>0</v>
      </c>
      <c r="AU9" s="247"/>
      <c r="AV9" s="196"/>
      <c r="AW9" s="196"/>
      <c r="AX9" s="196"/>
      <c r="AY9" s="196"/>
    </row>
    <row r="10" spans="1:51" s="82" customFormat="1" x14ac:dyDescent="0.25">
      <c r="A10" s="83">
        <f>IF(المدخلات!C7&lt;&gt;0,المدخلات!C7,"")</f>
        <v>6</v>
      </c>
      <c r="B10" s="27" t="str">
        <f>IF(المدخلات!D7&lt;&gt;"",المدخلات!D7,"")</f>
        <v/>
      </c>
      <c r="C10" s="28" t="str">
        <f>IF(المدخلات!E7&lt;&gt;"",المدخلات!E7,"")</f>
        <v/>
      </c>
      <c r="D10" s="29"/>
      <c r="E10" s="29"/>
      <c r="F10" s="29"/>
      <c r="G10" s="29"/>
      <c r="H10" s="30">
        <f t="shared" si="6"/>
        <v>0</v>
      </c>
      <c r="I10" s="31">
        <f t="shared" si="7"/>
        <v>0</v>
      </c>
      <c r="J10" s="32">
        <f t="shared" si="8"/>
        <v>1</v>
      </c>
      <c r="K10" s="29"/>
      <c r="L10" s="29"/>
      <c r="M10" s="29"/>
      <c r="N10" s="30">
        <f t="shared" si="9"/>
        <v>0</v>
      </c>
      <c r="O10" s="31">
        <f t="shared" si="10"/>
        <v>0</v>
      </c>
      <c r="P10" s="32">
        <f t="shared" si="11"/>
        <v>1</v>
      </c>
      <c r="Q10" s="29"/>
      <c r="R10" s="29"/>
      <c r="S10" s="29"/>
      <c r="T10" s="29"/>
      <c r="U10" s="29"/>
      <c r="V10" s="29"/>
      <c r="W10" s="29"/>
      <c r="X10" s="30">
        <f t="shared" si="12"/>
        <v>0</v>
      </c>
      <c r="Y10" s="31">
        <f t="shared" si="13"/>
        <v>0</v>
      </c>
      <c r="Z10" s="33">
        <f t="shared" si="14"/>
        <v>1</v>
      </c>
      <c r="AA10" s="34"/>
      <c r="AB10" s="34"/>
      <c r="AC10" s="34"/>
      <c r="AD10" s="35">
        <f t="shared" si="0"/>
        <v>0</v>
      </c>
      <c r="AE10" s="35">
        <f t="shared" si="15"/>
        <v>0</v>
      </c>
      <c r="AF10" s="36">
        <f t="shared" si="1"/>
        <v>1</v>
      </c>
      <c r="AG10" s="35">
        <f t="shared" si="2"/>
        <v>0</v>
      </c>
      <c r="AH10" s="35">
        <f t="shared" si="3"/>
        <v>0</v>
      </c>
      <c r="AI10" s="37">
        <f t="shared" si="4"/>
        <v>1</v>
      </c>
      <c r="AJ10" s="38" t="str">
        <f t="shared" si="5"/>
        <v/>
      </c>
      <c r="AL10" s="200">
        <f>ثلاثي3!A10</f>
        <v>6</v>
      </c>
      <c r="AM10" s="208" t="str">
        <f>ثلاثي3!B10</f>
        <v/>
      </c>
      <c r="AN10" s="201">
        <f>(ثلاثي1!AH10+1.5*ثلاثي2!AH10+2*ثلاثي3!AH10)/4.5</f>
        <v>0</v>
      </c>
      <c r="AO10" s="201">
        <f>((ثلاثي1!E10+ثلاثي2!E10+ثلاثي3!E10)/3+(ثلاثي1!K10+ثلاثي2!K10+ثلاثي3!K10)/3+(ثلاثي1!AB10+ثلاثي2!AB10+ثلاثي3!AB10)/3)/3</f>
        <v>0</v>
      </c>
      <c r="AP10" s="202" t="str">
        <f t="shared" si="16"/>
        <v/>
      </c>
      <c r="AQ10" s="196"/>
      <c r="AR10" s="196"/>
      <c r="AS10" s="196"/>
      <c r="AT10" s="196"/>
      <c r="AU10" s="196"/>
      <c r="AV10" s="196"/>
      <c r="AW10" s="196"/>
      <c r="AX10" s="196"/>
      <c r="AY10" s="196"/>
    </row>
    <row r="11" spans="1:51" s="82" customFormat="1" x14ac:dyDescent="0.25">
      <c r="A11" s="26">
        <f>IF(المدخلات!C8&lt;&gt;0,المدخلات!C8,"")</f>
        <v>7</v>
      </c>
      <c r="B11" s="27" t="str">
        <f>IF(المدخلات!D8&lt;&gt;"",المدخلات!D8,"")</f>
        <v/>
      </c>
      <c r="C11" s="28" t="str">
        <f>IF(المدخلات!E8&lt;&gt;"",المدخلات!E8,"")</f>
        <v/>
      </c>
      <c r="D11" s="29"/>
      <c r="E11" s="29"/>
      <c r="F11" s="29"/>
      <c r="G11" s="29"/>
      <c r="H11" s="30">
        <f t="shared" si="6"/>
        <v>0</v>
      </c>
      <c r="I11" s="31">
        <f t="shared" si="7"/>
        <v>0</v>
      </c>
      <c r="J11" s="32">
        <f t="shared" si="8"/>
        <v>1</v>
      </c>
      <c r="K11" s="29"/>
      <c r="L11" s="29"/>
      <c r="M11" s="29"/>
      <c r="N11" s="30">
        <f t="shared" si="9"/>
        <v>0</v>
      </c>
      <c r="O11" s="31">
        <f t="shared" si="10"/>
        <v>0</v>
      </c>
      <c r="P11" s="32">
        <f t="shared" si="11"/>
        <v>1</v>
      </c>
      <c r="Q11" s="29"/>
      <c r="R11" s="29"/>
      <c r="S11" s="29"/>
      <c r="T11" s="29"/>
      <c r="U11" s="29"/>
      <c r="V11" s="29"/>
      <c r="W11" s="29"/>
      <c r="X11" s="30">
        <f t="shared" si="12"/>
        <v>0</v>
      </c>
      <c r="Y11" s="31">
        <f t="shared" si="13"/>
        <v>0</v>
      </c>
      <c r="Z11" s="33">
        <f t="shared" si="14"/>
        <v>1</v>
      </c>
      <c r="AA11" s="34"/>
      <c r="AB11" s="34"/>
      <c r="AC11" s="34"/>
      <c r="AD11" s="35">
        <f t="shared" si="0"/>
        <v>0</v>
      </c>
      <c r="AE11" s="35">
        <f t="shared" si="15"/>
        <v>0</v>
      </c>
      <c r="AF11" s="36">
        <f t="shared" si="1"/>
        <v>1</v>
      </c>
      <c r="AG11" s="35">
        <f t="shared" si="2"/>
        <v>0</v>
      </c>
      <c r="AH11" s="35">
        <f t="shared" si="3"/>
        <v>0</v>
      </c>
      <c r="AI11" s="37">
        <f t="shared" si="4"/>
        <v>1</v>
      </c>
      <c r="AJ11" s="38" t="str">
        <f t="shared" si="5"/>
        <v/>
      </c>
      <c r="AL11" s="200">
        <f>ثلاثي3!A11</f>
        <v>7</v>
      </c>
      <c r="AM11" s="208" t="str">
        <f>ثلاثي3!B11</f>
        <v/>
      </c>
      <c r="AN11" s="201">
        <f>(ثلاثي1!AH11+1.5*ثلاثي2!AH11+2*ثلاثي3!AH11)/4.5</f>
        <v>0</v>
      </c>
      <c r="AO11" s="201">
        <f>((ثلاثي1!E11+ثلاثي2!E11+ثلاثي3!E11)/3+(ثلاثي1!K11+ثلاثي2!K11+ثلاثي3!K11)/3+(ثلاثي1!AB11+ثلاثي2!AB11+ثلاثي3!AB11)/3)/3</f>
        <v>0</v>
      </c>
      <c r="AP11" s="202" t="str">
        <f t="shared" si="16"/>
        <v/>
      </c>
      <c r="AQ11" s="196"/>
      <c r="AR11" s="196"/>
      <c r="AS11" s="196"/>
      <c r="AT11" s="196"/>
      <c r="AU11" s="196"/>
      <c r="AV11" s="196"/>
      <c r="AW11" s="196"/>
      <c r="AX11" s="196"/>
      <c r="AY11" s="196"/>
    </row>
    <row r="12" spans="1:51" s="82" customFormat="1" x14ac:dyDescent="0.25">
      <c r="A12" s="26">
        <f>IF(المدخلات!C9&lt;&gt;0,المدخلات!C9,"")</f>
        <v>8</v>
      </c>
      <c r="B12" s="27" t="str">
        <f>IF(المدخلات!D9&lt;&gt;"",المدخلات!D9,"")</f>
        <v/>
      </c>
      <c r="C12" s="28" t="str">
        <f>IF(المدخلات!E9&lt;&gt;"",المدخلات!E9,"")</f>
        <v/>
      </c>
      <c r="D12" s="29"/>
      <c r="E12" s="29"/>
      <c r="F12" s="29"/>
      <c r="G12" s="29"/>
      <c r="H12" s="30">
        <f t="shared" si="6"/>
        <v>0</v>
      </c>
      <c r="I12" s="31">
        <f t="shared" si="7"/>
        <v>0</v>
      </c>
      <c r="J12" s="32">
        <f t="shared" si="8"/>
        <v>1</v>
      </c>
      <c r="K12" s="29"/>
      <c r="L12" s="29"/>
      <c r="M12" s="29"/>
      <c r="N12" s="30">
        <f t="shared" si="9"/>
        <v>0</v>
      </c>
      <c r="O12" s="31">
        <f t="shared" si="10"/>
        <v>0</v>
      </c>
      <c r="P12" s="32">
        <f t="shared" si="11"/>
        <v>1</v>
      </c>
      <c r="Q12" s="29"/>
      <c r="R12" s="29"/>
      <c r="S12" s="29"/>
      <c r="T12" s="29"/>
      <c r="U12" s="29"/>
      <c r="V12" s="29"/>
      <c r="W12" s="29"/>
      <c r="X12" s="30">
        <f t="shared" si="12"/>
        <v>0</v>
      </c>
      <c r="Y12" s="31">
        <f t="shared" si="13"/>
        <v>0</v>
      </c>
      <c r="Z12" s="33">
        <f t="shared" si="14"/>
        <v>1</v>
      </c>
      <c r="AA12" s="34"/>
      <c r="AB12" s="34"/>
      <c r="AC12" s="34"/>
      <c r="AD12" s="35">
        <f t="shared" si="0"/>
        <v>0</v>
      </c>
      <c r="AE12" s="35">
        <f t="shared" si="15"/>
        <v>0</v>
      </c>
      <c r="AF12" s="36">
        <f t="shared" si="1"/>
        <v>1</v>
      </c>
      <c r="AG12" s="35">
        <f t="shared" si="2"/>
        <v>0</v>
      </c>
      <c r="AH12" s="35">
        <f t="shared" si="3"/>
        <v>0</v>
      </c>
      <c r="AI12" s="37">
        <f t="shared" si="4"/>
        <v>1</v>
      </c>
      <c r="AJ12" s="38" t="str">
        <f t="shared" si="5"/>
        <v/>
      </c>
      <c r="AL12" s="200">
        <f>ثلاثي3!A12</f>
        <v>8</v>
      </c>
      <c r="AM12" s="208" t="str">
        <f>ثلاثي3!B12</f>
        <v/>
      </c>
      <c r="AN12" s="201">
        <f>(ثلاثي1!AH12+1.5*ثلاثي2!AH12+2*ثلاثي3!AH12)/4.5</f>
        <v>0</v>
      </c>
      <c r="AO12" s="201">
        <f>((ثلاثي1!E12+ثلاثي2!E12+ثلاثي3!E12)/3+(ثلاثي1!K12+ثلاثي2!K12+ثلاثي3!K12)/3+(ثلاثي1!AB12+ثلاثي2!AB12+ثلاثي3!AB12)/3)/3</f>
        <v>0</v>
      </c>
      <c r="AP12" s="202" t="str">
        <f t="shared" si="16"/>
        <v/>
      </c>
      <c r="AQ12" s="196"/>
      <c r="AR12" s="196"/>
      <c r="AS12" s="196"/>
      <c r="AT12" s="196"/>
      <c r="AU12" s="196"/>
      <c r="AV12" s="196"/>
      <c r="AW12" s="196"/>
      <c r="AX12" s="196"/>
      <c r="AY12" s="196"/>
    </row>
    <row r="13" spans="1:51" s="82" customFormat="1" x14ac:dyDescent="0.25">
      <c r="A13" s="26">
        <f>IF(المدخلات!C10&lt;&gt;0,المدخلات!C10,"")</f>
        <v>9</v>
      </c>
      <c r="B13" s="27" t="str">
        <f>IF(المدخلات!D10&lt;&gt;"",المدخلات!D10,"")</f>
        <v/>
      </c>
      <c r="C13" s="28" t="str">
        <f>IF(المدخلات!E10&lt;&gt;"",المدخلات!E10,"")</f>
        <v/>
      </c>
      <c r="D13" s="29"/>
      <c r="E13" s="29"/>
      <c r="F13" s="29"/>
      <c r="G13" s="29"/>
      <c r="H13" s="30">
        <f t="shared" si="6"/>
        <v>0</v>
      </c>
      <c r="I13" s="31">
        <f t="shared" si="7"/>
        <v>0</v>
      </c>
      <c r="J13" s="32">
        <f t="shared" si="8"/>
        <v>1</v>
      </c>
      <c r="K13" s="29"/>
      <c r="L13" s="29"/>
      <c r="M13" s="29"/>
      <c r="N13" s="30">
        <f t="shared" si="9"/>
        <v>0</v>
      </c>
      <c r="O13" s="31">
        <f t="shared" si="10"/>
        <v>0</v>
      </c>
      <c r="P13" s="32">
        <f t="shared" si="11"/>
        <v>1</v>
      </c>
      <c r="Q13" s="29"/>
      <c r="R13" s="29"/>
      <c r="S13" s="29"/>
      <c r="T13" s="29"/>
      <c r="U13" s="29"/>
      <c r="V13" s="29"/>
      <c r="W13" s="29"/>
      <c r="X13" s="30">
        <f t="shared" si="12"/>
        <v>0</v>
      </c>
      <c r="Y13" s="31">
        <f t="shared" si="13"/>
        <v>0</v>
      </c>
      <c r="Z13" s="33">
        <f t="shared" si="14"/>
        <v>1</v>
      </c>
      <c r="AA13" s="34"/>
      <c r="AB13" s="34"/>
      <c r="AC13" s="34"/>
      <c r="AD13" s="35">
        <f t="shared" si="0"/>
        <v>0</v>
      </c>
      <c r="AE13" s="35">
        <f t="shared" si="15"/>
        <v>0</v>
      </c>
      <c r="AF13" s="36">
        <f t="shared" si="1"/>
        <v>1</v>
      </c>
      <c r="AG13" s="35">
        <f t="shared" si="2"/>
        <v>0</v>
      </c>
      <c r="AH13" s="35">
        <f t="shared" si="3"/>
        <v>0</v>
      </c>
      <c r="AI13" s="37">
        <f t="shared" si="4"/>
        <v>1</v>
      </c>
      <c r="AJ13" s="38" t="str">
        <f t="shared" si="5"/>
        <v/>
      </c>
      <c r="AL13" s="200">
        <f>ثلاثي3!A13</f>
        <v>9</v>
      </c>
      <c r="AM13" s="208" t="str">
        <f>ثلاثي3!B13</f>
        <v/>
      </c>
      <c r="AN13" s="201">
        <f>(ثلاثي1!AH13+1.5*ثلاثي2!AH13+2*ثلاثي3!AH13)/4.5</f>
        <v>0</v>
      </c>
      <c r="AO13" s="201">
        <f>((ثلاثي1!E13+ثلاثي2!E13+ثلاثي3!E13)/3+(ثلاثي1!K13+ثلاثي2!K13+ثلاثي3!K13)/3+(ثلاثي1!AB13+ثلاثي2!AB13+ثلاثي3!AB13)/3)/3</f>
        <v>0</v>
      </c>
      <c r="AP13" s="202" t="str">
        <f t="shared" si="16"/>
        <v/>
      </c>
      <c r="AQ13" s="196"/>
      <c r="AR13" s="196"/>
      <c r="AS13" s="196"/>
      <c r="AT13" s="196"/>
      <c r="AU13" s="196"/>
      <c r="AV13" s="196"/>
      <c r="AW13" s="196"/>
      <c r="AX13" s="196"/>
      <c r="AY13" s="196"/>
    </row>
    <row r="14" spans="1:51" s="82" customFormat="1" x14ac:dyDescent="0.25">
      <c r="A14" s="26">
        <f>IF(المدخلات!C11&lt;&gt;0,المدخلات!C11,"")</f>
        <v>10</v>
      </c>
      <c r="B14" s="27" t="str">
        <f>IF(المدخلات!D11&lt;&gt;"",المدخلات!D11,"")</f>
        <v/>
      </c>
      <c r="C14" s="28" t="str">
        <f>IF(المدخلات!E11&lt;&gt;"",المدخلات!E11,"")</f>
        <v/>
      </c>
      <c r="D14" s="29"/>
      <c r="E14" s="29"/>
      <c r="F14" s="29"/>
      <c r="G14" s="29"/>
      <c r="H14" s="30">
        <f t="shared" si="6"/>
        <v>0</v>
      </c>
      <c r="I14" s="31">
        <f t="shared" si="7"/>
        <v>0</v>
      </c>
      <c r="J14" s="32">
        <f t="shared" si="8"/>
        <v>1</v>
      </c>
      <c r="K14" s="29"/>
      <c r="L14" s="29"/>
      <c r="M14" s="29"/>
      <c r="N14" s="30">
        <f t="shared" si="9"/>
        <v>0</v>
      </c>
      <c r="O14" s="31">
        <f t="shared" si="10"/>
        <v>0</v>
      </c>
      <c r="P14" s="32">
        <f t="shared" si="11"/>
        <v>1</v>
      </c>
      <c r="Q14" s="29"/>
      <c r="R14" s="29"/>
      <c r="S14" s="29"/>
      <c r="T14" s="29"/>
      <c r="U14" s="29"/>
      <c r="V14" s="29"/>
      <c r="W14" s="29"/>
      <c r="X14" s="30">
        <f t="shared" si="12"/>
        <v>0</v>
      </c>
      <c r="Y14" s="31">
        <f t="shared" si="13"/>
        <v>0</v>
      </c>
      <c r="Z14" s="33">
        <f t="shared" si="14"/>
        <v>1</v>
      </c>
      <c r="AA14" s="34"/>
      <c r="AB14" s="34"/>
      <c r="AC14" s="34"/>
      <c r="AD14" s="35">
        <f t="shared" si="0"/>
        <v>0</v>
      </c>
      <c r="AE14" s="35">
        <f t="shared" si="15"/>
        <v>0</v>
      </c>
      <c r="AF14" s="36">
        <f t="shared" si="1"/>
        <v>1</v>
      </c>
      <c r="AG14" s="35">
        <f t="shared" si="2"/>
        <v>0</v>
      </c>
      <c r="AH14" s="35">
        <f t="shared" si="3"/>
        <v>0</v>
      </c>
      <c r="AI14" s="37">
        <f t="shared" si="4"/>
        <v>1</v>
      </c>
      <c r="AJ14" s="38" t="str">
        <f t="shared" si="5"/>
        <v/>
      </c>
      <c r="AL14" s="200">
        <f>ثلاثي3!A14</f>
        <v>10</v>
      </c>
      <c r="AM14" s="208" t="str">
        <f>ثلاثي3!B14</f>
        <v/>
      </c>
      <c r="AN14" s="201">
        <f>(ثلاثي1!AH14+1.5*ثلاثي2!AH14+2*ثلاثي3!AH14)/4.5</f>
        <v>0</v>
      </c>
      <c r="AO14" s="201">
        <f>((ثلاثي1!E14+ثلاثي2!E14+ثلاثي3!E14)/3+(ثلاثي1!K14+ثلاثي2!K14+ثلاثي3!K14)/3+(ثلاثي1!AB14+ثلاثي2!AB14+ثلاثي3!AB14)/3)/3</f>
        <v>0</v>
      </c>
      <c r="AP14" s="202" t="str">
        <f t="shared" si="16"/>
        <v/>
      </c>
      <c r="AQ14" s="196"/>
      <c r="AR14" s="196"/>
      <c r="AS14" s="196"/>
      <c r="AT14" s="196"/>
      <c r="AU14" s="196"/>
      <c r="AV14" s="196"/>
      <c r="AW14" s="196"/>
      <c r="AX14" s="196"/>
      <c r="AY14" s="196"/>
    </row>
    <row r="15" spans="1:51" s="82" customFormat="1" x14ac:dyDescent="0.25">
      <c r="A15" s="26">
        <f>IF(المدخلات!C12&lt;&gt;0,المدخلات!C12,"")</f>
        <v>11</v>
      </c>
      <c r="B15" s="27" t="str">
        <f>IF(المدخلات!D12&lt;&gt;"",المدخلات!D12,"")</f>
        <v/>
      </c>
      <c r="C15" s="28" t="str">
        <f>IF(المدخلات!E12&lt;&gt;"",المدخلات!E12,"")</f>
        <v/>
      </c>
      <c r="D15" s="29"/>
      <c r="E15" s="29"/>
      <c r="F15" s="29"/>
      <c r="G15" s="29"/>
      <c r="H15" s="30">
        <f t="shared" si="6"/>
        <v>0</v>
      </c>
      <c r="I15" s="31">
        <f t="shared" si="7"/>
        <v>0</v>
      </c>
      <c r="J15" s="32">
        <f t="shared" si="8"/>
        <v>1</v>
      </c>
      <c r="K15" s="29"/>
      <c r="L15" s="29"/>
      <c r="M15" s="29"/>
      <c r="N15" s="30">
        <f t="shared" si="9"/>
        <v>0</v>
      </c>
      <c r="O15" s="31">
        <f t="shared" si="10"/>
        <v>0</v>
      </c>
      <c r="P15" s="32">
        <f t="shared" si="11"/>
        <v>1</v>
      </c>
      <c r="Q15" s="29"/>
      <c r="R15" s="29"/>
      <c r="S15" s="29"/>
      <c r="T15" s="29"/>
      <c r="U15" s="29"/>
      <c r="V15" s="29"/>
      <c r="W15" s="29"/>
      <c r="X15" s="30">
        <f t="shared" si="12"/>
        <v>0</v>
      </c>
      <c r="Y15" s="31">
        <f t="shared" si="13"/>
        <v>0</v>
      </c>
      <c r="Z15" s="33">
        <f t="shared" si="14"/>
        <v>1</v>
      </c>
      <c r="AA15" s="34"/>
      <c r="AB15" s="34"/>
      <c r="AC15" s="34"/>
      <c r="AD15" s="35">
        <f t="shared" si="0"/>
        <v>0</v>
      </c>
      <c r="AE15" s="35">
        <f t="shared" si="15"/>
        <v>0</v>
      </c>
      <c r="AF15" s="36">
        <f t="shared" si="1"/>
        <v>1</v>
      </c>
      <c r="AG15" s="35">
        <f t="shared" si="2"/>
        <v>0</v>
      </c>
      <c r="AH15" s="35">
        <f t="shared" si="3"/>
        <v>0</v>
      </c>
      <c r="AI15" s="37">
        <f t="shared" si="4"/>
        <v>1</v>
      </c>
      <c r="AJ15" s="38" t="str">
        <f t="shared" si="5"/>
        <v/>
      </c>
      <c r="AL15" s="200">
        <f>ثلاثي3!A15</f>
        <v>11</v>
      </c>
      <c r="AM15" s="208" t="str">
        <f>ثلاثي3!B15</f>
        <v/>
      </c>
      <c r="AN15" s="201">
        <f>(ثلاثي1!AH15+1.5*ثلاثي2!AH15+2*ثلاثي3!AH15)/4.5</f>
        <v>0</v>
      </c>
      <c r="AO15" s="201">
        <f>((ثلاثي1!E15+ثلاثي2!E15+ثلاثي3!E15)/3+(ثلاثي1!K15+ثلاثي2!K15+ثلاثي3!K15)/3+(ثلاثي1!AB15+ثلاثي2!AB15+ثلاثي3!AB15)/3)/3</f>
        <v>0</v>
      </c>
      <c r="AP15" s="202" t="str">
        <f t="shared" si="16"/>
        <v/>
      </c>
      <c r="AQ15" s="196"/>
      <c r="AR15" s="196"/>
      <c r="AS15" s="196"/>
      <c r="AT15" s="196"/>
      <c r="AU15" s="196"/>
      <c r="AV15" s="196"/>
      <c r="AW15" s="196"/>
      <c r="AX15" s="196"/>
      <c r="AY15" s="196"/>
    </row>
    <row r="16" spans="1:51" s="82" customFormat="1" x14ac:dyDescent="0.25">
      <c r="A16" s="26">
        <f>IF(المدخلات!C13&lt;&gt;0,المدخلات!C13,"")</f>
        <v>12</v>
      </c>
      <c r="B16" s="27" t="str">
        <f>IF(المدخلات!D13&lt;&gt;"",المدخلات!D13,"")</f>
        <v/>
      </c>
      <c r="C16" s="28" t="str">
        <f>IF(المدخلات!E13&lt;&gt;"",المدخلات!E13,"")</f>
        <v/>
      </c>
      <c r="D16" s="29"/>
      <c r="E16" s="29"/>
      <c r="F16" s="29"/>
      <c r="G16" s="29"/>
      <c r="H16" s="30">
        <f t="shared" si="6"/>
        <v>0</v>
      </c>
      <c r="I16" s="31">
        <f t="shared" si="7"/>
        <v>0</v>
      </c>
      <c r="J16" s="32">
        <f t="shared" si="8"/>
        <v>1</v>
      </c>
      <c r="K16" s="29"/>
      <c r="L16" s="29"/>
      <c r="M16" s="29"/>
      <c r="N16" s="30">
        <f t="shared" si="9"/>
        <v>0</v>
      </c>
      <c r="O16" s="31">
        <f t="shared" si="10"/>
        <v>0</v>
      </c>
      <c r="P16" s="32">
        <f t="shared" si="11"/>
        <v>1</v>
      </c>
      <c r="Q16" s="29"/>
      <c r="R16" s="29"/>
      <c r="S16" s="29"/>
      <c r="T16" s="29"/>
      <c r="U16" s="29"/>
      <c r="V16" s="29"/>
      <c r="W16" s="29"/>
      <c r="X16" s="30">
        <f t="shared" si="12"/>
        <v>0</v>
      </c>
      <c r="Y16" s="31">
        <f t="shared" si="13"/>
        <v>0</v>
      </c>
      <c r="Z16" s="33">
        <f t="shared" si="14"/>
        <v>1</v>
      </c>
      <c r="AA16" s="34"/>
      <c r="AB16" s="34"/>
      <c r="AC16" s="34"/>
      <c r="AD16" s="35">
        <f t="shared" si="0"/>
        <v>0</v>
      </c>
      <c r="AE16" s="35">
        <f t="shared" si="15"/>
        <v>0</v>
      </c>
      <c r="AF16" s="36">
        <f t="shared" si="1"/>
        <v>1</v>
      </c>
      <c r="AG16" s="35">
        <f t="shared" si="2"/>
        <v>0</v>
      </c>
      <c r="AH16" s="35">
        <f t="shared" si="3"/>
        <v>0</v>
      </c>
      <c r="AI16" s="37">
        <f t="shared" si="4"/>
        <v>1</v>
      </c>
      <c r="AJ16" s="38" t="str">
        <f t="shared" si="5"/>
        <v/>
      </c>
      <c r="AL16" s="200">
        <f>ثلاثي3!A16</f>
        <v>12</v>
      </c>
      <c r="AM16" s="208" t="str">
        <f>ثلاثي3!B16</f>
        <v/>
      </c>
      <c r="AN16" s="201">
        <f>(ثلاثي1!AH16+1.5*ثلاثي2!AH16+2*ثلاثي3!AH16)/4.5</f>
        <v>0</v>
      </c>
      <c r="AO16" s="201">
        <f>((ثلاثي1!E16+ثلاثي2!E16+ثلاثي3!E16)/3+(ثلاثي1!K16+ثلاثي2!K16+ثلاثي3!K16)/3+(ثلاثي1!AB16+ثلاثي2!AB16+ثلاثي3!AB16)/3)/3</f>
        <v>0</v>
      </c>
      <c r="AP16" s="202" t="str">
        <f t="shared" si="16"/>
        <v/>
      </c>
      <c r="AQ16" s="196"/>
      <c r="AR16" s="196"/>
      <c r="AS16" s="196"/>
      <c r="AT16" s="196"/>
      <c r="AU16" s="196"/>
      <c r="AV16" s="196"/>
      <c r="AW16" s="196"/>
      <c r="AX16" s="196"/>
      <c r="AY16" s="196"/>
    </row>
    <row r="17" spans="1:51" s="82" customFormat="1" x14ac:dyDescent="0.25">
      <c r="A17" s="26">
        <f>IF(المدخلات!C14&lt;&gt;0,المدخلات!C14,"")</f>
        <v>13</v>
      </c>
      <c r="B17" s="27" t="str">
        <f>IF(المدخلات!D14&lt;&gt;"",المدخلات!D14,"")</f>
        <v/>
      </c>
      <c r="C17" s="28" t="str">
        <f>IF(المدخلات!E14&lt;&gt;"",المدخلات!E14,"")</f>
        <v/>
      </c>
      <c r="D17" s="29"/>
      <c r="E17" s="29"/>
      <c r="F17" s="29"/>
      <c r="G17" s="29"/>
      <c r="H17" s="30">
        <f t="shared" si="6"/>
        <v>0</v>
      </c>
      <c r="I17" s="31">
        <f t="shared" si="7"/>
        <v>0</v>
      </c>
      <c r="J17" s="32">
        <f t="shared" si="8"/>
        <v>1</v>
      </c>
      <c r="K17" s="29"/>
      <c r="L17" s="29"/>
      <c r="M17" s="29"/>
      <c r="N17" s="30">
        <f t="shared" si="9"/>
        <v>0</v>
      </c>
      <c r="O17" s="31">
        <f t="shared" si="10"/>
        <v>0</v>
      </c>
      <c r="P17" s="32">
        <f t="shared" si="11"/>
        <v>1</v>
      </c>
      <c r="Q17" s="29"/>
      <c r="R17" s="29"/>
      <c r="S17" s="29"/>
      <c r="T17" s="29"/>
      <c r="U17" s="29"/>
      <c r="V17" s="29"/>
      <c r="W17" s="29"/>
      <c r="X17" s="30">
        <f t="shared" si="12"/>
        <v>0</v>
      </c>
      <c r="Y17" s="31">
        <f t="shared" si="13"/>
        <v>0</v>
      </c>
      <c r="Z17" s="33">
        <f t="shared" si="14"/>
        <v>1</v>
      </c>
      <c r="AA17" s="34"/>
      <c r="AB17" s="34"/>
      <c r="AC17" s="34"/>
      <c r="AD17" s="35">
        <f t="shared" si="0"/>
        <v>0</v>
      </c>
      <c r="AE17" s="35">
        <f t="shared" si="15"/>
        <v>0</v>
      </c>
      <c r="AF17" s="36">
        <f t="shared" si="1"/>
        <v>1</v>
      </c>
      <c r="AG17" s="35">
        <f t="shared" si="2"/>
        <v>0</v>
      </c>
      <c r="AH17" s="35">
        <f t="shared" si="3"/>
        <v>0</v>
      </c>
      <c r="AI17" s="37">
        <f t="shared" si="4"/>
        <v>1</v>
      </c>
      <c r="AJ17" s="38" t="str">
        <f t="shared" si="5"/>
        <v/>
      </c>
      <c r="AL17" s="200">
        <f>ثلاثي3!A17</f>
        <v>13</v>
      </c>
      <c r="AM17" s="208" t="str">
        <f>ثلاثي3!B17</f>
        <v/>
      </c>
      <c r="AN17" s="201">
        <f>(ثلاثي1!AH17+1.5*ثلاثي2!AH17+2*ثلاثي3!AH17)/4.5</f>
        <v>0</v>
      </c>
      <c r="AO17" s="201">
        <f>((ثلاثي1!E17+ثلاثي2!E17+ثلاثي3!E17)/3+(ثلاثي1!K17+ثلاثي2!K17+ثلاثي3!K17)/3+(ثلاثي1!AB17+ثلاثي2!AB17+ثلاثي3!AB17)/3)/3</f>
        <v>0</v>
      </c>
      <c r="AP17" s="202" t="str">
        <f t="shared" si="16"/>
        <v/>
      </c>
      <c r="AQ17" s="196"/>
      <c r="AR17" s="196"/>
      <c r="AS17" s="196"/>
      <c r="AT17" s="196"/>
      <c r="AU17" s="196"/>
      <c r="AV17" s="196"/>
      <c r="AW17" s="196"/>
      <c r="AX17" s="196"/>
      <c r="AY17" s="196"/>
    </row>
    <row r="18" spans="1:51" s="82" customFormat="1" x14ac:dyDescent="0.25">
      <c r="A18" s="26">
        <f>IF(المدخلات!C15&lt;&gt;0,المدخلات!C15,"")</f>
        <v>14</v>
      </c>
      <c r="B18" s="27" t="str">
        <f>IF(المدخلات!D15&lt;&gt;"",المدخلات!D15,"")</f>
        <v/>
      </c>
      <c r="C18" s="28" t="str">
        <f>IF(المدخلات!E15&lt;&gt;"",المدخلات!E15,"")</f>
        <v/>
      </c>
      <c r="D18" s="29"/>
      <c r="E18" s="29"/>
      <c r="F18" s="29"/>
      <c r="G18" s="29"/>
      <c r="H18" s="30">
        <f t="shared" si="6"/>
        <v>0</v>
      </c>
      <c r="I18" s="31">
        <f t="shared" si="7"/>
        <v>0</v>
      </c>
      <c r="J18" s="32">
        <f t="shared" si="8"/>
        <v>1</v>
      </c>
      <c r="K18" s="29"/>
      <c r="L18" s="29"/>
      <c r="M18" s="29"/>
      <c r="N18" s="30">
        <f t="shared" si="9"/>
        <v>0</v>
      </c>
      <c r="O18" s="31">
        <f t="shared" si="10"/>
        <v>0</v>
      </c>
      <c r="P18" s="32">
        <f t="shared" si="11"/>
        <v>1</v>
      </c>
      <c r="Q18" s="29"/>
      <c r="R18" s="29"/>
      <c r="S18" s="29"/>
      <c r="T18" s="29"/>
      <c r="U18" s="29"/>
      <c r="V18" s="29"/>
      <c r="W18" s="29"/>
      <c r="X18" s="30">
        <f t="shared" si="12"/>
        <v>0</v>
      </c>
      <c r="Y18" s="31">
        <f t="shared" si="13"/>
        <v>0</v>
      </c>
      <c r="Z18" s="33">
        <f t="shared" si="14"/>
        <v>1</v>
      </c>
      <c r="AA18" s="34"/>
      <c r="AB18" s="34"/>
      <c r="AC18" s="34"/>
      <c r="AD18" s="35">
        <f t="shared" si="0"/>
        <v>0</v>
      </c>
      <c r="AE18" s="35">
        <f t="shared" si="15"/>
        <v>0</v>
      </c>
      <c r="AF18" s="36">
        <f t="shared" si="1"/>
        <v>1</v>
      </c>
      <c r="AG18" s="35">
        <f t="shared" si="2"/>
        <v>0</v>
      </c>
      <c r="AH18" s="35">
        <f t="shared" si="3"/>
        <v>0</v>
      </c>
      <c r="AI18" s="37">
        <f t="shared" si="4"/>
        <v>1</v>
      </c>
      <c r="AJ18" s="38" t="str">
        <f t="shared" si="5"/>
        <v/>
      </c>
      <c r="AL18" s="200">
        <f>ثلاثي3!A18</f>
        <v>14</v>
      </c>
      <c r="AM18" s="208" t="str">
        <f>ثلاثي3!B18</f>
        <v/>
      </c>
      <c r="AN18" s="201">
        <f>(ثلاثي1!AH18+1.5*ثلاثي2!AH18+2*ثلاثي3!AH18)/4.5</f>
        <v>0</v>
      </c>
      <c r="AO18" s="201">
        <f>((ثلاثي1!E18+ثلاثي2!E18+ثلاثي3!E18)/3+(ثلاثي1!K18+ثلاثي2!K18+ثلاثي3!K18)/3+(ثلاثي1!AB18+ثلاثي2!AB18+ثلاثي3!AB18)/3)/3</f>
        <v>0</v>
      </c>
      <c r="AP18" s="202" t="str">
        <f t="shared" si="16"/>
        <v/>
      </c>
      <c r="AQ18" s="196"/>
      <c r="AR18" s="196"/>
      <c r="AS18" s="196"/>
      <c r="AT18" s="196"/>
      <c r="AU18" s="196"/>
      <c r="AV18" s="196"/>
      <c r="AW18" s="196"/>
      <c r="AX18" s="196"/>
      <c r="AY18" s="196"/>
    </row>
    <row r="19" spans="1:51" s="82" customFormat="1" x14ac:dyDescent="0.25">
      <c r="A19" s="26">
        <f>IF(المدخلات!C16&lt;&gt;0,المدخلات!C16,"")</f>
        <v>15</v>
      </c>
      <c r="B19" s="27" t="str">
        <f>IF(المدخلات!D16&lt;&gt;"",المدخلات!D16,"")</f>
        <v/>
      </c>
      <c r="C19" s="28" t="str">
        <f>IF(المدخلات!E16&lt;&gt;"",المدخلات!E16,"")</f>
        <v/>
      </c>
      <c r="D19" s="29"/>
      <c r="E19" s="29"/>
      <c r="F19" s="29"/>
      <c r="G19" s="29"/>
      <c r="H19" s="30">
        <f t="shared" si="6"/>
        <v>0</v>
      </c>
      <c r="I19" s="31">
        <f t="shared" si="7"/>
        <v>0</v>
      </c>
      <c r="J19" s="32">
        <f t="shared" si="8"/>
        <v>1</v>
      </c>
      <c r="K19" s="29"/>
      <c r="L19" s="29"/>
      <c r="M19" s="29"/>
      <c r="N19" s="30">
        <f t="shared" si="9"/>
        <v>0</v>
      </c>
      <c r="O19" s="31">
        <f t="shared" si="10"/>
        <v>0</v>
      </c>
      <c r="P19" s="32">
        <f t="shared" si="11"/>
        <v>1</v>
      </c>
      <c r="Q19" s="29"/>
      <c r="R19" s="29"/>
      <c r="S19" s="29"/>
      <c r="T19" s="29"/>
      <c r="U19" s="29"/>
      <c r="V19" s="29"/>
      <c r="W19" s="29"/>
      <c r="X19" s="30">
        <f t="shared" si="12"/>
        <v>0</v>
      </c>
      <c r="Y19" s="31">
        <f t="shared" si="13"/>
        <v>0</v>
      </c>
      <c r="Z19" s="33">
        <f t="shared" si="14"/>
        <v>1</v>
      </c>
      <c r="AA19" s="34"/>
      <c r="AB19" s="34"/>
      <c r="AC19" s="34"/>
      <c r="AD19" s="35">
        <f t="shared" si="0"/>
        <v>0</v>
      </c>
      <c r="AE19" s="35">
        <f t="shared" si="15"/>
        <v>0</v>
      </c>
      <c r="AF19" s="36">
        <f t="shared" si="1"/>
        <v>1</v>
      </c>
      <c r="AG19" s="35">
        <f t="shared" si="2"/>
        <v>0</v>
      </c>
      <c r="AH19" s="35">
        <f t="shared" si="3"/>
        <v>0</v>
      </c>
      <c r="AI19" s="37">
        <f t="shared" si="4"/>
        <v>1</v>
      </c>
      <c r="AJ19" s="38" t="str">
        <f t="shared" si="5"/>
        <v/>
      </c>
      <c r="AL19" s="200">
        <f>ثلاثي3!A19</f>
        <v>15</v>
      </c>
      <c r="AM19" s="208" t="str">
        <f>ثلاثي3!B19</f>
        <v/>
      </c>
      <c r="AN19" s="201">
        <f>(ثلاثي1!AH19+1.5*ثلاثي2!AH19+2*ثلاثي3!AH19)/4.5</f>
        <v>0</v>
      </c>
      <c r="AO19" s="201">
        <f>((ثلاثي1!E19+ثلاثي2!E19+ثلاثي3!E19)/3+(ثلاثي1!K19+ثلاثي2!K19+ثلاثي3!K19)/3+(ثلاثي1!AB19+ثلاثي2!AB19+ثلاثي3!AB19)/3)/3</f>
        <v>0</v>
      </c>
      <c r="AP19" s="202" t="str">
        <f t="shared" si="16"/>
        <v/>
      </c>
      <c r="AQ19" s="196"/>
      <c r="AR19" s="196"/>
      <c r="AS19" s="196"/>
      <c r="AT19" s="196"/>
      <c r="AU19" s="196"/>
      <c r="AV19" s="196"/>
      <c r="AW19" s="196"/>
      <c r="AX19" s="196"/>
      <c r="AY19" s="196"/>
    </row>
    <row r="20" spans="1:51" s="82" customFormat="1" x14ac:dyDescent="0.25">
      <c r="A20" s="26">
        <f>IF(المدخلات!C17&lt;&gt;0,المدخلات!C17,"")</f>
        <v>16</v>
      </c>
      <c r="B20" s="27" t="str">
        <f>IF(المدخلات!D17&lt;&gt;"",المدخلات!D17,"")</f>
        <v/>
      </c>
      <c r="C20" s="28" t="str">
        <f>IF(المدخلات!E17&lt;&gt;"",المدخلات!E17,"")</f>
        <v/>
      </c>
      <c r="D20" s="29"/>
      <c r="E20" s="29"/>
      <c r="F20" s="29"/>
      <c r="G20" s="29"/>
      <c r="H20" s="30">
        <f t="shared" si="6"/>
        <v>0</v>
      </c>
      <c r="I20" s="31">
        <f t="shared" si="7"/>
        <v>0</v>
      </c>
      <c r="J20" s="32">
        <f t="shared" si="8"/>
        <v>1</v>
      </c>
      <c r="K20" s="29"/>
      <c r="L20" s="29"/>
      <c r="M20" s="29"/>
      <c r="N20" s="30">
        <f t="shared" si="9"/>
        <v>0</v>
      </c>
      <c r="O20" s="31">
        <f t="shared" si="10"/>
        <v>0</v>
      </c>
      <c r="P20" s="32">
        <f t="shared" si="11"/>
        <v>1</v>
      </c>
      <c r="Q20" s="29"/>
      <c r="R20" s="29"/>
      <c r="S20" s="29"/>
      <c r="T20" s="29"/>
      <c r="U20" s="29"/>
      <c r="V20" s="29"/>
      <c r="W20" s="29"/>
      <c r="X20" s="30">
        <f t="shared" si="12"/>
        <v>0</v>
      </c>
      <c r="Y20" s="31">
        <f t="shared" si="13"/>
        <v>0</v>
      </c>
      <c r="Z20" s="33">
        <f t="shared" si="14"/>
        <v>1</v>
      </c>
      <c r="AA20" s="34"/>
      <c r="AB20" s="34"/>
      <c r="AC20" s="34"/>
      <c r="AD20" s="35">
        <f t="shared" si="0"/>
        <v>0</v>
      </c>
      <c r="AE20" s="35">
        <f t="shared" si="15"/>
        <v>0</v>
      </c>
      <c r="AF20" s="36">
        <f t="shared" si="1"/>
        <v>1</v>
      </c>
      <c r="AG20" s="35">
        <f t="shared" si="2"/>
        <v>0</v>
      </c>
      <c r="AH20" s="35">
        <f t="shared" si="3"/>
        <v>0</v>
      </c>
      <c r="AI20" s="37">
        <f t="shared" si="4"/>
        <v>1</v>
      </c>
      <c r="AJ20" s="38" t="str">
        <f t="shared" si="5"/>
        <v/>
      </c>
      <c r="AL20" s="200">
        <f>ثلاثي3!A20</f>
        <v>16</v>
      </c>
      <c r="AM20" s="208" t="str">
        <f>ثلاثي3!B20</f>
        <v/>
      </c>
      <c r="AN20" s="201">
        <f>(ثلاثي1!AH20+1.5*ثلاثي2!AH20+2*ثلاثي3!AH20)/4.5</f>
        <v>0</v>
      </c>
      <c r="AO20" s="201">
        <f>((ثلاثي1!E20+ثلاثي2!E20+ثلاثي3!E20)/3+(ثلاثي1!K20+ثلاثي2!K20+ثلاثي3!K20)/3+(ثلاثي1!AB20+ثلاثي2!AB20+ثلاثي3!AB20)/3)/3</f>
        <v>0</v>
      </c>
      <c r="AP20" s="202" t="str">
        <f t="shared" si="16"/>
        <v/>
      </c>
      <c r="AQ20" s="196"/>
      <c r="AR20" s="196"/>
      <c r="AS20" s="196"/>
      <c r="AT20" s="196"/>
      <c r="AU20" s="196"/>
      <c r="AV20" s="196"/>
      <c r="AW20" s="196"/>
      <c r="AX20" s="196"/>
      <c r="AY20" s="196"/>
    </row>
    <row r="21" spans="1:51" s="82" customFormat="1" x14ac:dyDescent="0.25">
      <c r="A21" s="26">
        <f>IF(المدخلات!C18&lt;&gt;0,المدخلات!C18,"")</f>
        <v>17</v>
      </c>
      <c r="B21" s="27" t="str">
        <f>IF(المدخلات!D18&lt;&gt;"",المدخلات!D18,"")</f>
        <v/>
      </c>
      <c r="C21" s="28" t="str">
        <f>IF(المدخلات!E18&lt;&gt;"",المدخلات!E18,"")</f>
        <v/>
      </c>
      <c r="D21" s="29"/>
      <c r="E21" s="29"/>
      <c r="F21" s="29"/>
      <c r="G21" s="29"/>
      <c r="H21" s="30">
        <f t="shared" si="6"/>
        <v>0</v>
      </c>
      <c r="I21" s="31">
        <f t="shared" si="7"/>
        <v>0</v>
      </c>
      <c r="J21" s="32">
        <f t="shared" si="8"/>
        <v>1</v>
      </c>
      <c r="K21" s="29"/>
      <c r="L21" s="29"/>
      <c r="M21" s="29"/>
      <c r="N21" s="30">
        <f t="shared" si="9"/>
        <v>0</v>
      </c>
      <c r="O21" s="31">
        <f t="shared" si="10"/>
        <v>0</v>
      </c>
      <c r="P21" s="32">
        <f t="shared" si="11"/>
        <v>1</v>
      </c>
      <c r="Q21" s="29"/>
      <c r="R21" s="29"/>
      <c r="S21" s="29"/>
      <c r="T21" s="29"/>
      <c r="U21" s="29"/>
      <c r="V21" s="29"/>
      <c r="W21" s="29"/>
      <c r="X21" s="30">
        <f t="shared" si="12"/>
        <v>0</v>
      </c>
      <c r="Y21" s="31">
        <f t="shared" si="13"/>
        <v>0</v>
      </c>
      <c r="Z21" s="33">
        <f t="shared" si="14"/>
        <v>1</v>
      </c>
      <c r="AA21" s="34"/>
      <c r="AB21" s="34"/>
      <c r="AC21" s="34"/>
      <c r="AD21" s="35">
        <f t="shared" si="0"/>
        <v>0</v>
      </c>
      <c r="AE21" s="35">
        <f t="shared" si="15"/>
        <v>0</v>
      </c>
      <c r="AF21" s="36">
        <f t="shared" si="1"/>
        <v>1</v>
      </c>
      <c r="AG21" s="35">
        <f t="shared" si="2"/>
        <v>0</v>
      </c>
      <c r="AH21" s="35">
        <f t="shared" si="3"/>
        <v>0</v>
      </c>
      <c r="AI21" s="37">
        <f t="shared" si="4"/>
        <v>1</v>
      </c>
      <c r="AJ21" s="38" t="str">
        <f t="shared" si="5"/>
        <v/>
      </c>
      <c r="AL21" s="200">
        <f>ثلاثي3!A21</f>
        <v>17</v>
      </c>
      <c r="AM21" s="208" t="str">
        <f>ثلاثي3!B21</f>
        <v/>
      </c>
      <c r="AN21" s="201">
        <f>(ثلاثي1!AH21+1.5*ثلاثي2!AH21+2*ثلاثي3!AH21)/4.5</f>
        <v>0</v>
      </c>
      <c r="AO21" s="201">
        <f>((ثلاثي1!E21+ثلاثي2!E21+ثلاثي3!E21)/3+(ثلاثي1!K21+ثلاثي2!K21+ثلاثي3!K21)/3+(ثلاثي1!AB21+ثلاثي2!AB21+ثلاثي3!AB21)/3)/3</f>
        <v>0</v>
      </c>
      <c r="AP21" s="202" t="str">
        <f t="shared" si="16"/>
        <v/>
      </c>
      <c r="AQ21" s="196"/>
      <c r="AR21" s="196"/>
      <c r="AS21" s="196"/>
      <c r="AT21" s="196"/>
      <c r="AU21" s="196"/>
      <c r="AV21" s="196"/>
      <c r="AW21" s="196"/>
      <c r="AX21" s="196"/>
      <c r="AY21" s="196"/>
    </row>
    <row r="22" spans="1:51" s="82" customFormat="1" x14ac:dyDescent="0.25">
      <c r="A22" s="26">
        <f>IF(المدخلات!C19&lt;&gt;0,المدخلات!C19,"")</f>
        <v>18</v>
      </c>
      <c r="B22" s="27" t="str">
        <f>IF(المدخلات!D19&lt;&gt;"",المدخلات!D19,"")</f>
        <v/>
      </c>
      <c r="C22" s="28" t="str">
        <f>IF(المدخلات!E19&lt;&gt;"",المدخلات!E19,"")</f>
        <v/>
      </c>
      <c r="D22" s="29"/>
      <c r="E22" s="29"/>
      <c r="F22" s="29"/>
      <c r="G22" s="29"/>
      <c r="H22" s="30">
        <f t="shared" si="6"/>
        <v>0</v>
      </c>
      <c r="I22" s="31">
        <f t="shared" si="7"/>
        <v>0</v>
      </c>
      <c r="J22" s="32">
        <f t="shared" si="8"/>
        <v>1</v>
      </c>
      <c r="K22" s="29"/>
      <c r="L22" s="29"/>
      <c r="M22" s="29"/>
      <c r="N22" s="30">
        <f t="shared" si="9"/>
        <v>0</v>
      </c>
      <c r="O22" s="31">
        <f t="shared" si="10"/>
        <v>0</v>
      </c>
      <c r="P22" s="32">
        <f t="shared" si="11"/>
        <v>1</v>
      </c>
      <c r="Q22" s="29"/>
      <c r="R22" s="29"/>
      <c r="S22" s="29"/>
      <c r="T22" s="29"/>
      <c r="U22" s="29"/>
      <c r="V22" s="29"/>
      <c r="W22" s="29"/>
      <c r="X22" s="30">
        <f t="shared" si="12"/>
        <v>0</v>
      </c>
      <c r="Y22" s="31">
        <f t="shared" si="13"/>
        <v>0</v>
      </c>
      <c r="Z22" s="33">
        <f t="shared" si="14"/>
        <v>1</v>
      </c>
      <c r="AA22" s="34"/>
      <c r="AB22" s="34"/>
      <c r="AC22" s="34"/>
      <c r="AD22" s="35">
        <f t="shared" si="0"/>
        <v>0</v>
      </c>
      <c r="AE22" s="35">
        <f t="shared" si="15"/>
        <v>0</v>
      </c>
      <c r="AF22" s="36">
        <f t="shared" si="1"/>
        <v>1</v>
      </c>
      <c r="AG22" s="35">
        <f t="shared" si="2"/>
        <v>0</v>
      </c>
      <c r="AH22" s="35">
        <f t="shared" si="3"/>
        <v>0</v>
      </c>
      <c r="AI22" s="37">
        <f t="shared" si="4"/>
        <v>1</v>
      </c>
      <c r="AJ22" s="38" t="str">
        <f t="shared" si="5"/>
        <v/>
      </c>
      <c r="AL22" s="200">
        <f>ثلاثي3!A22</f>
        <v>18</v>
      </c>
      <c r="AM22" s="208" t="str">
        <f>ثلاثي3!B22</f>
        <v/>
      </c>
      <c r="AN22" s="201">
        <f>(ثلاثي1!AH22+1.5*ثلاثي2!AH22+2*ثلاثي3!AH22)/4.5</f>
        <v>0</v>
      </c>
      <c r="AO22" s="201">
        <f>((ثلاثي1!E22+ثلاثي2!E22+ثلاثي3!E22)/3+(ثلاثي1!K22+ثلاثي2!K22+ثلاثي3!K22)/3+(ثلاثي1!AB22+ثلاثي2!AB22+ثلاثي3!AB22)/3)/3</f>
        <v>0</v>
      </c>
      <c r="AP22" s="202" t="str">
        <f t="shared" si="16"/>
        <v/>
      </c>
      <c r="AQ22" s="196"/>
      <c r="AR22" s="196"/>
      <c r="AS22" s="196"/>
      <c r="AT22" s="196"/>
      <c r="AU22" s="196"/>
      <c r="AV22" s="196"/>
      <c r="AW22" s="196"/>
      <c r="AX22" s="196"/>
      <c r="AY22" s="196"/>
    </row>
    <row r="23" spans="1:51" s="82" customFormat="1" x14ac:dyDescent="0.25">
      <c r="A23" s="26">
        <f>IF(المدخلات!C20&lt;&gt;0,المدخلات!C20,"")</f>
        <v>19</v>
      </c>
      <c r="B23" s="27" t="str">
        <f>IF(المدخلات!D20&lt;&gt;"",المدخلات!D20,"")</f>
        <v/>
      </c>
      <c r="C23" s="28" t="str">
        <f>IF(المدخلات!E20&lt;&gt;"",المدخلات!E20,"")</f>
        <v/>
      </c>
      <c r="D23" s="29"/>
      <c r="E23" s="29"/>
      <c r="F23" s="29"/>
      <c r="G23" s="29"/>
      <c r="H23" s="30">
        <f t="shared" si="6"/>
        <v>0</v>
      </c>
      <c r="I23" s="31">
        <f t="shared" si="7"/>
        <v>0</v>
      </c>
      <c r="J23" s="32">
        <f t="shared" si="8"/>
        <v>1</v>
      </c>
      <c r="K23" s="29"/>
      <c r="L23" s="29"/>
      <c r="M23" s="29"/>
      <c r="N23" s="30">
        <f t="shared" si="9"/>
        <v>0</v>
      </c>
      <c r="O23" s="31">
        <f t="shared" si="10"/>
        <v>0</v>
      </c>
      <c r="P23" s="32">
        <f t="shared" si="11"/>
        <v>1</v>
      </c>
      <c r="Q23" s="29"/>
      <c r="R23" s="29"/>
      <c r="S23" s="29"/>
      <c r="T23" s="29"/>
      <c r="U23" s="29"/>
      <c r="V23" s="29"/>
      <c r="W23" s="29"/>
      <c r="X23" s="30">
        <f t="shared" si="12"/>
        <v>0</v>
      </c>
      <c r="Y23" s="31">
        <f t="shared" si="13"/>
        <v>0</v>
      </c>
      <c r="Z23" s="33">
        <f t="shared" si="14"/>
        <v>1</v>
      </c>
      <c r="AA23" s="34"/>
      <c r="AB23" s="34"/>
      <c r="AC23" s="34"/>
      <c r="AD23" s="35">
        <f t="shared" si="0"/>
        <v>0</v>
      </c>
      <c r="AE23" s="35">
        <f t="shared" si="15"/>
        <v>0</v>
      </c>
      <c r="AF23" s="36">
        <f t="shared" si="1"/>
        <v>1</v>
      </c>
      <c r="AG23" s="35">
        <f t="shared" si="2"/>
        <v>0</v>
      </c>
      <c r="AH23" s="35">
        <f t="shared" si="3"/>
        <v>0</v>
      </c>
      <c r="AI23" s="37">
        <f t="shared" si="4"/>
        <v>1</v>
      </c>
      <c r="AJ23" s="38" t="str">
        <f t="shared" si="5"/>
        <v/>
      </c>
      <c r="AL23" s="200">
        <f>ثلاثي3!A23</f>
        <v>19</v>
      </c>
      <c r="AM23" s="208" t="str">
        <f>ثلاثي3!B23</f>
        <v/>
      </c>
      <c r="AN23" s="201">
        <f>(ثلاثي1!AH23+1.5*ثلاثي2!AH23+2*ثلاثي3!AH23)/4.5</f>
        <v>0</v>
      </c>
      <c r="AO23" s="201">
        <f>((ثلاثي1!E23+ثلاثي2!E23+ثلاثي3!E23)/3+(ثلاثي1!K23+ثلاثي2!K23+ثلاثي3!K23)/3+(ثلاثي1!AB23+ثلاثي2!AB23+ثلاثي3!AB23)/3)/3</f>
        <v>0</v>
      </c>
      <c r="AP23" s="202" t="str">
        <f t="shared" si="16"/>
        <v/>
      </c>
      <c r="AQ23" s="196"/>
      <c r="AR23" s="196"/>
      <c r="AS23" s="196"/>
      <c r="AT23" s="196"/>
      <c r="AU23" s="196"/>
      <c r="AV23" s="196"/>
      <c r="AW23" s="196"/>
      <c r="AX23" s="196"/>
      <c r="AY23" s="196"/>
    </row>
    <row r="24" spans="1:51" s="82" customFormat="1" x14ac:dyDescent="0.25">
      <c r="A24" s="26">
        <f>IF(المدخلات!C21&lt;&gt;0,المدخلات!C21,"")</f>
        <v>20</v>
      </c>
      <c r="B24" s="27" t="str">
        <f>IF(المدخلات!D21&lt;&gt;"",المدخلات!D21,"")</f>
        <v/>
      </c>
      <c r="C24" s="28" t="str">
        <f>IF(المدخلات!E21&lt;&gt;"",المدخلات!E21,"")</f>
        <v/>
      </c>
      <c r="D24" s="29"/>
      <c r="E24" s="29"/>
      <c r="F24" s="29"/>
      <c r="G24" s="29"/>
      <c r="H24" s="30">
        <f t="shared" si="6"/>
        <v>0</v>
      </c>
      <c r="I24" s="31">
        <f t="shared" si="7"/>
        <v>0</v>
      </c>
      <c r="J24" s="32">
        <f t="shared" si="8"/>
        <v>1</v>
      </c>
      <c r="K24" s="29"/>
      <c r="L24" s="29"/>
      <c r="M24" s="29"/>
      <c r="N24" s="30">
        <f t="shared" si="9"/>
        <v>0</v>
      </c>
      <c r="O24" s="31">
        <f t="shared" si="10"/>
        <v>0</v>
      </c>
      <c r="P24" s="32">
        <f t="shared" si="11"/>
        <v>1</v>
      </c>
      <c r="Q24" s="29"/>
      <c r="R24" s="29"/>
      <c r="S24" s="29"/>
      <c r="T24" s="29"/>
      <c r="U24" s="29"/>
      <c r="V24" s="29"/>
      <c r="W24" s="29"/>
      <c r="X24" s="30">
        <f t="shared" si="12"/>
        <v>0</v>
      </c>
      <c r="Y24" s="31">
        <f t="shared" si="13"/>
        <v>0</v>
      </c>
      <c r="Z24" s="33">
        <f t="shared" si="14"/>
        <v>1</v>
      </c>
      <c r="AA24" s="34"/>
      <c r="AB24" s="34"/>
      <c r="AC24" s="34"/>
      <c r="AD24" s="35">
        <f t="shared" si="0"/>
        <v>0</v>
      </c>
      <c r="AE24" s="35">
        <f t="shared" si="15"/>
        <v>0</v>
      </c>
      <c r="AF24" s="36">
        <f t="shared" si="1"/>
        <v>1</v>
      </c>
      <c r="AG24" s="35">
        <f t="shared" si="2"/>
        <v>0</v>
      </c>
      <c r="AH24" s="35">
        <f t="shared" si="3"/>
        <v>0</v>
      </c>
      <c r="AI24" s="37">
        <f t="shared" si="4"/>
        <v>1</v>
      </c>
      <c r="AJ24" s="38" t="str">
        <f t="shared" si="5"/>
        <v/>
      </c>
      <c r="AL24" s="200">
        <f>ثلاثي3!A24</f>
        <v>20</v>
      </c>
      <c r="AM24" s="208" t="str">
        <f>ثلاثي3!B24</f>
        <v/>
      </c>
      <c r="AN24" s="201">
        <f>(ثلاثي1!AH24+1.5*ثلاثي2!AH24+2*ثلاثي3!AH24)/4.5</f>
        <v>0</v>
      </c>
      <c r="AO24" s="201">
        <f>((ثلاثي1!E24+ثلاثي2!E24+ثلاثي3!E24)/3+(ثلاثي1!K24+ثلاثي2!K24+ثلاثي3!K24)/3+(ثلاثي1!AB24+ثلاثي2!AB24+ثلاثي3!AB24)/3)/3</f>
        <v>0</v>
      </c>
      <c r="AP24" s="202" t="str">
        <f t="shared" si="16"/>
        <v/>
      </c>
      <c r="AQ24" s="196"/>
      <c r="AR24" s="196"/>
      <c r="AS24" s="196"/>
      <c r="AT24" s="196"/>
      <c r="AU24" s="196"/>
      <c r="AV24" s="196"/>
      <c r="AW24" s="196"/>
      <c r="AX24" s="196"/>
      <c r="AY24" s="196"/>
    </row>
    <row r="25" spans="1:51" s="82" customFormat="1" x14ac:dyDescent="0.25">
      <c r="A25" s="26">
        <f>IF(المدخلات!C22&lt;&gt;0,المدخلات!C22,"")</f>
        <v>21</v>
      </c>
      <c r="B25" s="27" t="str">
        <f>IF(المدخلات!D22&lt;&gt;"",المدخلات!D22,"")</f>
        <v/>
      </c>
      <c r="C25" s="28" t="str">
        <f>IF(المدخلات!E22&lt;&gt;"",المدخلات!E22,"")</f>
        <v/>
      </c>
      <c r="D25" s="29"/>
      <c r="E25" s="29"/>
      <c r="F25" s="29"/>
      <c r="G25" s="29"/>
      <c r="H25" s="30">
        <f t="shared" si="6"/>
        <v>0</v>
      </c>
      <c r="I25" s="31">
        <f t="shared" si="7"/>
        <v>0</v>
      </c>
      <c r="J25" s="32">
        <f t="shared" si="8"/>
        <v>1</v>
      </c>
      <c r="K25" s="29"/>
      <c r="L25" s="29"/>
      <c r="M25" s="29"/>
      <c r="N25" s="30">
        <f t="shared" si="9"/>
        <v>0</v>
      </c>
      <c r="O25" s="31">
        <f t="shared" si="10"/>
        <v>0</v>
      </c>
      <c r="P25" s="32">
        <f t="shared" si="11"/>
        <v>1</v>
      </c>
      <c r="Q25" s="29"/>
      <c r="R25" s="29"/>
      <c r="S25" s="29"/>
      <c r="T25" s="29"/>
      <c r="U25" s="29"/>
      <c r="V25" s="29"/>
      <c r="W25" s="29"/>
      <c r="X25" s="30">
        <f t="shared" si="12"/>
        <v>0</v>
      </c>
      <c r="Y25" s="31">
        <f t="shared" si="13"/>
        <v>0</v>
      </c>
      <c r="Z25" s="33">
        <f t="shared" si="14"/>
        <v>1</v>
      </c>
      <c r="AA25" s="34"/>
      <c r="AB25" s="34"/>
      <c r="AC25" s="34"/>
      <c r="AD25" s="35">
        <f t="shared" si="0"/>
        <v>0</v>
      </c>
      <c r="AE25" s="35">
        <f t="shared" si="15"/>
        <v>0</v>
      </c>
      <c r="AF25" s="36">
        <f t="shared" si="1"/>
        <v>1</v>
      </c>
      <c r="AG25" s="35">
        <f t="shared" si="2"/>
        <v>0</v>
      </c>
      <c r="AH25" s="35">
        <f t="shared" si="3"/>
        <v>0</v>
      </c>
      <c r="AI25" s="37">
        <f t="shared" si="4"/>
        <v>1</v>
      </c>
      <c r="AJ25" s="38" t="str">
        <f t="shared" si="5"/>
        <v/>
      </c>
      <c r="AL25" s="200">
        <f>ثلاثي3!A25</f>
        <v>21</v>
      </c>
      <c r="AM25" s="208" t="str">
        <f>ثلاثي3!B25</f>
        <v/>
      </c>
      <c r="AN25" s="201">
        <f>(ثلاثي1!AH25+1.5*ثلاثي2!AH25+2*ثلاثي3!AH25)/4.5</f>
        <v>0</v>
      </c>
      <c r="AO25" s="201">
        <f>((ثلاثي1!E25+ثلاثي2!E25+ثلاثي3!E25)/3+(ثلاثي1!K25+ثلاثي2!K25+ثلاثي3!K25)/3+(ثلاثي1!AB25+ثلاثي2!AB25+ثلاثي3!AB25)/3)/3</f>
        <v>0</v>
      </c>
      <c r="AP25" s="202" t="str">
        <f t="shared" si="16"/>
        <v/>
      </c>
      <c r="AQ25" s="196"/>
      <c r="AR25" s="196"/>
      <c r="AS25" s="196"/>
      <c r="AT25" s="196"/>
      <c r="AU25" s="196"/>
      <c r="AV25" s="196"/>
      <c r="AW25" s="196"/>
      <c r="AX25" s="196"/>
      <c r="AY25" s="196"/>
    </row>
    <row r="26" spans="1:51" s="82" customFormat="1" x14ac:dyDescent="0.25">
      <c r="A26" s="26">
        <f>IF(المدخلات!C23&lt;&gt;0,المدخلات!C23,"")</f>
        <v>22</v>
      </c>
      <c r="B26" s="27" t="str">
        <f>IF(المدخلات!D23&lt;&gt;"",المدخلات!D23,"")</f>
        <v/>
      </c>
      <c r="C26" s="28" t="str">
        <f>IF(المدخلات!E23&lt;&gt;"",المدخلات!E23,"")</f>
        <v/>
      </c>
      <c r="D26" s="29"/>
      <c r="E26" s="29"/>
      <c r="F26" s="29"/>
      <c r="G26" s="29"/>
      <c r="H26" s="30">
        <f t="shared" si="6"/>
        <v>0</v>
      </c>
      <c r="I26" s="31">
        <f t="shared" si="7"/>
        <v>0</v>
      </c>
      <c r="J26" s="32">
        <f t="shared" si="8"/>
        <v>1</v>
      </c>
      <c r="K26" s="29"/>
      <c r="L26" s="29"/>
      <c r="M26" s="29"/>
      <c r="N26" s="30">
        <f t="shared" si="9"/>
        <v>0</v>
      </c>
      <c r="O26" s="31">
        <f t="shared" si="10"/>
        <v>0</v>
      </c>
      <c r="P26" s="32">
        <f t="shared" si="11"/>
        <v>1</v>
      </c>
      <c r="Q26" s="29"/>
      <c r="R26" s="29"/>
      <c r="S26" s="29"/>
      <c r="T26" s="29"/>
      <c r="U26" s="29"/>
      <c r="V26" s="29"/>
      <c r="W26" s="29"/>
      <c r="X26" s="30">
        <f t="shared" si="12"/>
        <v>0</v>
      </c>
      <c r="Y26" s="31">
        <f t="shared" si="13"/>
        <v>0</v>
      </c>
      <c r="Z26" s="33">
        <f t="shared" si="14"/>
        <v>1</v>
      </c>
      <c r="AA26" s="34"/>
      <c r="AB26" s="34"/>
      <c r="AC26" s="34"/>
      <c r="AD26" s="35">
        <f t="shared" si="0"/>
        <v>0</v>
      </c>
      <c r="AE26" s="35">
        <f t="shared" si="15"/>
        <v>0</v>
      </c>
      <c r="AF26" s="36">
        <f t="shared" si="1"/>
        <v>1</v>
      </c>
      <c r="AG26" s="35">
        <f t="shared" si="2"/>
        <v>0</v>
      </c>
      <c r="AH26" s="35">
        <f t="shared" si="3"/>
        <v>0</v>
      </c>
      <c r="AI26" s="37">
        <f t="shared" si="4"/>
        <v>1</v>
      </c>
      <c r="AJ26" s="38" t="str">
        <f t="shared" si="5"/>
        <v/>
      </c>
      <c r="AL26" s="200">
        <f>ثلاثي3!A26</f>
        <v>22</v>
      </c>
      <c r="AM26" s="208" t="str">
        <f>ثلاثي3!B26</f>
        <v/>
      </c>
      <c r="AN26" s="201">
        <f>(ثلاثي1!AH26+1.5*ثلاثي2!AH26+2*ثلاثي3!AH26)/4.5</f>
        <v>0</v>
      </c>
      <c r="AO26" s="201">
        <f>((ثلاثي1!E26+ثلاثي2!E26+ثلاثي3!E26)/3+(ثلاثي1!K26+ثلاثي2!K26+ثلاثي3!K26)/3+(ثلاثي1!AB26+ثلاثي2!AB26+ثلاثي3!AB26)/3)/3</f>
        <v>0</v>
      </c>
      <c r="AP26" s="202" t="str">
        <f t="shared" si="16"/>
        <v/>
      </c>
      <c r="AQ26" s="196"/>
      <c r="AR26" s="196"/>
      <c r="AS26" s="196"/>
      <c r="AT26" s="196"/>
      <c r="AU26" s="196"/>
      <c r="AV26" s="196"/>
      <c r="AW26" s="196"/>
      <c r="AX26" s="196"/>
      <c r="AY26" s="196"/>
    </row>
    <row r="27" spans="1:51" s="82" customFormat="1" x14ac:dyDescent="0.25">
      <c r="A27" s="26">
        <f>IF(المدخلات!C24&lt;&gt;0,المدخلات!C24,"")</f>
        <v>23</v>
      </c>
      <c r="B27" s="27" t="str">
        <f>IF(المدخلات!D24&lt;&gt;"",المدخلات!D24,"")</f>
        <v/>
      </c>
      <c r="C27" s="28" t="str">
        <f>IF(المدخلات!E24&lt;&gt;"",المدخلات!E24,"")</f>
        <v/>
      </c>
      <c r="D27" s="29"/>
      <c r="E27" s="29"/>
      <c r="F27" s="29"/>
      <c r="G27" s="29"/>
      <c r="H27" s="30">
        <f t="shared" si="6"/>
        <v>0</v>
      </c>
      <c r="I27" s="31">
        <f t="shared" si="7"/>
        <v>0</v>
      </c>
      <c r="J27" s="32">
        <f t="shared" si="8"/>
        <v>1</v>
      </c>
      <c r="K27" s="29"/>
      <c r="L27" s="29"/>
      <c r="M27" s="29"/>
      <c r="N27" s="30">
        <f t="shared" si="9"/>
        <v>0</v>
      </c>
      <c r="O27" s="31">
        <f t="shared" si="10"/>
        <v>0</v>
      </c>
      <c r="P27" s="32">
        <f t="shared" si="11"/>
        <v>1</v>
      </c>
      <c r="Q27" s="29"/>
      <c r="R27" s="29"/>
      <c r="S27" s="29"/>
      <c r="T27" s="29"/>
      <c r="U27" s="29"/>
      <c r="V27" s="29"/>
      <c r="W27" s="29"/>
      <c r="X27" s="30">
        <f t="shared" si="12"/>
        <v>0</v>
      </c>
      <c r="Y27" s="31">
        <f t="shared" si="13"/>
        <v>0</v>
      </c>
      <c r="Z27" s="33">
        <f t="shared" si="14"/>
        <v>1</v>
      </c>
      <c r="AA27" s="34"/>
      <c r="AB27" s="34"/>
      <c r="AC27" s="34"/>
      <c r="AD27" s="35">
        <f t="shared" si="0"/>
        <v>0</v>
      </c>
      <c r="AE27" s="35">
        <f t="shared" si="15"/>
        <v>0</v>
      </c>
      <c r="AF27" s="36">
        <f t="shared" si="1"/>
        <v>1</v>
      </c>
      <c r="AG27" s="35">
        <f t="shared" si="2"/>
        <v>0</v>
      </c>
      <c r="AH27" s="35">
        <f t="shared" si="3"/>
        <v>0</v>
      </c>
      <c r="AI27" s="37">
        <f t="shared" si="4"/>
        <v>1</v>
      </c>
      <c r="AJ27" s="38" t="str">
        <f t="shared" si="5"/>
        <v/>
      </c>
      <c r="AL27" s="200">
        <f>ثلاثي3!A27</f>
        <v>23</v>
      </c>
      <c r="AM27" s="208" t="str">
        <f>ثلاثي3!B27</f>
        <v/>
      </c>
      <c r="AN27" s="201">
        <f>(ثلاثي1!AH27+1.5*ثلاثي2!AH27+2*ثلاثي3!AH27)/4.5</f>
        <v>0</v>
      </c>
      <c r="AO27" s="201">
        <f>((ثلاثي1!E27+ثلاثي2!E27+ثلاثي3!E27)/3+(ثلاثي1!K27+ثلاثي2!K27+ثلاثي3!K27)/3+(ثلاثي1!AB27+ثلاثي2!AB27+ثلاثي3!AB27)/3)/3</f>
        <v>0</v>
      </c>
      <c r="AP27" s="202" t="str">
        <f t="shared" si="16"/>
        <v/>
      </c>
      <c r="AQ27" s="196"/>
      <c r="AR27" s="196"/>
      <c r="AS27" s="196"/>
      <c r="AT27" s="196"/>
      <c r="AU27" s="196"/>
      <c r="AV27" s="196"/>
      <c r="AW27" s="196"/>
      <c r="AX27" s="196"/>
      <c r="AY27" s="196"/>
    </row>
    <row r="28" spans="1:51" s="82" customFormat="1" x14ac:dyDescent="0.25">
      <c r="A28" s="26">
        <f>IF(المدخلات!C25&lt;&gt;0,المدخلات!C25,"")</f>
        <v>24</v>
      </c>
      <c r="B28" s="27" t="str">
        <f>IF(المدخلات!D25&lt;&gt;"",المدخلات!D25,"")</f>
        <v/>
      </c>
      <c r="C28" s="28" t="str">
        <f>IF(المدخلات!E25&lt;&gt;"",المدخلات!E25,"")</f>
        <v/>
      </c>
      <c r="D28" s="29"/>
      <c r="E28" s="29"/>
      <c r="F28" s="29"/>
      <c r="G28" s="29"/>
      <c r="H28" s="30">
        <f t="shared" si="6"/>
        <v>0</v>
      </c>
      <c r="I28" s="31">
        <f t="shared" si="7"/>
        <v>0</v>
      </c>
      <c r="J28" s="32">
        <f t="shared" si="8"/>
        <v>1</v>
      </c>
      <c r="K28" s="29"/>
      <c r="L28" s="29"/>
      <c r="M28" s="29"/>
      <c r="N28" s="30">
        <f t="shared" si="9"/>
        <v>0</v>
      </c>
      <c r="O28" s="31">
        <f t="shared" si="10"/>
        <v>0</v>
      </c>
      <c r="P28" s="32">
        <f t="shared" si="11"/>
        <v>1</v>
      </c>
      <c r="Q28" s="29"/>
      <c r="R28" s="29"/>
      <c r="S28" s="29"/>
      <c r="T28" s="29"/>
      <c r="U28" s="29"/>
      <c r="V28" s="29"/>
      <c r="W28" s="29"/>
      <c r="X28" s="30">
        <f t="shared" si="12"/>
        <v>0</v>
      </c>
      <c r="Y28" s="31">
        <f t="shared" si="13"/>
        <v>0</v>
      </c>
      <c r="Z28" s="33">
        <f t="shared" si="14"/>
        <v>1</v>
      </c>
      <c r="AA28" s="34"/>
      <c r="AB28" s="34"/>
      <c r="AC28" s="34"/>
      <c r="AD28" s="35">
        <f t="shared" si="0"/>
        <v>0</v>
      </c>
      <c r="AE28" s="35">
        <f t="shared" si="15"/>
        <v>0</v>
      </c>
      <c r="AF28" s="36">
        <f t="shared" si="1"/>
        <v>1</v>
      </c>
      <c r="AG28" s="35">
        <f t="shared" si="2"/>
        <v>0</v>
      </c>
      <c r="AH28" s="35">
        <f t="shared" si="3"/>
        <v>0</v>
      </c>
      <c r="AI28" s="37">
        <f t="shared" si="4"/>
        <v>1</v>
      </c>
      <c r="AJ28" s="38" t="str">
        <f t="shared" si="5"/>
        <v/>
      </c>
      <c r="AL28" s="200">
        <f>ثلاثي3!A28</f>
        <v>24</v>
      </c>
      <c r="AM28" s="208" t="str">
        <f>ثلاثي3!B28</f>
        <v/>
      </c>
      <c r="AN28" s="201">
        <f>(ثلاثي1!AH28+1.5*ثلاثي2!AH28+2*ثلاثي3!AH28)/4.5</f>
        <v>0</v>
      </c>
      <c r="AO28" s="201">
        <f>((ثلاثي1!E28+ثلاثي2!E28+ثلاثي3!E28)/3+(ثلاثي1!K28+ثلاثي2!K28+ثلاثي3!K28)/3+(ثلاثي1!AB28+ثلاثي2!AB28+ثلاثي3!AB28)/3)/3</f>
        <v>0</v>
      </c>
      <c r="AP28" s="202" t="str">
        <f t="shared" si="16"/>
        <v/>
      </c>
      <c r="AQ28" s="196"/>
      <c r="AR28" s="196"/>
      <c r="AS28" s="196"/>
      <c r="AT28" s="196"/>
      <c r="AU28" s="196"/>
      <c r="AV28" s="196"/>
      <c r="AW28" s="196"/>
      <c r="AX28" s="196"/>
      <c r="AY28" s="196"/>
    </row>
    <row r="29" spans="1:51" s="82" customFormat="1" x14ac:dyDescent="0.25">
      <c r="A29" s="26">
        <f>IF(المدخلات!C26&lt;&gt;0,المدخلات!C26,"")</f>
        <v>25</v>
      </c>
      <c r="B29" s="27" t="str">
        <f>IF(المدخلات!D26&lt;&gt;"",المدخلات!D26,"")</f>
        <v/>
      </c>
      <c r="C29" s="28" t="str">
        <f>IF(المدخلات!E26&lt;&gt;"",المدخلات!E26,"")</f>
        <v/>
      </c>
      <c r="D29" s="29"/>
      <c r="E29" s="29"/>
      <c r="F29" s="29"/>
      <c r="G29" s="29"/>
      <c r="H29" s="30">
        <f t="shared" si="6"/>
        <v>0</v>
      </c>
      <c r="I29" s="31">
        <f t="shared" si="7"/>
        <v>0</v>
      </c>
      <c r="J29" s="32">
        <f t="shared" si="8"/>
        <v>1</v>
      </c>
      <c r="K29" s="29"/>
      <c r="L29" s="29"/>
      <c r="M29" s="29"/>
      <c r="N29" s="30">
        <f t="shared" si="9"/>
        <v>0</v>
      </c>
      <c r="O29" s="31">
        <f t="shared" si="10"/>
        <v>0</v>
      </c>
      <c r="P29" s="32">
        <f t="shared" si="11"/>
        <v>1</v>
      </c>
      <c r="Q29" s="29"/>
      <c r="R29" s="29"/>
      <c r="S29" s="29"/>
      <c r="T29" s="29"/>
      <c r="U29" s="29"/>
      <c r="V29" s="29"/>
      <c r="W29" s="29"/>
      <c r="X29" s="30">
        <f t="shared" si="12"/>
        <v>0</v>
      </c>
      <c r="Y29" s="31">
        <f t="shared" si="13"/>
        <v>0</v>
      </c>
      <c r="Z29" s="33">
        <f t="shared" si="14"/>
        <v>1</v>
      </c>
      <c r="AA29" s="34"/>
      <c r="AB29" s="34"/>
      <c r="AC29" s="34"/>
      <c r="AD29" s="35">
        <f t="shared" si="0"/>
        <v>0</v>
      </c>
      <c r="AE29" s="35">
        <f t="shared" si="15"/>
        <v>0</v>
      </c>
      <c r="AF29" s="36">
        <f t="shared" si="1"/>
        <v>1</v>
      </c>
      <c r="AG29" s="35">
        <f t="shared" si="2"/>
        <v>0</v>
      </c>
      <c r="AH29" s="35">
        <f t="shared" si="3"/>
        <v>0</v>
      </c>
      <c r="AI29" s="37">
        <f t="shared" si="4"/>
        <v>1</v>
      </c>
      <c r="AJ29" s="38" t="str">
        <f t="shared" si="5"/>
        <v/>
      </c>
      <c r="AL29" s="200">
        <f>ثلاثي3!A29</f>
        <v>25</v>
      </c>
      <c r="AM29" s="208" t="str">
        <f>ثلاثي3!B29</f>
        <v/>
      </c>
      <c r="AN29" s="201">
        <f>(ثلاثي1!AH29+1.5*ثلاثي2!AH29+2*ثلاثي3!AH29)/4.5</f>
        <v>0</v>
      </c>
      <c r="AO29" s="201">
        <f>((ثلاثي1!E29+ثلاثي2!E29+ثلاثي3!E29)/3+(ثلاثي1!K29+ثلاثي2!K29+ثلاثي3!K29)/3+(ثلاثي1!AB29+ثلاثي2!AB29+ثلاثي3!AB29)/3)/3</f>
        <v>0</v>
      </c>
      <c r="AP29" s="202" t="str">
        <f t="shared" si="16"/>
        <v/>
      </c>
      <c r="AQ29" s="196"/>
      <c r="AR29" s="196"/>
      <c r="AS29" s="196"/>
      <c r="AT29" s="196"/>
      <c r="AU29" s="196"/>
      <c r="AV29" s="196"/>
      <c r="AW29" s="196"/>
      <c r="AX29" s="196"/>
      <c r="AY29" s="196"/>
    </row>
    <row r="30" spans="1:51" s="82" customFormat="1" x14ac:dyDescent="0.25">
      <c r="A30" s="26">
        <f>IF(المدخلات!C27&lt;&gt;0,المدخلات!C27,"")</f>
        <v>26</v>
      </c>
      <c r="B30" s="27" t="str">
        <f>IF(المدخلات!D27&lt;&gt;"",المدخلات!D27,"")</f>
        <v/>
      </c>
      <c r="C30" s="28" t="str">
        <f>IF(المدخلات!E27&lt;&gt;"",المدخلات!E27,"")</f>
        <v/>
      </c>
      <c r="D30" s="29"/>
      <c r="E30" s="29"/>
      <c r="F30" s="29"/>
      <c r="G30" s="29"/>
      <c r="H30" s="30">
        <f t="shared" si="6"/>
        <v>0</v>
      </c>
      <c r="I30" s="31">
        <f t="shared" si="7"/>
        <v>0</v>
      </c>
      <c r="J30" s="32">
        <f t="shared" si="8"/>
        <v>1</v>
      </c>
      <c r="K30" s="29"/>
      <c r="L30" s="29"/>
      <c r="M30" s="29"/>
      <c r="N30" s="30">
        <f t="shared" si="9"/>
        <v>0</v>
      </c>
      <c r="O30" s="31">
        <f t="shared" si="10"/>
        <v>0</v>
      </c>
      <c r="P30" s="32">
        <f t="shared" si="11"/>
        <v>1</v>
      </c>
      <c r="Q30" s="29"/>
      <c r="R30" s="29"/>
      <c r="S30" s="29"/>
      <c r="T30" s="29"/>
      <c r="U30" s="29"/>
      <c r="V30" s="29"/>
      <c r="W30" s="29"/>
      <c r="X30" s="30">
        <f t="shared" si="12"/>
        <v>0</v>
      </c>
      <c r="Y30" s="31">
        <f t="shared" si="13"/>
        <v>0</v>
      </c>
      <c r="Z30" s="33">
        <f t="shared" si="14"/>
        <v>1</v>
      </c>
      <c r="AA30" s="34"/>
      <c r="AB30" s="34"/>
      <c r="AC30" s="34"/>
      <c r="AD30" s="35">
        <f t="shared" si="0"/>
        <v>0</v>
      </c>
      <c r="AE30" s="35">
        <f t="shared" si="15"/>
        <v>0</v>
      </c>
      <c r="AF30" s="36">
        <f t="shared" si="1"/>
        <v>1</v>
      </c>
      <c r="AG30" s="35">
        <f t="shared" si="2"/>
        <v>0</v>
      </c>
      <c r="AH30" s="35">
        <f t="shared" si="3"/>
        <v>0</v>
      </c>
      <c r="AI30" s="37">
        <f t="shared" si="4"/>
        <v>1</v>
      </c>
      <c r="AJ30" s="38" t="str">
        <f t="shared" si="5"/>
        <v/>
      </c>
      <c r="AL30" s="200">
        <f>ثلاثي3!A30</f>
        <v>26</v>
      </c>
      <c r="AM30" s="208" t="str">
        <f>ثلاثي3!B30</f>
        <v/>
      </c>
      <c r="AN30" s="201">
        <f>(ثلاثي1!AH30+1.5*ثلاثي2!AH30+2*ثلاثي3!AH30)/4.5</f>
        <v>0</v>
      </c>
      <c r="AO30" s="201">
        <f>((ثلاثي1!E30+ثلاثي2!E30+ثلاثي3!E30)/3+(ثلاثي1!K30+ثلاثي2!K30+ثلاثي3!K30)/3+(ثلاثي1!AB30+ثلاثي2!AB30+ثلاثي3!AB30)/3)/3</f>
        <v>0</v>
      </c>
      <c r="AP30" s="202" t="str">
        <f t="shared" si="16"/>
        <v/>
      </c>
      <c r="AQ30" s="196"/>
      <c r="AR30" s="196"/>
      <c r="AS30" s="196"/>
      <c r="AT30" s="196"/>
      <c r="AU30" s="196"/>
      <c r="AV30" s="196"/>
      <c r="AW30" s="196"/>
      <c r="AX30" s="196"/>
      <c r="AY30" s="196"/>
    </row>
    <row r="31" spans="1:51" s="82" customFormat="1" x14ac:dyDescent="0.25">
      <c r="A31" s="26">
        <f>IF(المدخلات!C28&lt;&gt;0,المدخلات!C28,"")</f>
        <v>27</v>
      </c>
      <c r="B31" s="27" t="str">
        <f>IF(المدخلات!D28&lt;&gt;"",المدخلات!D28,"")</f>
        <v/>
      </c>
      <c r="C31" s="28" t="str">
        <f>IF(المدخلات!E28&lt;&gt;"",المدخلات!E28,"")</f>
        <v/>
      </c>
      <c r="D31" s="29"/>
      <c r="E31" s="29"/>
      <c r="F31" s="29"/>
      <c r="G31" s="29"/>
      <c r="H31" s="30">
        <f t="shared" si="6"/>
        <v>0</v>
      </c>
      <c r="I31" s="31">
        <f t="shared" si="7"/>
        <v>0</v>
      </c>
      <c r="J31" s="32">
        <f t="shared" si="8"/>
        <v>1</v>
      </c>
      <c r="K31" s="29"/>
      <c r="L31" s="29"/>
      <c r="M31" s="29"/>
      <c r="N31" s="30">
        <f t="shared" si="9"/>
        <v>0</v>
      </c>
      <c r="O31" s="31">
        <f t="shared" si="10"/>
        <v>0</v>
      </c>
      <c r="P31" s="32">
        <f t="shared" si="11"/>
        <v>1</v>
      </c>
      <c r="Q31" s="29"/>
      <c r="R31" s="29"/>
      <c r="S31" s="29"/>
      <c r="T31" s="29"/>
      <c r="U31" s="29"/>
      <c r="V31" s="29"/>
      <c r="W31" s="29"/>
      <c r="X31" s="30">
        <f t="shared" si="12"/>
        <v>0</v>
      </c>
      <c r="Y31" s="31">
        <f t="shared" si="13"/>
        <v>0</v>
      </c>
      <c r="Z31" s="33">
        <f t="shared" si="14"/>
        <v>1</v>
      </c>
      <c r="AA31" s="34"/>
      <c r="AB31" s="34"/>
      <c r="AC31" s="34"/>
      <c r="AD31" s="35">
        <f t="shared" si="0"/>
        <v>0</v>
      </c>
      <c r="AE31" s="35">
        <f t="shared" si="15"/>
        <v>0</v>
      </c>
      <c r="AF31" s="36">
        <f t="shared" si="1"/>
        <v>1</v>
      </c>
      <c r="AG31" s="35">
        <f t="shared" si="2"/>
        <v>0</v>
      </c>
      <c r="AH31" s="35">
        <f t="shared" si="3"/>
        <v>0</v>
      </c>
      <c r="AI31" s="37">
        <f t="shared" si="4"/>
        <v>1</v>
      </c>
      <c r="AJ31" s="38" t="str">
        <f t="shared" si="5"/>
        <v/>
      </c>
      <c r="AL31" s="200">
        <f>ثلاثي3!A31</f>
        <v>27</v>
      </c>
      <c r="AM31" s="208" t="str">
        <f>ثلاثي3!B31</f>
        <v/>
      </c>
      <c r="AN31" s="201">
        <f>(ثلاثي1!AH31+1.5*ثلاثي2!AH31+2*ثلاثي3!AH31)/4.5</f>
        <v>0</v>
      </c>
      <c r="AO31" s="201">
        <f>((ثلاثي1!E31+ثلاثي2!E31+ثلاثي3!E31)/3+(ثلاثي1!K31+ثلاثي2!K31+ثلاثي3!K31)/3+(ثلاثي1!AB31+ثلاثي2!AB31+ثلاثي3!AB31)/3)/3</f>
        <v>0</v>
      </c>
      <c r="AP31" s="202" t="str">
        <f t="shared" si="16"/>
        <v/>
      </c>
      <c r="AQ31" s="196"/>
      <c r="AR31" s="196"/>
      <c r="AS31" s="196"/>
      <c r="AT31" s="196"/>
      <c r="AU31" s="196"/>
      <c r="AV31" s="196"/>
      <c r="AW31" s="196"/>
      <c r="AX31" s="196"/>
      <c r="AY31" s="196"/>
    </row>
    <row r="32" spans="1:51" s="82" customFormat="1" x14ac:dyDescent="0.25">
      <c r="A32" s="26">
        <f>IF(المدخلات!C29&lt;&gt;0,المدخلات!C29,"")</f>
        <v>28</v>
      </c>
      <c r="B32" s="27" t="str">
        <f>IF(المدخلات!D29&lt;&gt;"",المدخلات!D29,"")</f>
        <v/>
      </c>
      <c r="C32" s="28" t="str">
        <f>IF(المدخلات!E29&lt;&gt;"",المدخلات!E29,"")</f>
        <v/>
      </c>
      <c r="D32" s="29"/>
      <c r="E32" s="29"/>
      <c r="F32" s="29"/>
      <c r="G32" s="29"/>
      <c r="H32" s="30">
        <f t="shared" si="6"/>
        <v>0</v>
      </c>
      <c r="I32" s="31">
        <f t="shared" si="7"/>
        <v>0</v>
      </c>
      <c r="J32" s="32">
        <f t="shared" si="8"/>
        <v>1</v>
      </c>
      <c r="K32" s="29"/>
      <c r="L32" s="29"/>
      <c r="M32" s="29"/>
      <c r="N32" s="30">
        <f t="shared" si="9"/>
        <v>0</v>
      </c>
      <c r="O32" s="31">
        <f t="shared" si="10"/>
        <v>0</v>
      </c>
      <c r="P32" s="32">
        <f t="shared" si="11"/>
        <v>1</v>
      </c>
      <c r="Q32" s="29"/>
      <c r="R32" s="29"/>
      <c r="S32" s="29"/>
      <c r="T32" s="29"/>
      <c r="U32" s="29"/>
      <c r="V32" s="29"/>
      <c r="W32" s="29"/>
      <c r="X32" s="30">
        <f t="shared" si="12"/>
        <v>0</v>
      </c>
      <c r="Y32" s="31">
        <f t="shared" si="13"/>
        <v>0</v>
      </c>
      <c r="Z32" s="33">
        <f t="shared" si="14"/>
        <v>1</v>
      </c>
      <c r="AA32" s="34"/>
      <c r="AB32" s="34"/>
      <c r="AC32" s="34"/>
      <c r="AD32" s="35">
        <f t="shared" si="0"/>
        <v>0</v>
      </c>
      <c r="AE32" s="35">
        <f t="shared" si="15"/>
        <v>0</v>
      </c>
      <c r="AF32" s="36">
        <f t="shared" si="1"/>
        <v>1</v>
      </c>
      <c r="AG32" s="35">
        <f t="shared" si="2"/>
        <v>0</v>
      </c>
      <c r="AH32" s="35">
        <f t="shared" si="3"/>
        <v>0</v>
      </c>
      <c r="AI32" s="37">
        <f t="shared" si="4"/>
        <v>1</v>
      </c>
      <c r="AJ32" s="38" t="str">
        <f t="shared" si="5"/>
        <v/>
      </c>
      <c r="AL32" s="200">
        <f>ثلاثي3!A32</f>
        <v>28</v>
      </c>
      <c r="AM32" s="208" t="str">
        <f>ثلاثي3!B32</f>
        <v/>
      </c>
      <c r="AN32" s="201">
        <f>(ثلاثي1!AH32+1.5*ثلاثي2!AH32+2*ثلاثي3!AH32)/4.5</f>
        <v>0</v>
      </c>
      <c r="AO32" s="201">
        <f>((ثلاثي1!E32+ثلاثي2!E32+ثلاثي3!E32)/3+(ثلاثي1!K32+ثلاثي2!K32+ثلاثي3!K32)/3+(ثلاثي1!AB32+ثلاثي2!AB32+ثلاثي3!AB32)/3)/3</f>
        <v>0</v>
      </c>
      <c r="AP32" s="202" t="str">
        <f t="shared" si="16"/>
        <v/>
      </c>
      <c r="AQ32" s="196"/>
      <c r="AR32" s="196"/>
      <c r="AS32" s="196"/>
      <c r="AT32" s="196"/>
      <c r="AU32" s="196"/>
      <c r="AV32" s="196"/>
      <c r="AW32" s="196"/>
      <c r="AX32" s="196"/>
      <c r="AY32" s="196"/>
    </row>
    <row r="33" spans="1:51" s="82" customFormat="1" x14ac:dyDescent="0.25">
      <c r="A33" s="26">
        <f>IF(المدخلات!C30&lt;&gt;0,المدخلات!C30,"")</f>
        <v>29</v>
      </c>
      <c r="B33" s="27" t="str">
        <f>IF(المدخلات!D30&lt;&gt;"",المدخلات!D30,"")</f>
        <v/>
      </c>
      <c r="C33" s="28" t="str">
        <f>IF(المدخلات!E30&lt;&gt;"",المدخلات!E30,"")</f>
        <v/>
      </c>
      <c r="D33" s="29"/>
      <c r="E33" s="29"/>
      <c r="F33" s="29"/>
      <c r="G33" s="29"/>
      <c r="H33" s="30">
        <f t="shared" si="6"/>
        <v>0</v>
      </c>
      <c r="I33" s="31">
        <f t="shared" si="7"/>
        <v>0</v>
      </c>
      <c r="J33" s="32">
        <f t="shared" si="8"/>
        <v>1</v>
      </c>
      <c r="K33" s="29"/>
      <c r="L33" s="29"/>
      <c r="M33" s="29"/>
      <c r="N33" s="30">
        <f t="shared" si="9"/>
        <v>0</v>
      </c>
      <c r="O33" s="31">
        <f t="shared" si="10"/>
        <v>0</v>
      </c>
      <c r="P33" s="32">
        <f t="shared" si="11"/>
        <v>1</v>
      </c>
      <c r="Q33" s="29"/>
      <c r="R33" s="29"/>
      <c r="S33" s="29"/>
      <c r="T33" s="29"/>
      <c r="U33" s="29"/>
      <c r="V33" s="29"/>
      <c r="W33" s="29"/>
      <c r="X33" s="30">
        <f t="shared" si="12"/>
        <v>0</v>
      </c>
      <c r="Y33" s="31">
        <f t="shared" si="13"/>
        <v>0</v>
      </c>
      <c r="Z33" s="33">
        <f t="shared" si="14"/>
        <v>1</v>
      </c>
      <c r="AA33" s="34"/>
      <c r="AB33" s="34"/>
      <c r="AC33" s="34"/>
      <c r="AD33" s="35">
        <f t="shared" si="0"/>
        <v>0</v>
      </c>
      <c r="AE33" s="35">
        <f t="shared" si="15"/>
        <v>0</v>
      </c>
      <c r="AF33" s="36">
        <f t="shared" si="1"/>
        <v>1</v>
      </c>
      <c r="AG33" s="35">
        <f t="shared" si="2"/>
        <v>0</v>
      </c>
      <c r="AH33" s="35">
        <f t="shared" si="3"/>
        <v>0</v>
      </c>
      <c r="AI33" s="37">
        <f t="shared" si="4"/>
        <v>1</v>
      </c>
      <c r="AJ33" s="38" t="str">
        <f t="shared" si="5"/>
        <v/>
      </c>
      <c r="AL33" s="200">
        <f>ثلاثي3!A33</f>
        <v>29</v>
      </c>
      <c r="AM33" s="208" t="str">
        <f>ثلاثي3!B33</f>
        <v/>
      </c>
      <c r="AN33" s="201">
        <f>(ثلاثي1!AH33+1.5*ثلاثي2!AH33+2*ثلاثي3!AH33)/4.5</f>
        <v>0</v>
      </c>
      <c r="AO33" s="201">
        <f>((ثلاثي1!E33+ثلاثي2!E33+ثلاثي3!E33)/3+(ثلاثي1!K33+ثلاثي2!K33+ثلاثي3!K33)/3+(ثلاثي1!AB33+ثلاثي2!AB33+ثلاثي3!AB33)/3)/3</f>
        <v>0</v>
      </c>
      <c r="AP33" s="202" t="str">
        <f t="shared" si="16"/>
        <v/>
      </c>
      <c r="AQ33" s="196"/>
      <c r="AR33" s="196"/>
      <c r="AS33" s="196"/>
      <c r="AT33" s="196"/>
      <c r="AU33" s="196"/>
      <c r="AV33" s="196"/>
      <c r="AW33" s="196"/>
      <c r="AX33" s="196"/>
      <c r="AY33" s="196"/>
    </row>
    <row r="34" spans="1:51" s="82" customFormat="1" x14ac:dyDescent="0.25">
      <c r="A34" s="26">
        <f>IF(المدخلات!C31&lt;&gt;0,المدخلات!C31,"")</f>
        <v>30</v>
      </c>
      <c r="B34" s="27" t="str">
        <f>IF(المدخلات!D31&lt;&gt;"",المدخلات!D31,"")</f>
        <v/>
      </c>
      <c r="C34" s="28" t="str">
        <f>IF(المدخلات!E31&lt;&gt;"",المدخلات!E31,"")</f>
        <v/>
      </c>
      <c r="D34" s="29"/>
      <c r="E34" s="29"/>
      <c r="F34" s="29"/>
      <c r="G34" s="29"/>
      <c r="H34" s="30">
        <f t="shared" si="6"/>
        <v>0</v>
      </c>
      <c r="I34" s="31">
        <f t="shared" si="7"/>
        <v>0</v>
      </c>
      <c r="J34" s="32">
        <f t="shared" si="8"/>
        <v>1</v>
      </c>
      <c r="K34" s="29"/>
      <c r="L34" s="29"/>
      <c r="M34" s="29"/>
      <c r="N34" s="30">
        <f t="shared" si="9"/>
        <v>0</v>
      </c>
      <c r="O34" s="31">
        <f t="shared" si="10"/>
        <v>0</v>
      </c>
      <c r="P34" s="32">
        <f t="shared" si="11"/>
        <v>1</v>
      </c>
      <c r="Q34" s="29"/>
      <c r="R34" s="29"/>
      <c r="S34" s="29"/>
      <c r="T34" s="29"/>
      <c r="U34" s="29"/>
      <c r="V34" s="29"/>
      <c r="W34" s="29"/>
      <c r="X34" s="30">
        <f t="shared" si="12"/>
        <v>0</v>
      </c>
      <c r="Y34" s="31">
        <f t="shared" si="13"/>
        <v>0</v>
      </c>
      <c r="Z34" s="33">
        <f t="shared" si="14"/>
        <v>1</v>
      </c>
      <c r="AA34" s="34"/>
      <c r="AB34" s="34"/>
      <c r="AC34" s="34"/>
      <c r="AD34" s="35">
        <f t="shared" si="0"/>
        <v>0</v>
      </c>
      <c r="AE34" s="35">
        <f t="shared" si="15"/>
        <v>0</v>
      </c>
      <c r="AF34" s="36">
        <f t="shared" si="1"/>
        <v>1</v>
      </c>
      <c r="AG34" s="35">
        <f t="shared" si="2"/>
        <v>0</v>
      </c>
      <c r="AH34" s="35">
        <f t="shared" si="3"/>
        <v>0</v>
      </c>
      <c r="AI34" s="37">
        <f t="shared" si="4"/>
        <v>1</v>
      </c>
      <c r="AJ34" s="38" t="str">
        <f t="shared" si="5"/>
        <v/>
      </c>
      <c r="AL34" s="200">
        <f>ثلاثي3!A34</f>
        <v>30</v>
      </c>
      <c r="AM34" s="208" t="str">
        <f>ثلاثي3!B34</f>
        <v/>
      </c>
      <c r="AN34" s="201">
        <f>(ثلاثي1!AH34+1.5*ثلاثي2!AH34+2*ثلاثي3!AH34)/4.5</f>
        <v>0</v>
      </c>
      <c r="AO34" s="201">
        <f>((ثلاثي1!E34+ثلاثي2!E34+ثلاثي3!E34)/3+(ثلاثي1!K34+ثلاثي2!K34+ثلاثي3!K34)/3+(ثلاثي1!AB34+ثلاثي2!AB34+ثلاثي3!AB34)/3)/3</f>
        <v>0</v>
      </c>
      <c r="AP34" s="202" t="str">
        <f t="shared" si="16"/>
        <v/>
      </c>
      <c r="AQ34" s="196"/>
      <c r="AR34" s="196"/>
      <c r="AS34" s="196"/>
      <c r="AT34" s="196"/>
      <c r="AU34" s="196"/>
      <c r="AV34" s="196"/>
      <c r="AW34" s="196"/>
      <c r="AX34" s="196"/>
      <c r="AY34" s="196"/>
    </row>
    <row r="35" spans="1:51" s="82" customFormat="1" x14ac:dyDescent="0.25">
      <c r="A35" s="26">
        <f>IF(المدخلات!C32&lt;&gt;0,المدخلات!C32,"")</f>
        <v>31</v>
      </c>
      <c r="B35" s="27" t="str">
        <f>IF(المدخلات!D32&lt;&gt;"",المدخلات!D32,"")</f>
        <v/>
      </c>
      <c r="C35" s="28" t="str">
        <f>IF(المدخلات!E32&lt;&gt;"",المدخلات!E32,"")</f>
        <v/>
      </c>
      <c r="D35" s="29"/>
      <c r="E35" s="29"/>
      <c r="F35" s="29"/>
      <c r="G35" s="29"/>
      <c r="H35" s="30">
        <f t="shared" si="6"/>
        <v>0</v>
      </c>
      <c r="I35" s="31">
        <f t="shared" si="7"/>
        <v>0</v>
      </c>
      <c r="J35" s="32">
        <f t="shared" si="8"/>
        <v>1</v>
      </c>
      <c r="K35" s="29"/>
      <c r="L35" s="29"/>
      <c r="M35" s="29"/>
      <c r="N35" s="30">
        <f t="shared" si="9"/>
        <v>0</v>
      </c>
      <c r="O35" s="31">
        <f t="shared" si="10"/>
        <v>0</v>
      </c>
      <c r="P35" s="32">
        <f t="shared" si="11"/>
        <v>1</v>
      </c>
      <c r="Q35" s="29"/>
      <c r="R35" s="29"/>
      <c r="S35" s="29"/>
      <c r="T35" s="29"/>
      <c r="U35" s="29"/>
      <c r="V35" s="29"/>
      <c r="W35" s="29"/>
      <c r="X35" s="30">
        <f t="shared" si="12"/>
        <v>0</v>
      </c>
      <c r="Y35" s="31">
        <f t="shared" si="13"/>
        <v>0</v>
      </c>
      <c r="Z35" s="33">
        <f t="shared" si="14"/>
        <v>1</v>
      </c>
      <c r="AA35" s="34"/>
      <c r="AB35" s="34"/>
      <c r="AC35" s="34"/>
      <c r="AD35" s="35">
        <f t="shared" si="0"/>
        <v>0</v>
      </c>
      <c r="AE35" s="35">
        <f t="shared" si="15"/>
        <v>0</v>
      </c>
      <c r="AF35" s="36">
        <f t="shared" si="1"/>
        <v>1</v>
      </c>
      <c r="AG35" s="35">
        <f t="shared" si="2"/>
        <v>0</v>
      </c>
      <c r="AH35" s="35">
        <f t="shared" si="3"/>
        <v>0</v>
      </c>
      <c r="AI35" s="37">
        <f t="shared" si="4"/>
        <v>1</v>
      </c>
      <c r="AJ35" s="38" t="str">
        <f t="shared" si="5"/>
        <v/>
      </c>
      <c r="AL35" s="200">
        <f>ثلاثي3!A35</f>
        <v>31</v>
      </c>
      <c r="AM35" s="208" t="str">
        <f>ثلاثي3!B35</f>
        <v/>
      </c>
      <c r="AN35" s="201">
        <f>(ثلاثي1!AH35+1.5*ثلاثي2!AH35+2*ثلاثي3!AH35)/4.5</f>
        <v>0</v>
      </c>
      <c r="AO35" s="201">
        <f>((ثلاثي1!E35+ثلاثي2!E35+ثلاثي3!E35)/3+(ثلاثي1!K35+ثلاثي2!K35+ثلاثي3!K35)/3+(ثلاثي1!AB35+ثلاثي2!AB35+ثلاثي3!AB35)/3)/3</f>
        <v>0</v>
      </c>
      <c r="AP35" s="202" t="str">
        <f t="shared" si="16"/>
        <v/>
      </c>
      <c r="AQ35" s="196"/>
      <c r="AR35" s="196"/>
      <c r="AS35" s="196"/>
      <c r="AT35" s="196"/>
      <c r="AU35" s="196"/>
      <c r="AV35" s="196"/>
      <c r="AW35" s="196"/>
      <c r="AX35" s="196"/>
      <c r="AY35" s="196"/>
    </row>
    <row r="36" spans="1:51" s="82" customFormat="1" x14ac:dyDescent="0.25">
      <c r="A36" s="26">
        <f>IF(المدخلات!C33&lt;&gt;0,المدخلات!C33,"")</f>
        <v>32</v>
      </c>
      <c r="B36" s="27" t="str">
        <f>IF(المدخلات!D33&lt;&gt;"",المدخلات!D33,"")</f>
        <v/>
      </c>
      <c r="C36" s="28" t="str">
        <f>IF(المدخلات!E33&lt;&gt;"",المدخلات!E33,"")</f>
        <v/>
      </c>
      <c r="D36" s="29"/>
      <c r="E36" s="29"/>
      <c r="F36" s="29"/>
      <c r="G36" s="29"/>
      <c r="H36" s="30">
        <f t="shared" si="6"/>
        <v>0</v>
      </c>
      <c r="I36" s="31">
        <f t="shared" si="7"/>
        <v>0</v>
      </c>
      <c r="J36" s="32">
        <f t="shared" si="8"/>
        <v>1</v>
      </c>
      <c r="K36" s="29"/>
      <c r="L36" s="29"/>
      <c r="M36" s="29"/>
      <c r="N36" s="30">
        <f t="shared" si="9"/>
        <v>0</v>
      </c>
      <c r="O36" s="31">
        <f t="shared" si="10"/>
        <v>0</v>
      </c>
      <c r="P36" s="32">
        <f t="shared" si="11"/>
        <v>1</v>
      </c>
      <c r="Q36" s="29"/>
      <c r="R36" s="29"/>
      <c r="S36" s="29"/>
      <c r="T36" s="29"/>
      <c r="U36" s="29"/>
      <c r="V36" s="29"/>
      <c r="W36" s="29"/>
      <c r="X36" s="30">
        <f t="shared" si="12"/>
        <v>0</v>
      </c>
      <c r="Y36" s="31">
        <f t="shared" si="13"/>
        <v>0</v>
      </c>
      <c r="Z36" s="33">
        <f t="shared" si="14"/>
        <v>1</v>
      </c>
      <c r="AA36" s="34"/>
      <c r="AB36" s="34"/>
      <c r="AC36" s="34"/>
      <c r="AD36" s="35">
        <f t="shared" si="0"/>
        <v>0</v>
      </c>
      <c r="AE36" s="35">
        <f t="shared" si="15"/>
        <v>0</v>
      </c>
      <c r="AF36" s="36">
        <f t="shared" si="1"/>
        <v>1</v>
      </c>
      <c r="AG36" s="35">
        <f t="shared" si="2"/>
        <v>0</v>
      </c>
      <c r="AH36" s="35">
        <f t="shared" si="3"/>
        <v>0</v>
      </c>
      <c r="AI36" s="37">
        <f t="shared" si="4"/>
        <v>1</v>
      </c>
      <c r="AJ36" s="38" t="str">
        <f t="shared" si="5"/>
        <v/>
      </c>
      <c r="AL36" s="200">
        <f>ثلاثي3!A36</f>
        <v>32</v>
      </c>
      <c r="AM36" s="208" t="str">
        <f>ثلاثي3!B36</f>
        <v/>
      </c>
      <c r="AN36" s="201">
        <f>(ثلاثي1!AH36+1.5*ثلاثي2!AH36+2*ثلاثي3!AH36)/4.5</f>
        <v>0</v>
      </c>
      <c r="AO36" s="201">
        <f>((ثلاثي1!E36+ثلاثي2!E36+ثلاثي3!E36)/3+(ثلاثي1!K36+ثلاثي2!K36+ثلاثي3!K36)/3+(ثلاثي1!AB36+ثلاثي2!AB36+ثلاثي3!AB36)/3)/3</f>
        <v>0</v>
      </c>
      <c r="AP36" s="202" t="str">
        <f t="shared" si="16"/>
        <v/>
      </c>
      <c r="AQ36" s="196"/>
      <c r="AR36" s="196"/>
      <c r="AS36" s="196"/>
      <c r="AT36" s="196"/>
      <c r="AU36" s="196"/>
      <c r="AV36" s="196"/>
      <c r="AW36" s="196"/>
      <c r="AX36" s="196"/>
      <c r="AY36" s="196"/>
    </row>
    <row r="37" spans="1:51" s="82" customFormat="1" x14ac:dyDescent="0.25">
      <c r="A37" s="26">
        <f>IF(المدخلات!C34&lt;&gt;0,المدخلات!C34,"")</f>
        <v>33</v>
      </c>
      <c r="B37" s="27" t="str">
        <f>IF(المدخلات!D34&lt;&gt;"",المدخلات!D34,"")</f>
        <v/>
      </c>
      <c r="C37" s="28" t="str">
        <f>IF(المدخلات!E34&lt;&gt;"",المدخلات!E34,"")</f>
        <v/>
      </c>
      <c r="D37" s="29"/>
      <c r="E37" s="29"/>
      <c r="F37" s="29"/>
      <c r="G37" s="29"/>
      <c r="H37" s="30">
        <f t="shared" si="6"/>
        <v>0</v>
      </c>
      <c r="I37" s="31">
        <f t="shared" si="7"/>
        <v>0</v>
      </c>
      <c r="J37" s="32">
        <f t="shared" si="8"/>
        <v>1</v>
      </c>
      <c r="K37" s="29"/>
      <c r="L37" s="29"/>
      <c r="M37" s="29"/>
      <c r="N37" s="30">
        <f t="shared" si="9"/>
        <v>0</v>
      </c>
      <c r="O37" s="31">
        <f t="shared" si="10"/>
        <v>0</v>
      </c>
      <c r="P37" s="32">
        <f t="shared" si="11"/>
        <v>1</v>
      </c>
      <c r="Q37" s="29"/>
      <c r="R37" s="29"/>
      <c r="S37" s="29"/>
      <c r="T37" s="29"/>
      <c r="U37" s="29"/>
      <c r="V37" s="29"/>
      <c r="W37" s="29"/>
      <c r="X37" s="30">
        <f t="shared" si="12"/>
        <v>0</v>
      </c>
      <c r="Y37" s="31">
        <f t="shared" si="13"/>
        <v>0</v>
      </c>
      <c r="Z37" s="33">
        <f t="shared" si="14"/>
        <v>1</v>
      </c>
      <c r="AA37" s="34"/>
      <c r="AB37" s="34"/>
      <c r="AC37" s="34"/>
      <c r="AD37" s="35">
        <f t="shared" si="0"/>
        <v>0</v>
      </c>
      <c r="AE37" s="35">
        <f t="shared" si="15"/>
        <v>0</v>
      </c>
      <c r="AF37" s="36">
        <f t="shared" si="1"/>
        <v>1</v>
      </c>
      <c r="AG37" s="35">
        <f t="shared" si="2"/>
        <v>0</v>
      </c>
      <c r="AH37" s="35">
        <f t="shared" si="3"/>
        <v>0</v>
      </c>
      <c r="AI37" s="37">
        <f t="shared" si="4"/>
        <v>1</v>
      </c>
      <c r="AJ37" s="38" t="str">
        <f t="shared" si="5"/>
        <v/>
      </c>
      <c r="AL37" s="200">
        <f>ثلاثي3!A37</f>
        <v>33</v>
      </c>
      <c r="AM37" s="208" t="str">
        <f>ثلاثي3!B37</f>
        <v/>
      </c>
      <c r="AN37" s="201">
        <f>(ثلاثي1!AH37+1.5*ثلاثي2!AH37+2*ثلاثي3!AH37)/4.5</f>
        <v>0</v>
      </c>
      <c r="AO37" s="201">
        <f>((ثلاثي1!E37+ثلاثي2!E37+ثلاثي3!E37)/3+(ثلاثي1!K37+ثلاثي2!K37+ثلاثي3!K37)/3+(ثلاثي1!AB37+ثلاثي2!AB37+ثلاثي3!AB37)/3)/3</f>
        <v>0</v>
      </c>
      <c r="AP37" s="202" t="str">
        <f t="shared" si="16"/>
        <v/>
      </c>
      <c r="AQ37" s="196"/>
      <c r="AR37" s="196"/>
      <c r="AS37" s="196"/>
      <c r="AT37" s="196"/>
      <c r="AU37" s="196"/>
      <c r="AV37" s="196"/>
      <c r="AW37" s="196"/>
      <c r="AX37" s="196"/>
      <c r="AY37" s="196"/>
    </row>
    <row r="38" spans="1:51" s="82" customFormat="1" x14ac:dyDescent="0.25">
      <c r="A38" s="26">
        <f>IF(المدخلات!C35&lt;&gt;0,المدخلات!C35,"")</f>
        <v>34</v>
      </c>
      <c r="B38" s="27" t="str">
        <f>IF(المدخلات!D35&lt;&gt;"",المدخلات!D35,"")</f>
        <v/>
      </c>
      <c r="C38" s="28" t="str">
        <f>IF(المدخلات!E35&lt;&gt;"",المدخلات!E35,"")</f>
        <v/>
      </c>
      <c r="D38" s="29"/>
      <c r="E38" s="29"/>
      <c r="F38" s="29"/>
      <c r="G38" s="29"/>
      <c r="H38" s="30">
        <f t="shared" si="6"/>
        <v>0</v>
      </c>
      <c r="I38" s="31">
        <f t="shared" si="7"/>
        <v>0</v>
      </c>
      <c r="J38" s="32">
        <f t="shared" si="8"/>
        <v>1</v>
      </c>
      <c r="K38" s="29"/>
      <c r="L38" s="29"/>
      <c r="M38" s="29"/>
      <c r="N38" s="30">
        <f t="shared" si="9"/>
        <v>0</v>
      </c>
      <c r="O38" s="31">
        <f t="shared" si="10"/>
        <v>0</v>
      </c>
      <c r="P38" s="32">
        <f t="shared" si="11"/>
        <v>1</v>
      </c>
      <c r="Q38" s="29"/>
      <c r="R38" s="29"/>
      <c r="S38" s="29"/>
      <c r="T38" s="29"/>
      <c r="U38" s="29"/>
      <c r="V38" s="29"/>
      <c r="W38" s="29"/>
      <c r="X38" s="30">
        <f t="shared" si="12"/>
        <v>0</v>
      </c>
      <c r="Y38" s="31">
        <f t="shared" si="13"/>
        <v>0</v>
      </c>
      <c r="Z38" s="33">
        <f t="shared" si="14"/>
        <v>1</v>
      </c>
      <c r="AA38" s="34"/>
      <c r="AB38" s="34"/>
      <c r="AC38" s="34"/>
      <c r="AD38" s="35">
        <f t="shared" si="0"/>
        <v>0</v>
      </c>
      <c r="AE38" s="35">
        <f t="shared" si="15"/>
        <v>0</v>
      </c>
      <c r="AF38" s="36">
        <f t="shared" si="1"/>
        <v>1</v>
      </c>
      <c r="AG38" s="35">
        <f t="shared" si="2"/>
        <v>0</v>
      </c>
      <c r="AH38" s="35">
        <f t="shared" si="3"/>
        <v>0</v>
      </c>
      <c r="AI38" s="37">
        <f t="shared" si="4"/>
        <v>1</v>
      </c>
      <c r="AJ38" s="38" t="str">
        <f t="shared" si="5"/>
        <v/>
      </c>
      <c r="AL38" s="200">
        <f>ثلاثي3!A38</f>
        <v>34</v>
      </c>
      <c r="AM38" s="208" t="str">
        <f>ثلاثي3!B38</f>
        <v/>
      </c>
      <c r="AN38" s="201">
        <f>(ثلاثي1!AH38+1.5*ثلاثي2!AH38+2*ثلاثي3!AH38)/4.5</f>
        <v>0</v>
      </c>
      <c r="AO38" s="201">
        <f>((ثلاثي1!E38+ثلاثي2!E38+ثلاثي3!E38)/3+(ثلاثي1!K38+ثلاثي2!K38+ثلاثي3!K38)/3+(ثلاثي1!AB38+ثلاثي2!AB38+ثلاثي3!AB38)/3)/3</f>
        <v>0</v>
      </c>
      <c r="AP38" s="202" t="str">
        <f t="shared" si="16"/>
        <v/>
      </c>
      <c r="AQ38" s="196"/>
      <c r="AR38" s="196"/>
      <c r="AS38" s="196"/>
      <c r="AT38" s="196"/>
      <c r="AU38" s="196"/>
      <c r="AV38" s="196"/>
      <c r="AW38" s="196"/>
      <c r="AX38" s="196"/>
      <c r="AY38" s="196"/>
    </row>
    <row r="39" spans="1:51" s="82" customFormat="1" x14ac:dyDescent="0.25">
      <c r="A39" s="26">
        <f>IF(المدخلات!C36&lt;&gt;0,المدخلات!C36,"")</f>
        <v>35</v>
      </c>
      <c r="B39" s="27" t="str">
        <f>IF(المدخلات!D36&lt;&gt;"",المدخلات!D36,"")</f>
        <v/>
      </c>
      <c r="C39" s="28" t="str">
        <f>IF(المدخلات!E36&lt;&gt;"",المدخلات!E36,"")</f>
        <v/>
      </c>
      <c r="D39" s="29"/>
      <c r="E39" s="29"/>
      <c r="F39" s="29"/>
      <c r="G39" s="29"/>
      <c r="H39" s="30">
        <f t="shared" si="6"/>
        <v>0</v>
      </c>
      <c r="I39" s="31">
        <f t="shared" si="7"/>
        <v>0</v>
      </c>
      <c r="J39" s="32">
        <f t="shared" si="8"/>
        <v>1</v>
      </c>
      <c r="K39" s="29"/>
      <c r="L39" s="29"/>
      <c r="M39" s="29"/>
      <c r="N39" s="30">
        <f t="shared" si="9"/>
        <v>0</v>
      </c>
      <c r="O39" s="31">
        <f t="shared" si="10"/>
        <v>0</v>
      </c>
      <c r="P39" s="32">
        <f t="shared" si="11"/>
        <v>1</v>
      </c>
      <c r="Q39" s="29"/>
      <c r="R39" s="29"/>
      <c r="S39" s="29"/>
      <c r="T39" s="29"/>
      <c r="U39" s="29"/>
      <c r="V39" s="29"/>
      <c r="W39" s="29"/>
      <c r="X39" s="30">
        <f t="shared" si="12"/>
        <v>0</v>
      </c>
      <c r="Y39" s="31">
        <f t="shared" si="13"/>
        <v>0</v>
      </c>
      <c r="Z39" s="33">
        <f t="shared" si="14"/>
        <v>1</v>
      </c>
      <c r="AA39" s="34"/>
      <c r="AB39" s="34"/>
      <c r="AC39" s="34"/>
      <c r="AD39" s="35">
        <f t="shared" si="0"/>
        <v>0</v>
      </c>
      <c r="AE39" s="35">
        <f t="shared" si="15"/>
        <v>0</v>
      </c>
      <c r="AF39" s="36">
        <f t="shared" si="1"/>
        <v>1</v>
      </c>
      <c r="AG39" s="35">
        <f t="shared" si="2"/>
        <v>0</v>
      </c>
      <c r="AH39" s="35">
        <f t="shared" si="3"/>
        <v>0</v>
      </c>
      <c r="AI39" s="37">
        <f t="shared" si="4"/>
        <v>1</v>
      </c>
      <c r="AJ39" s="38" t="str">
        <f t="shared" si="5"/>
        <v/>
      </c>
      <c r="AL39" s="200">
        <f>ثلاثي3!A39</f>
        <v>35</v>
      </c>
      <c r="AM39" s="208" t="str">
        <f>ثلاثي3!B39</f>
        <v/>
      </c>
      <c r="AN39" s="201">
        <f>(ثلاثي1!AH39+1.5*ثلاثي2!AH39+2*ثلاثي3!AH39)/4.5</f>
        <v>0</v>
      </c>
      <c r="AO39" s="201">
        <f>((ثلاثي1!E39+ثلاثي2!E39+ثلاثي3!E39)/3+(ثلاثي1!K39+ثلاثي2!K39+ثلاثي3!K39)/3+(ثلاثي1!AB39+ثلاثي2!AB39+ثلاثي3!AB39)/3)/3</f>
        <v>0</v>
      </c>
      <c r="AP39" s="202" t="str">
        <f t="shared" si="16"/>
        <v/>
      </c>
      <c r="AQ39" s="196"/>
      <c r="AR39" s="196"/>
      <c r="AS39" s="196"/>
      <c r="AT39" s="196"/>
      <c r="AU39" s="196"/>
      <c r="AV39" s="196"/>
      <c r="AW39" s="196"/>
      <c r="AX39" s="196"/>
      <c r="AY39" s="196"/>
    </row>
    <row r="40" spans="1:51" s="82" customFormat="1" x14ac:dyDescent="0.25">
      <c r="A40" s="26">
        <f>IF(المدخلات!C37&lt;&gt;0,المدخلات!C37,"")</f>
        <v>36</v>
      </c>
      <c r="B40" s="27" t="str">
        <f>IF(المدخلات!D37&lt;&gt;"",المدخلات!D37,"")</f>
        <v/>
      </c>
      <c r="C40" s="28" t="str">
        <f>IF(المدخلات!E37&lt;&gt;"",المدخلات!E37,"")</f>
        <v/>
      </c>
      <c r="D40" s="29"/>
      <c r="E40" s="29"/>
      <c r="F40" s="29"/>
      <c r="G40" s="29"/>
      <c r="H40" s="30">
        <f t="shared" si="6"/>
        <v>0</v>
      </c>
      <c r="I40" s="31">
        <f t="shared" si="7"/>
        <v>0</v>
      </c>
      <c r="J40" s="32">
        <f t="shared" si="8"/>
        <v>1</v>
      </c>
      <c r="K40" s="29"/>
      <c r="L40" s="29"/>
      <c r="M40" s="29"/>
      <c r="N40" s="30">
        <f t="shared" ref="N40:N44" si="17">IF(A40&lt;&gt;"",SUM(K40:M40),"")</f>
        <v>0</v>
      </c>
      <c r="O40" s="31">
        <f t="shared" si="10"/>
        <v>0</v>
      </c>
      <c r="P40" s="32">
        <f t="shared" si="11"/>
        <v>1</v>
      </c>
      <c r="Q40" s="29"/>
      <c r="R40" s="29"/>
      <c r="S40" s="29"/>
      <c r="T40" s="29"/>
      <c r="U40" s="29"/>
      <c r="V40" s="29"/>
      <c r="W40" s="29"/>
      <c r="X40" s="30">
        <f t="shared" ref="X40:X43" si="18">IF(A40&lt;&gt;"",IF(W40&lt;&gt;7.77,SUM(Q40:W40),SUM(Q40:V40)),"")</f>
        <v>0</v>
      </c>
      <c r="Y40" s="31">
        <f t="shared" si="13"/>
        <v>0</v>
      </c>
      <c r="Z40" s="33">
        <f t="shared" si="14"/>
        <v>1</v>
      </c>
      <c r="AA40" s="34"/>
      <c r="AB40" s="34"/>
      <c r="AC40" s="34"/>
      <c r="AD40" s="35">
        <f t="shared" si="0"/>
        <v>0</v>
      </c>
      <c r="AE40" s="35">
        <f t="shared" si="15"/>
        <v>0</v>
      </c>
      <c r="AF40" s="36">
        <f t="shared" si="1"/>
        <v>1</v>
      </c>
      <c r="AG40" s="35">
        <f t="shared" si="2"/>
        <v>0</v>
      </c>
      <c r="AH40" s="35">
        <f t="shared" si="3"/>
        <v>0</v>
      </c>
      <c r="AI40" s="37">
        <f t="shared" si="4"/>
        <v>1</v>
      </c>
      <c r="AJ40" s="38" t="str">
        <f t="shared" si="5"/>
        <v/>
      </c>
      <c r="AL40" s="200">
        <f>ثلاثي3!A40</f>
        <v>36</v>
      </c>
      <c r="AM40" s="208" t="str">
        <f>ثلاثي3!B40</f>
        <v/>
      </c>
      <c r="AN40" s="201">
        <f>(ثلاثي1!AH40+1.5*ثلاثي2!AH40+2*ثلاثي3!AH40)/4.5</f>
        <v>0</v>
      </c>
      <c r="AO40" s="201">
        <f>((ثلاثي1!E40+ثلاثي2!E40+ثلاثي3!E40)/3+(ثلاثي1!K40+ثلاثي2!K40+ثلاثي3!K40)/3+(ثلاثي1!AB40+ثلاثي2!AB40+ثلاثي3!AB40)/3)/3</f>
        <v>0</v>
      </c>
      <c r="AP40" s="202" t="str">
        <f t="shared" si="16"/>
        <v/>
      </c>
      <c r="AQ40" s="196"/>
      <c r="AR40" s="196"/>
      <c r="AS40" s="196"/>
      <c r="AT40" s="196"/>
      <c r="AU40" s="196"/>
      <c r="AV40" s="196"/>
      <c r="AW40" s="196"/>
      <c r="AX40" s="196"/>
      <c r="AY40" s="196"/>
    </row>
    <row r="41" spans="1:51" s="82" customFormat="1" x14ac:dyDescent="0.25">
      <c r="A41" s="26">
        <f>IF(المدخلات!C38&lt;&gt;0,المدخلات!C38,"")</f>
        <v>37</v>
      </c>
      <c r="B41" s="27" t="str">
        <f>IF(المدخلات!D38&lt;&gt;"",المدخلات!D38,"")</f>
        <v/>
      </c>
      <c r="C41" s="28" t="str">
        <f>IF(المدخلات!E38&lt;&gt;"",المدخلات!E38,"")</f>
        <v/>
      </c>
      <c r="D41" s="29"/>
      <c r="E41" s="29"/>
      <c r="F41" s="29"/>
      <c r="G41" s="29"/>
      <c r="H41" s="30">
        <f t="shared" si="6"/>
        <v>0</v>
      </c>
      <c r="I41" s="31">
        <f t="shared" si="7"/>
        <v>0</v>
      </c>
      <c r="J41" s="32">
        <f t="shared" si="8"/>
        <v>1</v>
      </c>
      <c r="K41" s="29"/>
      <c r="L41" s="29"/>
      <c r="M41" s="29"/>
      <c r="N41" s="30">
        <f t="shared" si="17"/>
        <v>0</v>
      </c>
      <c r="O41" s="31">
        <f t="shared" si="10"/>
        <v>0</v>
      </c>
      <c r="P41" s="32">
        <f t="shared" si="11"/>
        <v>1</v>
      </c>
      <c r="Q41" s="29"/>
      <c r="R41" s="29"/>
      <c r="S41" s="29"/>
      <c r="T41" s="29"/>
      <c r="U41" s="29"/>
      <c r="V41" s="29"/>
      <c r="W41" s="29"/>
      <c r="X41" s="30">
        <f t="shared" si="18"/>
        <v>0</v>
      </c>
      <c r="Y41" s="31">
        <f t="shared" si="13"/>
        <v>0</v>
      </c>
      <c r="Z41" s="33">
        <f t="shared" si="14"/>
        <v>1</v>
      </c>
      <c r="AA41" s="34"/>
      <c r="AB41" s="34"/>
      <c r="AC41" s="34"/>
      <c r="AD41" s="35">
        <f t="shared" si="0"/>
        <v>0</v>
      </c>
      <c r="AE41" s="35">
        <f t="shared" si="15"/>
        <v>0</v>
      </c>
      <c r="AF41" s="36">
        <f t="shared" si="1"/>
        <v>1</v>
      </c>
      <c r="AG41" s="35">
        <f t="shared" si="2"/>
        <v>0</v>
      </c>
      <c r="AH41" s="35">
        <f t="shared" si="3"/>
        <v>0</v>
      </c>
      <c r="AI41" s="37">
        <f t="shared" si="4"/>
        <v>1</v>
      </c>
      <c r="AJ41" s="38" t="str">
        <f t="shared" si="5"/>
        <v/>
      </c>
      <c r="AL41" s="200">
        <f>ثلاثي3!A41</f>
        <v>37</v>
      </c>
      <c r="AM41" s="208" t="str">
        <f>ثلاثي3!B41</f>
        <v/>
      </c>
      <c r="AN41" s="201">
        <f>(ثلاثي1!AH41+1.5*ثلاثي2!AH41+2*ثلاثي3!AH41)/4.5</f>
        <v>0</v>
      </c>
      <c r="AO41" s="201">
        <f>((ثلاثي1!E41+ثلاثي2!E41+ثلاثي3!E41)/3+(ثلاثي1!K41+ثلاثي2!K41+ثلاثي3!K41)/3+(ثلاثي1!AB41+ثلاثي2!AB41+ثلاثي3!AB41)/3)/3</f>
        <v>0</v>
      </c>
      <c r="AP41" s="202" t="str">
        <f t="shared" si="16"/>
        <v/>
      </c>
      <c r="AQ41" s="203"/>
      <c r="AR41" s="204"/>
      <c r="AS41" s="196"/>
      <c r="AT41" s="196"/>
      <c r="AU41" s="196"/>
      <c r="AV41" s="196"/>
      <c r="AW41" s="196"/>
      <c r="AX41" s="196"/>
      <c r="AY41" s="196"/>
    </row>
    <row r="42" spans="1:51" s="82" customFormat="1" x14ac:dyDescent="0.25">
      <c r="A42" s="26">
        <f>IF(المدخلات!C39&lt;&gt;0,المدخلات!C39,"")</f>
        <v>38</v>
      </c>
      <c r="B42" s="27" t="str">
        <f>IF(المدخلات!D39&lt;&gt;"",المدخلات!D39,"")</f>
        <v/>
      </c>
      <c r="C42" s="28" t="str">
        <f>IF(المدخلات!E39&lt;&gt;"",المدخلات!E39,"")</f>
        <v/>
      </c>
      <c r="D42" s="29"/>
      <c r="E42" s="29"/>
      <c r="F42" s="29"/>
      <c r="G42" s="29"/>
      <c r="H42" s="30">
        <f t="shared" si="6"/>
        <v>0</v>
      </c>
      <c r="I42" s="31">
        <f t="shared" si="7"/>
        <v>0</v>
      </c>
      <c r="J42" s="32">
        <f t="shared" si="8"/>
        <v>1</v>
      </c>
      <c r="K42" s="29"/>
      <c r="L42" s="29"/>
      <c r="M42" s="29"/>
      <c r="N42" s="30">
        <f t="shared" si="17"/>
        <v>0</v>
      </c>
      <c r="O42" s="31">
        <f t="shared" si="10"/>
        <v>0</v>
      </c>
      <c r="P42" s="32">
        <f t="shared" si="11"/>
        <v>1</v>
      </c>
      <c r="Q42" s="29"/>
      <c r="R42" s="29"/>
      <c r="S42" s="29"/>
      <c r="T42" s="29"/>
      <c r="U42" s="29"/>
      <c r="V42" s="29"/>
      <c r="W42" s="29"/>
      <c r="X42" s="30">
        <f t="shared" si="18"/>
        <v>0</v>
      </c>
      <c r="Y42" s="31">
        <f t="shared" si="13"/>
        <v>0</v>
      </c>
      <c r="Z42" s="33">
        <f t="shared" si="14"/>
        <v>1</v>
      </c>
      <c r="AA42" s="34"/>
      <c r="AB42" s="34"/>
      <c r="AC42" s="34"/>
      <c r="AD42" s="35">
        <f t="shared" si="0"/>
        <v>0</v>
      </c>
      <c r="AE42" s="35">
        <f t="shared" si="15"/>
        <v>0</v>
      </c>
      <c r="AF42" s="36">
        <f t="shared" si="1"/>
        <v>1</v>
      </c>
      <c r="AG42" s="35">
        <f t="shared" si="2"/>
        <v>0</v>
      </c>
      <c r="AH42" s="35">
        <f t="shared" si="3"/>
        <v>0</v>
      </c>
      <c r="AI42" s="37">
        <f t="shared" si="4"/>
        <v>1</v>
      </c>
      <c r="AJ42" s="38" t="str">
        <f t="shared" si="5"/>
        <v/>
      </c>
      <c r="AL42" s="200">
        <f>ثلاثي3!A42</f>
        <v>38</v>
      </c>
      <c r="AM42" s="208" t="str">
        <f>ثلاثي3!B42</f>
        <v/>
      </c>
      <c r="AN42" s="201">
        <f>(ثلاثي1!AH42+1.5*ثلاثي2!AH42+2*ثلاثي3!AH42)/4.5</f>
        <v>0</v>
      </c>
      <c r="AO42" s="201">
        <f>((ثلاثي1!E42+ثلاثي2!E42+ثلاثي3!E42)/3+(ثلاثي1!K42+ثلاثي2!K42+ثلاثي3!K42)/3+(ثلاثي1!AB42+ثلاثي2!AB42+ثلاثي3!AB42)/3)/3</f>
        <v>0</v>
      </c>
      <c r="AP42" s="202" t="str">
        <f t="shared" si="16"/>
        <v/>
      </c>
      <c r="AQ42" s="203"/>
      <c r="AR42" s="204"/>
      <c r="AS42" s="196"/>
      <c r="AT42" s="196"/>
      <c r="AU42" s="196"/>
      <c r="AV42" s="196"/>
      <c r="AW42" s="196"/>
      <c r="AX42" s="196"/>
      <c r="AY42" s="196"/>
    </row>
    <row r="43" spans="1:51" s="82" customFormat="1" x14ac:dyDescent="0.25">
      <c r="A43" s="26">
        <f>IF(المدخلات!C40&lt;&gt;0,المدخلات!C40,"")</f>
        <v>39</v>
      </c>
      <c r="B43" s="27" t="str">
        <f>IF(المدخلات!D40&lt;&gt;"",المدخلات!D40,"")</f>
        <v/>
      </c>
      <c r="C43" s="28" t="str">
        <f>IF(المدخلات!E40&lt;&gt;"",المدخلات!E40,"")</f>
        <v/>
      </c>
      <c r="D43" s="29"/>
      <c r="E43" s="29"/>
      <c r="F43" s="29"/>
      <c r="G43" s="29"/>
      <c r="H43" s="30">
        <f t="shared" si="6"/>
        <v>0</v>
      </c>
      <c r="I43" s="31">
        <f t="shared" si="7"/>
        <v>0</v>
      </c>
      <c r="J43" s="32">
        <f t="shared" si="8"/>
        <v>1</v>
      </c>
      <c r="K43" s="29"/>
      <c r="L43" s="29"/>
      <c r="M43" s="29"/>
      <c r="N43" s="30">
        <f t="shared" si="17"/>
        <v>0</v>
      </c>
      <c r="O43" s="31">
        <f t="shared" si="10"/>
        <v>0</v>
      </c>
      <c r="P43" s="32">
        <f t="shared" si="11"/>
        <v>1</v>
      </c>
      <c r="Q43" s="29"/>
      <c r="R43" s="29"/>
      <c r="S43" s="29"/>
      <c r="T43" s="29"/>
      <c r="U43" s="29"/>
      <c r="V43" s="29"/>
      <c r="W43" s="29"/>
      <c r="X43" s="30">
        <f t="shared" si="18"/>
        <v>0</v>
      </c>
      <c r="Y43" s="31">
        <f t="shared" si="13"/>
        <v>0</v>
      </c>
      <c r="Z43" s="33">
        <f t="shared" si="14"/>
        <v>1</v>
      </c>
      <c r="AA43" s="34"/>
      <c r="AB43" s="34"/>
      <c r="AC43" s="34"/>
      <c r="AD43" s="35">
        <f t="shared" si="0"/>
        <v>0</v>
      </c>
      <c r="AE43" s="35">
        <f t="shared" si="15"/>
        <v>0</v>
      </c>
      <c r="AF43" s="36">
        <f t="shared" si="1"/>
        <v>1</v>
      </c>
      <c r="AG43" s="35">
        <f t="shared" si="2"/>
        <v>0</v>
      </c>
      <c r="AH43" s="35">
        <f t="shared" si="3"/>
        <v>0</v>
      </c>
      <c r="AI43" s="37">
        <f t="shared" si="4"/>
        <v>1</v>
      </c>
      <c r="AJ43" s="38" t="str">
        <f t="shared" si="5"/>
        <v/>
      </c>
      <c r="AL43" s="200">
        <f>ثلاثي3!A43</f>
        <v>39</v>
      </c>
      <c r="AM43" s="208" t="str">
        <f>ثلاثي3!B43</f>
        <v/>
      </c>
      <c r="AN43" s="201">
        <f>(ثلاثي1!AH43+1.5*ثلاثي2!AH43+2*ثلاثي3!AH43)/4.5</f>
        <v>0</v>
      </c>
      <c r="AO43" s="201">
        <f>((ثلاثي1!E43+ثلاثي2!E43+ثلاثي3!E43)/3+(ثلاثي1!K43+ثلاثي2!K43+ثلاثي3!K43)/3+(ثلاثي1!AB43+ثلاثي2!AB43+ثلاثي3!AB43)/3)/3</f>
        <v>0</v>
      </c>
      <c r="AP43" s="202" t="str">
        <f t="shared" si="16"/>
        <v/>
      </c>
      <c r="AQ43" s="196"/>
      <c r="AR43" s="196"/>
      <c r="AS43" s="196"/>
      <c r="AT43" s="196"/>
      <c r="AU43" s="196"/>
      <c r="AV43" s="196"/>
      <c r="AW43" s="196"/>
      <c r="AX43" s="196"/>
      <c r="AY43" s="196"/>
    </row>
    <row r="44" spans="1:51" s="82" customFormat="1" x14ac:dyDescent="0.25">
      <c r="A44" s="26">
        <f>IF(المدخلات!C41&lt;&gt;0,المدخلات!C41,"")</f>
        <v>40</v>
      </c>
      <c r="B44" s="27" t="str">
        <f>IF(المدخلات!D41&lt;&gt;"",المدخلات!D41,"")</f>
        <v/>
      </c>
      <c r="C44" s="28" t="str">
        <f>IF(المدخلات!E41&lt;&gt;"",المدخلات!E41,"")</f>
        <v/>
      </c>
      <c r="D44" s="29"/>
      <c r="E44" s="29"/>
      <c r="F44" s="29"/>
      <c r="G44" s="29"/>
      <c r="H44" s="30">
        <f t="shared" si="6"/>
        <v>0</v>
      </c>
      <c r="I44" s="31">
        <f t="shared" si="7"/>
        <v>0</v>
      </c>
      <c r="J44" s="32">
        <f t="shared" si="8"/>
        <v>1</v>
      </c>
      <c r="K44" s="29"/>
      <c r="L44" s="29"/>
      <c r="M44" s="29"/>
      <c r="N44" s="30">
        <f t="shared" si="17"/>
        <v>0</v>
      </c>
      <c r="O44" s="31">
        <f t="shared" si="10"/>
        <v>0</v>
      </c>
      <c r="P44" s="32">
        <f t="shared" si="11"/>
        <v>1</v>
      </c>
      <c r="Q44" s="29"/>
      <c r="R44" s="29"/>
      <c r="S44" s="29"/>
      <c r="T44" s="29"/>
      <c r="U44" s="29"/>
      <c r="V44" s="29"/>
      <c r="W44" s="29"/>
      <c r="X44" s="30">
        <f t="shared" ref="X44:X45" si="19">IF(A44&lt;&gt;"",IF(W44&lt;&gt;7.77,SUM(Q44:W44),SUM(Q44:V44)),"")</f>
        <v>0</v>
      </c>
      <c r="Y44" s="31">
        <f t="shared" si="13"/>
        <v>0</v>
      </c>
      <c r="Z44" s="33">
        <f t="shared" si="14"/>
        <v>1</v>
      </c>
      <c r="AA44" s="34"/>
      <c r="AB44" s="34"/>
      <c r="AC44" s="34"/>
      <c r="AD44" s="35">
        <f t="shared" si="0"/>
        <v>0</v>
      </c>
      <c r="AE44" s="35">
        <f t="shared" si="15"/>
        <v>0</v>
      </c>
      <c r="AF44" s="36">
        <f t="shared" si="1"/>
        <v>1</v>
      </c>
      <c r="AG44" s="35">
        <f t="shared" si="2"/>
        <v>0</v>
      </c>
      <c r="AH44" s="35">
        <f t="shared" si="3"/>
        <v>0</v>
      </c>
      <c r="AI44" s="37">
        <f t="shared" si="4"/>
        <v>1</v>
      </c>
      <c r="AJ44" s="38" t="str">
        <f t="shared" si="5"/>
        <v/>
      </c>
      <c r="AL44" s="200">
        <f>ثلاثي3!A44</f>
        <v>40</v>
      </c>
      <c r="AM44" s="208" t="str">
        <f>ثلاثي3!B44</f>
        <v/>
      </c>
      <c r="AN44" s="201">
        <f>(ثلاثي1!AH44+1.5*ثلاثي2!AH44+2*ثلاثي3!AH44)/4.5</f>
        <v>0</v>
      </c>
      <c r="AO44" s="201">
        <f>((ثلاثي1!E44+ثلاثي2!E44+ثلاثي3!E44)/3+(ثلاثي1!K44+ثلاثي2!K44+ثلاثي3!K44)/3+(ثلاثي1!AB44+ثلاثي2!AB44+ثلاثي3!AB44)/3)/3</f>
        <v>0</v>
      </c>
      <c r="AP44" s="202" t="str">
        <f t="shared" si="16"/>
        <v/>
      </c>
      <c r="AQ44" s="196"/>
      <c r="AR44" s="196"/>
      <c r="AS44" s="196"/>
      <c r="AT44" s="196"/>
      <c r="AU44" s="196"/>
      <c r="AV44" s="196"/>
      <c r="AW44" s="196"/>
      <c r="AX44" s="196"/>
      <c r="AY44" s="196"/>
    </row>
    <row r="45" spans="1:51" s="82" customFormat="1" x14ac:dyDescent="0.25">
      <c r="A45" s="26">
        <f>IF(المدخلات!C42&lt;&gt;0,المدخلات!C42,"")</f>
        <v>41</v>
      </c>
      <c r="B45" s="27" t="str">
        <f>IF(المدخلات!D42&lt;&gt;"",المدخلات!D42,"")</f>
        <v/>
      </c>
      <c r="C45" s="28" t="str">
        <f>IF(المدخلات!E42&lt;&gt;"",المدخلات!E42,"")</f>
        <v/>
      </c>
      <c r="D45" s="29"/>
      <c r="E45" s="29"/>
      <c r="F45" s="29"/>
      <c r="G45" s="29"/>
      <c r="H45" s="30">
        <f t="shared" ref="H45:H49" si="20">IF(A45&lt;&gt;"",SUM(D45:G45),"")</f>
        <v>0</v>
      </c>
      <c r="I45" s="31">
        <f t="shared" ref="I45:I49" si="21">IF(A45&lt;&gt;"",(D45+E45+F45+G45)/4,"")</f>
        <v>0</v>
      </c>
      <c r="J45" s="32">
        <f t="shared" ref="J45:J49" si="22">IF(A45&lt;&gt;"",RANK(I45,I$5:I$44,0),"")</f>
        <v>1</v>
      </c>
      <c r="K45" s="29"/>
      <c r="L45" s="29"/>
      <c r="M45" s="29"/>
      <c r="N45" s="30">
        <f t="shared" ref="N45:N49" si="23">IF(A45&lt;&gt;"",SUM(K45:M45),"")</f>
        <v>0</v>
      </c>
      <c r="O45" s="31">
        <f t="shared" ref="O45:O49" si="24">IF(A45&lt;&gt;"",(K45+L45+M45)/3,"")</f>
        <v>0</v>
      </c>
      <c r="P45" s="32">
        <f t="shared" ref="P45:P49" si="25">IF(A45&lt;&gt;"",RANK(O45,O$5:O$44,0),"")</f>
        <v>1</v>
      </c>
      <c r="Q45" s="29"/>
      <c r="R45" s="29"/>
      <c r="S45" s="29"/>
      <c r="T45" s="29"/>
      <c r="U45" s="29"/>
      <c r="V45" s="29"/>
      <c r="W45" s="29"/>
      <c r="X45" s="30">
        <f t="shared" si="19"/>
        <v>0</v>
      </c>
      <c r="Y45" s="31">
        <f t="shared" ref="Y45:Y49" si="26">IF(A45&lt;&gt;"",IF(W45=7.77,X45/6,X45/7),"")</f>
        <v>0</v>
      </c>
      <c r="Z45" s="33">
        <f t="shared" ref="Z45:Z49" si="27">IF(A45&lt;&gt;"",RANK(Y45,Y$5:Y$44,0),"")</f>
        <v>1</v>
      </c>
      <c r="AA45" s="34"/>
      <c r="AB45" s="34"/>
      <c r="AC45" s="34"/>
      <c r="AD45" s="35">
        <f t="shared" ref="AD45:AD49" si="28">IF(A45&lt;&gt;"",SUM(AA45:AC45),"")</f>
        <v>0</v>
      </c>
      <c r="AE45" s="35">
        <f t="shared" ref="AE45:AE49" si="29">IF(A45&lt;&gt;"",AD45/3,"")</f>
        <v>0</v>
      </c>
      <c r="AF45" s="36">
        <f t="shared" ref="AF45:AF49" si="30">IF(A45&lt;&gt;"",RANK(AE45,AE$5:AE$44,0),"")</f>
        <v>1</v>
      </c>
      <c r="AG45" s="35">
        <f t="shared" ref="AG45:AG49" si="31">IF(A45&lt;&gt;"",I45*2+O45*2+Y45+AE45*1.5,"")</f>
        <v>0</v>
      </c>
      <c r="AH45" s="35">
        <f t="shared" ref="AH45:AH49" si="32">IF(A45&lt;&gt;"",(I45*2+O45*2+Y45+AE45*1.5)/6.5,"")</f>
        <v>0</v>
      </c>
      <c r="AI45" s="37">
        <f t="shared" ref="AI45:AI49" si="33">IF(A45&lt;&gt;"",RANK(AH45,AH$5:AH$44,0),"")</f>
        <v>1</v>
      </c>
      <c r="AJ45" s="38" t="str">
        <f t="shared" ref="AJ45:AJ49" si="34">IF(A45&lt;&gt;"",IF(AH45&gt;=16,"شكر",IF(AH45&gt;=15,"شرف",IF(AH45&gt;=14,"تشجيع",IF(AH45&gt;=13,"رضا","")))),"")</f>
        <v/>
      </c>
      <c r="AL45" s="200">
        <f>ثلاثي3!A45</f>
        <v>41</v>
      </c>
      <c r="AM45" s="208" t="str">
        <f>ثلاثي3!B45</f>
        <v/>
      </c>
      <c r="AN45" s="201">
        <f>(ثلاثي1!AH45+1.5*ثلاثي2!AH45+2*ثلاثي3!AH45)/4.5</f>
        <v>0</v>
      </c>
      <c r="AO45" s="201">
        <f>((ثلاثي1!E45+ثلاثي2!E45+ثلاثي3!E45)/3+(ثلاثي1!K45+ثلاثي2!K45+ثلاثي3!K45)/3+(ثلاثي1!AB45+ثلاثي2!AB45+ثلاثي3!AB45)/3)/3</f>
        <v>0</v>
      </c>
      <c r="AP45" s="202" t="str">
        <f t="shared" ref="AP45:AP49" si="35">IF(AN45&gt;=10,"يرتقي",IF(AND(AN45&gt;=9,AO45&gt;=9),"يرتقي بالإسعاف",""))</f>
        <v/>
      </c>
      <c r="AQ45" s="196"/>
      <c r="AR45" s="196"/>
      <c r="AS45" s="196"/>
      <c r="AT45" s="196"/>
      <c r="AU45" s="196"/>
      <c r="AV45" s="196"/>
      <c r="AW45" s="196"/>
      <c r="AX45" s="196"/>
      <c r="AY45" s="196"/>
    </row>
    <row r="46" spans="1:51" s="82" customFormat="1" x14ac:dyDescent="0.25">
      <c r="A46" s="26">
        <f>IF(المدخلات!C43&lt;&gt;0,المدخلات!C43,"")</f>
        <v>42</v>
      </c>
      <c r="B46" s="27" t="str">
        <f>IF(المدخلات!D43&lt;&gt;"",المدخلات!D43,"")</f>
        <v/>
      </c>
      <c r="C46" s="28" t="str">
        <f>IF(المدخلات!E43&lt;&gt;"",المدخلات!E43,"")</f>
        <v/>
      </c>
      <c r="D46" s="29"/>
      <c r="E46" s="29"/>
      <c r="F46" s="29"/>
      <c r="G46" s="29"/>
      <c r="H46" s="30">
        <f t="shared" si="20"/>
        <v>0</v>
      </c>
      <c r="I46" s="31">
        <f t="shared" si="21"/>
        <v>0</v>
      </c>
      <c r="J46" s="32">
        <f t="shared" si="22"/>
        <v>1</v>
      </c>
      <c r="K46" s="29"/>
      <c r="L46" s="29"/>
      <c r="M46" s="29"/>
      <c r="N46" s="30">
        <f t="shared" si="23"/>
        <v>0</v>
      </c>
      <c r="O46" s="31">
        <f t="shared" si="24"/>
        <v>0</v>
      </c>
      <c r="P46" s="32">
        <f t="shared" si="25"/>
        <v>1</v>
      </c>
      <c r="Q46" s="29"/>
      <c r="R46" s="29"/>
      <c r="S46" s="29"/>
      <c r="T46" s="29"/>
      <c r="U46" s="29"/>
      <c r="V46" s="29"/>
      <c r="W46" s="29"/>
      <c r="X46" s="30">
        <f t="shared" ref="X46:X49" si="36">IF(A46&lt;&gt;"",IF(W46&lt;&gt;7.77,SUM(Q46:W46),SUM(Q46:V46)),"")</f>
        <v>0</v>
      </c>
      <c r="Y46" s="31">
        <f t="shared" si="26"/>
        <v>0</v>
      </c>
      <c r="Z46" s="33">
        <f t="shared" si="27"/>
        <v>1</v>
      </c>
      <c r="AA46" s="34"/>
      <c r="AB46" s="34"/>
      <c r="AC46" s="34"/>
      <c r="AD46" s="35">
        <f t="shared" si="28"/>
        <v>0</v>
      </c>
      <c r="AE46" s="35">
        <f t="shared" si="29"/>
        <v>0</v>
      </c>
      <c r="AF46" s="36">
        <f t="shared" si="30"/>
        <v>1</v>
      </c>
      <c r="AG46" s="35">
        <f t="shared" si="31"/>
        <v>0</v>
      </c>
      <c r="AH46" s="35">
        <f t="shared" si="32"/>
        <v>0</v>
      </c>
      <c r="AI46" s="37">
        <f t="shared" si="33"/>
        <v>1</v>
      </c>
      <c r="AJ46" s="38" t="str">
        <f t="shared" si="34"/>
        <v/>
      </c>
      <c r="AL46" s="200">
        <f>ثلاثي3!A46</f>
        <v>42</v>
      </c>
      <c r="AM46" s="208" t="str">
        <f>ثلاثي3!B46</f>
        <v/>
      </c>
      <c r="AN46" s="201">
        <f>(ثلاثي1!AH46+1.5*ثلاثي2!AH46+2*ثلاثي3!AH46)/4.5</f>
        <v>0</v>
      </c>
      <c r="AO46" s="201">
        <f>((ثلاثي1!E46+ثلاثي2!E46+ثلاثي3!E46)/3+(ثلاثي1!K46+ثلاثي2!K46+ثلاثي3!K46)/3+(ثلاثي1!AB46+ثلاثي2!AB46+ثلاثي3!AB46)/3)/3</f>
        <v>0</v>
      </c>
      <c r="AP46" s="202" t="str">
        <f t="shared" si="35"/>
        <v/>
      </c>
      <c r="AQ46" s="196"/>
      <c r="AR46" s="196"/>
      <c r="AS46" s="196"/>
      <c r="AT46" s="196"/>
      <c r="AU46" s="196"/>
      <c r="AV46" s="196"/>
      <c r="AW46" s="196"/>
      <c r="AX46" s="196"/>
      <c r="AY46" s="196"/>
    </row>
    <row r="47" spans="1:51" s="82" customFormat="1" x14ac:dyDescent="0.25">
      <c r="A47" s="26">
        <f>IF(المدخلات!C44&lt;&gt;0,المدخلات!C44,"")</f>
        <v>43</v>
      </c>
      <c r="B47" s="27" t="str">
        <f>IF(المدخلات!D44&lt;&gt;"",المدخلات!D44,"")</f>
        <v/>
      </c>
      <c r="C47" s="28" t="str">
        <f>IF(المدخلات!E44&lt;&gt;"",المدخلات!E44,"")</f>
        <v/>
      </c>
      <c r="D47" s="29"/>
      <c r="E47" s="29"/>
      <c r="F47" s="29"/>
      <c r="G47" s="29"/>
      <c r="H47" s="30">
        <f t="shared" si="20"/>
        <v>0</v>
      </c>
      <c r="I47" s="31">
        <f t="shared" si="21"/>
        <v>0</v>
      </c>
      <c r="J47" s="32">
        <f t="shared" si="22"/>
        <v>1</v>
      </c>
      <c r="K47" s="29"/>
      <c r="L47" s="29"/>
      <c r="M47" s="29"/>
      <c r="N47" s="30">
        <f t="shared" si="23"/>
        <v>0</v>
      </c>
      <c r="O47" s="31">
        <f t="shared" si="24"/>
        <v>0</v>
      </c>
      <c r="P47" s="32">
        <f t="shared" si="25"/>
        <v>1</v>
      </c>
      <c r="Q47" s="29"/>
      <c r="R47" s="29"/>
      <c r="S47" s="29"/>
      <c r="T47" s="29"/>
      <c r="U47" s="29"/>
      <c r="V47" s="29"/>
      <c r="W47" s="29"/>
      <c r="X47" s="30">
        <f t="shared" si="36"/>
        <v>0</v>
      </c>
      <c r="Y47" s="31">
        <f t="shared" si="26"/>
        <v>0</v>
      </c>
      <c r="Z47" s="33">
        <f t="shared" si="27"/>
        <v>1</v>
      </c>
      <c r="AA47" s="34"/>
      <c r="AB47" s="34"/>
      <c r="AC47" s="34"/>
      <c r="AD47" s="35">
        <f t="shared" si="28"/>
        <v>0</v>
      </c>
      <c r="AE47" s="35">
        <f t="shared" si="29"/>
        <v>0</v>
      </c>
      <c r="AF47" s="36">
        <f t="shared" si="30"/>
        <v>1</v>
      </c>
      <c r="AG47" s="35">
        <f t="shared" si="31"/>
        <v>0</v>
      </c>
      <c r="AH47" s="35">
        <f t="shared" si="32"/>
        <v>0</v>
      </c>
      <c r="AI47" s="37">
        <f t="shared" si="33"/>
        <v>1</v>
      </c>
      <c r="AJ47" s="38" t="str">
        <f t="shared" si="34"/>
        <v/>
      </c>
      <c r="AL47" s="200">
        <f>ثلاثي3!A47</f>
        <v>43</v>
      </c>
      <c r="AM47" s="208" t="str">
        <f>ثلاثي3!B47</f>
        <v/>
      </c>
      <c r="AN47" s="201">
        <f>(ثلاثي1!AH47+1.5*ثلاثي2!AH47+2*ثلاثي3!AH47)/4.5</f>
        <v>0</v>
      </c>
      <c r="AO47" s="201">
        <f>((ثلاثي1!E47+ثلاثي2!E47+ثلاثي3!E47)/3+(ثلاثي1!K47+ثلاثي2!K47+ثلاثي3!K47)/3+(ثلاثي1!AB47+ثلاثي2!AB47+ثلاثي3!AB47)/3)/3</f>
        <v>0</v>
      </c>
      <c r="AP47" s="202" t="str">
        <f t="shared" si="35"/>
        <v/>
      </c>
      <c r="AQ47" s="196"/>
      <c r="AR47" s="196"/>
      <c r="AS47" s="196"/>
      <c r="AT47" s="196"/>
      <c r="AU47" s="196"/>
      <c r="AV47" s="196"/>
      <c r="AW47" s="196"/>
      <c r="AX47" s="196"/>
      <c r="AY47" s="196"/>
    </row>
    <row r="48" spans="1:51" s="82" customFormat="1" x14ac:dyDescent="0.25">
      <c r="A48" s="26">
        <f>IF(المدخلات!C45&lt;&gt;0,المدخلات!C45,"")</f>
        <v>44</v>
      </c>
      <c r="B48" s="27" t="str">
        <f>IF(المدخلات!D45&lt;&gt;"",المدخلات!D45,"")</f>
        <v/>
      </c>
      <c r="C48" s="28" t="str">
        <f>IF(المدخلات!E45&lt;&gt;"",المدخلات!E45,"")</f>
        <v/>
      </c>
      <c r="D48" s="29"/>
      <c r="E48" s="29"/>
      <c r="F48" s="29"/>
      <c r="G48" s="29"/>
      <c r="H48" s="30">
        <f t="shared" si="20"/>
        <v>0</v>
      </c>
      <c r="I48" s="31">
        <f t="shared" si="21"/>
        <v>0</v>
      </c>
      <c r="J48" s="32">
        <f t="shared" si="22"/>
        <v>1</v>
      </c>
      <c r="K48" s="29"/>
      <c r="L48" s="29"/>
      <c r="M48" s="29"/>
      <c r="N48" s="30">
        <f t="shared" si="23"/>
        <v>0</v>
      </c>
      <c r="O48" s="31">
        <f t="shared" si="24"/>
        <v>0</v>
      </c>
      <c r="P48" s="32">
        <f t="shared" si="25"/>
        <v>1</v>
      </c>
      <c r="Q48" s="29"/>
      <c r="R48" s="29"/>
      <c r="S48" s="29"/>
      <c r="T48" s="29"/>
      <c r="U48" s="29"/>
      <c r="V48" s="29"/>
      <c r="W48" s="29"/>
      <c r="X48" s="30">
        <f t="shared" si="36"/>
        <v>0</v>
      </c>
      <c r="Y48" s="31">
        <f t="shared" si="26"/>
        <v>0</v>
      </c>
      <c r="Z48" s="33">
        <f t="shared" si="27"/>
        <v>1</v>
      </c>
      <c r="AA48" s="34"/>
      <c r="AB48" s="34"/>
      <c r="AC48" s="34"/>
      <c r="AD48" s="35">
        <f t="shared" si="28"/>
        <v>0</v>
      </c>
      <c r="AE48" s="35">
        <f t="shared" si="29"/>
        <v>0</v>
      </c>
      <c r="AF48" s="36">
        <f t="shared" si="30"/>
        <v>1</v>
      </c>
      <c r="AG48" s="35">
        <f t="shared" si="31"/>
        <v>0</v>
      </c>
      <c r="AH48" s="35">
        <f t="shared" si="32"/>
        <v>0</v>
      </c>
      <c r="AI48" s="37">
        <f t="shared" si="33"/>
        <v>1</v>
      </c>
      <c r="AJ48" s="38" t="str">
        <f t="shared" si="34"/>
        <v/>
      </c>
      <c r="AL48" s="200">
        <f>ثلاثي3!A48</f>
        <v>44</v>
      </c>
      <c r="AM48" s="208" t="str">
        <f>ثلاثي3!B48</f>
        <v/>
      </c>
      <c r="AN48" s="201">
        <f>(ثلاثي1!AH48+1.5*ثلاثي2!AH48+2*ثلاثي3!AH48)/4.5</f>
        <v>0</v>
      </c>
      <c r="AO48" s="201">
        <f>((ثلاثي1!E48+ثلاثي2!E48+ثلاثي3!E48)/3+(ثلاثي1!K48+ثلاثي2!K48+ثلاثي3!K48)/3+(ثلاثي1!AB48+ثلاثي2!AB48+ثلاثي3!AB48)/3)/3</f>
        <v>0</v>
      </c>
      <c r="AP48" s="202" t="str">
        <f t="shared" si="35"/>
        <v/>
      </c>
      <c r="AQ48" s="196"/>
      <c r="AR48" s="196"/>
      <c r="AS48" s="196"/>
      <c r="AT48" s="196"/>
      <c r="AU48" s="196"/>
      <c r="AV48" s="196"/>
      <c r="AW48" s="196"/>
      <c r="AX48" s="196"/>
      <c r="AY48" s="196"/>
    </row>
    <row r="49" spans="1:51" s="82" customFormat="1" x14ac:dyDescent="0.25">
      <c r="A49" s="26">
        <f>IF(المدخلات!C46&lt;&gt;0,المدخلات!C46,"")</f>
        <v>45</v>
      </c>
      <c r="B49" s="27" t="str">
        <f>IF(المدخلات!D46&lt;&gt;"",المدخلات!D46,"")</f>
        <v/>
      </c>
      <c r="C49" s="28" t="str">
        <f>IF(المدخلات!E46&lt;&gt;"",المدخلات!E46,"")</f>
        <v/>
      </c>
      <c r="D49" s="29"/>
      <c r="E49" s="29"/>
      <c r="F49" s="29"/>
      <c r="G49" s="29"/>
      <c r="H49" s="30">
        <f t="shared" si="20"/>
        <v>0</v>
      </c>
      <c r="I49" s="31">
        <f t="shared" si="21"/>
        <v>0</v>
      </c>
      <c r="J49" s="32">
        <f t="shared" si="22"/>
        <v>1</v>
      </c>
      <c r="K49" s="29"/>
      <c r="L49" s="29"/>
      <c r="M49" s="29"/>
      <c r="N49" s="30">
        <f t="shared" si="23"/>
        <v>0</v>
      </c>
      <c r="O49" s="31">
        <f t="shared" si="24"/>
        <v>0</v>
      </c>
      <c r="P49" s="32">
        <f t="shared" si="25"/>
        <v>1</v>
      </c>
      <c r="Q49" s="29"/>
      <c r="R49" s="29"/>
      <c r="S49" s="29"/>
      <c r="T49" s="29"/>
      <c r="U49" s="29"/>
      <c r="V49" s="29"/>
      <c r="W49" s="29"/>
      <c r="X49" s="30">
        <f t="shared" si="36"/>
        <v>0</v>
      </c>
      <c r="Y49" s="31">
        <f t="shared" si="26"/>
        <v>0</v>
      </c>
      <c r="Z49" s="33">
        <f t="shared" si="27"/>
        <v>1</v>
      </c>
      <c r="AA49" s="34"/>
      <c r="AB49" s="34"/>
      <c r="AC49" s="34"/>
      <c r="AD49" s="35">
        <f t="shared" si="28"/>
        <v>0</v>
      </c>
      <c r="AE49" s="35">
        <f t="shared" si="29"/>
        <v>0</v>
      </c>
      <c r="AF49" s="36">
        <f t="shared" si="30"/>
        <v>1</v>
      </c>
      <c r="AG49" s="35">
        <f t="shared" si="31"/>
        <v>0</v>
      </c>
      <c r="AH49" s="35">
        <f t="shared" si="32"/>
        <v>0</v>
      </c>
      <c r="AI49" s="37">
        <f t="shared" si="33"/>
        <v>1</v>
      </c>
      <c r="AJ49" s="38" t="str">
        <f t="shared" si="34"/>
        <v/>
      </c>
      <c r="AL49" s="200">
        <f>ثلاثي3!A49</f>
        <v>45</v>
      </c>
      <c r="AM49" s="208" t="str">
        <f>ثلاثي3!B49</f>
        <v/>
      </c>
      <c r="AN49" s="201">
        <f>(ثلاثي1!AH49+1.5*ثلاثي2!AH49+2*ثلاثي3!AH49)/4.5</f>
        <v>0</v>
      </c>
      <c r="AO49" s="201">
        <f>((ثلاثي1!E49+ثلاثي2!E49+ثلاثي3!E49)/3+(ثلاثي1!K49+ثلاثي2!K49+ثلاثي3!K49)/3+(ثلاثي1!AB49+ثلاثي2!AB49+ثلاثي3!AB49)/3)/3</f>
        <v>0</v>
      </c>
      <c r="AP49" s="202" t="str">
        <f t="shared" si="35"/>
        <v/>
      </c>
      <c r="AQ49" s="196"/>
      <c r="AR49" s="196"/>
      <c r="AS49" s="196"/>
      <c r="AT49" s="196"/>
      <c r="AU49" s="196"/>
      <c r="AV49" s="196"/>
      <c r="AW49" s="196"/>
      <c r="AX49" s="196"/>
      <c r="AY49" s="196"/>
    </row>
    <row r="51" spans="1:51" s="82" customFormat="1" x14ac:dyDescent="0.25">
      <c r="A51" s="358" t="s">
        <v>6</v>
      </c>
      <c r="B51" s="358"/>
      <c r="C51" s="464" t="str">
        <f>C1</f>
        <v/>
      </c>
      <c r="D51" s="464"/>
      <c r="E51" s="464"/>
      <c r="F51" s="464"/>
      <c r="G51" s="81"/>
      <c r="H51" s="358" t="s">
        <v>7</v>
      </c>
      <c r="I51" s="358"/>
      <c r="J51" s="464" t="str">
        <f>J1</f>
        <v/>
      </c>
      <c r="K51" s="467"/>
      <c r="L51" s="467"/>
      <c r="M51" s="467"/>
      <c r="N51" s="81"/>
      <c r="O51" s="471" t="s">
        <v>8</v>
      </c>
      <c r="P51" s="471"/>
      <c r="Q51" s="467" t="str">
        <f>Q1</f>
        <v/>
      </c>
      <c r="R51" s="467"/>
      <c r="S51" s="467"/>
      <c r="T51" s="81"/>
      <c r="U51" s="471" t="s">
        <v>9</v>
      </c>
      <c r="V51" s="471"/>
      <c r="W51" s="464" t="str">
        <f>W1</f>
        <v>2019-2018</v>
      </c>
      <c r="X51" s="464"/>
      <c r="Y51" s="464"/>
      <c r="Z51" s="81"/>
      <c r="AA51" s="81"/>
      <c r="AB51" s="81"/>
      <c r="AL51" s="196"/>
      <c r="AM51" s="196"/>
      <c r="AN51" s="196"/>
      <c r="AO51" s="196"/>
      <c r="AP51" s="196"/>
      <c r="AQ51" s="196"/>
      <c r="AR51" s="196"/>
      <c r="AS51" s="196"/>
      <c r="AT51" s="196"/>
      <c r="AU51" s="196"/>
      <c r="AV51" s="196"/>
      <c r="AW51" s="196"/>
      <c r="AX51" s="196"/>
      <c r="AY51" s="196"/>
    </row>
    <row r="52" spans="1:51" ht="20.25" x14ac:dyDescent="0.3">
      <c r="K52" s="468" t="s">
        <v>116</v>
      </c>
      <c r="L52" s="469"/>
      <c r="M52" s="469"/>
      <c r="N52" s="469"/>
      <c r="O52" s="469"/>
      <c r="P52" s="469"/>
      <c r="Q52" s="469"/>
      <c r="R52" s="469"/>
      <c r="S52" s="469"/>
      <c r="T52" s="469"/>
      <c r="U52" s="469"/>
      <c r="V52" s="470"/>
    </row>
    <row r="54" spans="1:51" ht="49.5" customHeight="1" x14ac:dyDescent="0.2">
      <c r="A54" s="76"/>
      <c r="B54" s="44"/>
      <c r="C54" s="44"/>
      <c r="D54" s="63" t="s">
        <v>21</v>
      </c>
      <c r="E54" s="63" t="s">
        <v>22</v>
      </c>
      <c r="F54" s="63" t="s">
        <v>23</v>
      </c>
      <c r="G54" s="63" t="s">
        <v>24</v>
      </c>
      <c r="I54" s="20" t="s">
        <v>26</v>
      </c>
      <c r="J54" s="40"/>
      <c r="K54" s="18" t="s">
        <v>28</v>
      </c>
      <c r="L54" s="19" t="s">
        <v>29</v>
      </c>
      <c r="M54" s="19" t="s">
        <v>30</v>
      </c>
      <c r="O54" s="20" t="s">
        <v>26</v>
      </c>
      <c r="P54" s="40"/>
      <c r="Q54" s="21" t="s">
        <v>31</v>
      </c>
      <c r="R54" s="22" t="s">
        <v>32</v>
      </c>
      <c r="S54" s="22" t="s">
        <v>33</v>
      </c>
      <c r="T54" s="22" t="s">
        <v>34</v>
      </c>
      <c r="U54" s="23" t="s">
        <v>35</v>
      </c>
      <c r="V54" s="23" t="s">
        <v>36</v>
      </c>
      <c r="W54" s="23" t="s">
        <v>37</v>
      </c>
      <c r="Y54" s="20" t="s">
        <v>26</v>
      </c>
      <c r="Z54" s="40"/>
      <c r="AA54" s="25" t="str">
        <f>AA4</f>
        <v>Expr orale</v>
      </c>
      <c r="AB54" s="220" t="str">
        <f>AB4</f>
        <v>Lecture</v>
      </c>
      <c r="AC54" s="218" t="str">
        <f>AC4</f>
        <v>Prod écrite</v>
      </c>
      <c r="AE54" s="20" t="s">
        <v>26</v>
      </c>
      <c r="AH54" s="20" t="s">
        <v>42</v>
      </c>
      <c r="AL54" s="16"/>
      <c r="AM54" s="45"/>
      <c r="AN54" s="46"/>
      <c r="AO54" s="16"/>
      <c r="AP54" s="16"/>
      <c r="AQ54" s="16"/>
      <c r="AR54" s="16"/>
      <c r="AS54" s="16"/>
      <c r="AT54" s="16"/>
      <c r="AU54" s="16"/>
      <c r="AV54" s="16"/>
      <c r="AW54" s="16"/>
      <c r="AX54" s="16"/>
      <c r="AY54" s="16"/>
    </row>
    <row r="55" spans="1:51" ht="12.75" x14ac:dyDescent="0.2">
      <c r="B55" s="395" t="s">
        <v>45</v>
      </c>
      <c r="C55" s="368"/>
      <c r="D55" s="319">
        <f>MAX(D5:D49)</f>
        <v>0</v>
      </c>
      <c r="E55" s="319">
        <f>MAX(E5:E49)</f>
        <v>0</v>
      </c>
      <c r="F55" s="319">
        <f>MAX(F5:F49)</f>
        <v>0</v>
      </c>
      <c r="G55" s="319">
        <f>MAX(G5:G49)</f>
        <v>0</v>
      </c>
      <c r="I55" s="319">
        <f>MAX(I5:I49)</f>
        <v>0</v>
      </c>
      <c r="J55" s="40"/>
      <c r="K55" s="319">
        <f>MAX(K5:K49)</f>
        <v>0</v>
      </c>
      <c r="L55" s="319">
        <f>MAX(L5:L49)</f>
        <v>0</v>
      </c>
      <c r="M55" s="319">
        <f>MAX(M5:M49)</f>
        <v>0</v>
      </c>
      <c r="O55" s="319">
        <f>MAX(O5:O49)</f>
        <v>0</v>
      </c>
      <c r="P55" s="40"/>
      <c r="Q55" s="319">
        <f t="shared" ref="Q55:V55" si="37">MAX(Q5:Q49)</f>
        <v>0</v>
      </c>
      <c r="R55" s="319">
        <f t="shared" si="37"/>
        <v>0</v>
      </c>
      <c r="S55" s="319">
        <f t="shared" si="37"/>
        <v>0</v>
      </c>
      <c r="T55" s="319">
        <f t="shared" si="37"/>
        <v>0</v>
      </c>
      <c r="U55" s="319">
        <f t="shared" si="37"/>
        <v>0</v>
      </c>
      <c r="V55" s="319">
        <f t="shared" si="37"/>
        <v>0</v>
      </c>
      <c r="W55" s="319">
        <f t="array" ref="W55">MAX(IF(W5:W49&lt;&gt;7.77,W5:W49))</f>
        <v>0</v>
      </c>
      <c r="Y55" s="319">
        <f>MAX(Y5:Y49)</f>
        <v>0</v>
      </c>
      <c r="Z55" s="40"/>
      <c r="AA55" s="319">
        <f>MAX(AA5:AA49)</f>
        <v>0</v>
      </c>
      <c r="AB55" s="217">
        <f>MAX(AB5:AB49)</f>
        <v>0</v>
      </c>
      <c r="AC55" s="219">
        <f>MAX(AC5:AC49)</f>
        <v>0</v>
      </c>
      <c r="AE55" s="319">
        <f>MAX(AE5:AE49)</f>
        <v>0</v>
      </c>
      <c r="AH55" s="319">
        <f>MAX(AH5:AH49)</f>
        <v>0</v>
      </c>
      <c r="AL55" s="16"/>
      <c r="AM55" s="16"/>
      <c r="AN55" s="16"/>
      <c r="AO55" s="16"/>
      <c r="AP55" s="16"/>
      <c r="AQ55" s="16"/>
      <c r="AR55" s="16"/>
      <c r="AS55" s="16"/>
      <c r="AT55" s="16"/>
      <c r="AU55" s="16"/>
      <c r="AV55" s="16"/>
      <c r="AW55" s="16"/>
      <c r="AX55" s="16"/>
      <c r="AY55" s="16"/>
    </row>
    <row r="56" spans="1:51" ht="12.75" x14ac:dyDescent="0.2">
      <c r="B56" s="395" t="s">
        <v>46</v>
      </c>
      <c r="C56" s="368"/>
      <c r="D56" s="41">
        <f>MIN(D5:D49)</f>
        <v>0</v>
      </c>
      <c r="E56" s="41">
        <f>MIN(E5:E49)</f>
        <v>0</v>
      </c>
      <c r="F56" s="41">
        <f>MIN(F5:F49)</f>
        <v>0</v>
      </c>
      <c r="G56" s="41">
        <f>MIN(G5:G49)</f>
        <v>0</v>
      </c>
      <c r="I56" s="41">
        <f>MIN(I5:I49)</f>
        <v>0</v>
      </c>
      <c r="J56" s="40"/>
      <c r="K56" s="41">
        <f>MIN(K5:K49)</f>
        <v>0</v>
      </c>
      <c r="L56" s="41">
        <f>MIN(L5:L49)</f>
        <v>0</v>
      </c>
      <c r="M56" s="319">
        <f>MIN(M5:M49)</f>
        <v>0</v>
      </c>
      <c r="O56" s="41">
        <f>MIN(O5:O49)</f>
        <v>0</v>
      </c>
      <c r="P56" s="40"/>
      <c r="Q56" s="41">
        <f t="shared" ref="Q56:V56" si="38">MIN(Q5:Q49)</f>
        <v>0</v>
      </c>
      <c r="R56" s="41">
        <f t="shared" si="38"/>
        <v>0</v>
      </c>
      <c r="S56" s="41">
        <f t="shared" si="38"/>
        <v>0</v>
      </c>
      <c r="T56" s="41">
        <f t="shared" si="38"/>
        <v>0</v>
      </c>
      <c r="U56" s="41">
        <f t="shared" si="38"/>
        <v>0</v>
      </c>
      <c r="V56" s="41">
        <f t="shared" si="38"/>
        <v>0</v>
      </c>
      <c r="W56" s="319">
        <f t="array" ref="W56">MIN(IF(W5:W49&lt;&gt;7.77,W5:W49))</f>
        <v>0</v>
      </c>
      <c r="Y56" s="319">
        <f>MIN(Y5:Y49)</f>
        <v>0</v>
      </c>
      <c r="Z56" s="40"/>
      <c r="AA56" s="319">
        <f>MIN(AA5:AA49)</f>
        <v>0</v>
      </c>
      <c r="AB56" s="221">
        <f>MIN(AB5:AB49)</f>
        <v>0</v>
      </c>
      <c r="AC56" s="92">
        <f>MIN(AC5:AC49)</f>
        <v>0</v>
      </c>
      <c r="AE56" s="319">
        <f>MIN(AE5:AE49)</f>
        <v>0</v>
      </c>
      <c r="AH56" s="319">
        <f>MIN(AH5:AH49)</f>
        <v>0</v>
      </c>
      <c r="AL56" s="16"/>
      <c r="AM56" s="16"/>
      <c r="AN56" s="16"/>
      <c r="AO56" s="16"/>
      <c r="AP56" s="16"/>
      <c r="AQ56" s="16"/>
      <c r="AR56" s="16"/>
      <c r="AS56" s="16"/>
      <c r="AT56" s="16"/>
      <c r="AU56" s="16"/>
      <c r="AV56" s="16"/>
      <c r="AW56" s="16"/>
      <c r="AX56" s="16"/>
      <c r="AY56" s="16"/>
    </row>
    <row r="57" spans="1:51" ht="15" customHeight="1" x14ac:dyDescent="0.2">
      <c r="A57" s="394" t="s">
        <v>48</v>
      </c>
      <c r="B57" s="369" t="s">
        <v>49</v>
      </c>
      <c r="C57" s="369"/>
      <c r="D57" s="41" t="e">
        <f>AVERAGE(D5:D49)</f>
        <v>#DIV/0!</v>
      </c>
      <c r="E57" s="41" t="e">
        <f>AVERAGE(E5:E49)</f>
        <v>#DIV/0!</v>
      </c>
      <c r="F57" s="92" t="e">
        <f>AVERAGE(F5:F49)</f>
        <v>#DIV/0!</v>
      </c>
      <c r="G57" s="319" t="e">
        <f>AVERAGE(G5:G49)</f>
        <v>#DIV/0!</v>
      </c>
      <c r="I57" s="319">
        <f>AVERAGE(I5:I49)</f>
        <v>0</v>
      </c>
      <c r="J57" s="40"/>
      <c r="K57" s="41" t="e">
        <f>AVERAGE(K5:K49)</f>
        <v>#DIV/0!</v>
      </c>
      <c r="L57" s="41" t="e">
        <f>AVERAGE(L5:L49)</f>
        <v>#DIV/0!</v>
      </c>
      <c r="M57" s="319" t="e">
        <f>AVERAGE(M5:M49)</f>
        <v>#DIV/0!</v>
      </c>
      <c r="O57" s="319">
        <f>AVERAGE(O5:O49)</f>
        <v>0</v>
      </c>
      <c r="P57" s="47"/>
      <c r="Q57" s="41" t="e">
        <f t="shared" ref="Q57:V57" si="39">AVERAGE(Q5:Q49)</f>
        <v>#DIV/0!</v>
      </c>
      <c r="R57" s="41" t="e">
        <f t="shared" si="39"/>
        <v>#DIV/0!</v>
      </c>
      <c r="S57" s="41" t="e">
        <f t="shared" si="39"/>
        <v>#DIV/0!</v>
      </c>
      <c r="T57" s="41" t="e">
        <f t="shared" si="39"/>
        <v>#DIV/0!</v>
      </c>
      <c r="U57" s="41" t="e">
        <f t="shared" si="39"/>
        <v>#DIV/0!</v>
      </c>
      <c r="V57" s="41" t="e">
        <f t="shared" si="39"/>
        <v>#DIV/0!</v>
      </c>
      <c r="W57" s="319">
        <f t="array" ref="W57">AVERAGE(IF(W5:W49&lt;&gt;7.77,W5:W49))</f>
        <v>0</v>
      </c>
      <c r="Y57" s="319">
        <f>AVERAGE(Y5:Y49)</f>
        <v>0</v>
      </c>
      <c r="Z57" s="47"/>
      <c r="AA57" s="319" t="e">
        <f>AVERAGE(AA5:AA49)</f>
        <v>#DIV/0!</v>
      </c>
      <c r="AB57" s="221" t="e">
        <f>AVERAGE(AB5:AB49)</f>
        <v>#DIV/0!</v>
      </c>
      <c r="AC57" s="92" t="e">
        <f>AVERAGE(AC5:AC49)</f>
        <v>#DIV/0!</v>
      </c>
      <c r="AE57" s="319">
        <f>AVERAGE(AE5:AE49)</f>
        <v>0</v>
      </c>
      <c r="AH57" s="319">
        <f>AVERAGE(AH5:AH49)</f>
        <v>0</v>
      </c>
      <c r="AL57" s="16"/>
      <c r="AM57" s="45"/>
      <c r="AN57" s="46"/>
      <c r="AO57" s="16"/>
      <c r="AP57" s="16"/>
      <c r="AQ57" s="16"/>
      <c r="AR57" s="16"/>
      <c r="AS57" s="16"/>
      <c r="AT57" s="16"/>
      <c r="AU57" s="16"/>
      <c r="AV57" s="16"/>
      <c r="AW57" s="16"/>
      <c r="AX57" s="16"/>
      <c r="AY57" s="16"/>
    </row>
    <row r="58" spans="1:51" ht="12.75" x14ac:dyDescent="0.2">
      <c r="A58" s="394"/>
      <c r="B58" s="368" t="s">
        <v>50</v>
      </c>
      <c r="C58" s="369"/>
      <c r="D58" s="48">
        <f>COUNTIF(D5:D49,"&gt;=10")</f>
        <v>0</v>
      </c>
      <c r="E58" s="48">
        <f>COUNTIF(E5:E49,"&gt;=10")</f>
        <v>0</v>
      </c>
      <c r="F58" s="91">
        <f>COUNTIF(F5:F49,"&gt;=10")</f>
        <v>0</v>
      </c>
      <c r="G58" s="48">
        <f>COUNTIF(G5:G49,"&gt;=10")</f>
        <v>0</v>
      </c>
      <c r="I58" s="48">
        <f>COUNTIF(I5:I49,"&gt;=10")</f>
        <v>0</v>
      </c>
      <c r="J58" s="49"/>
      <c r="K58" s="48">
        <f>COUNTIF(K5:K49,"&gt;=10")</f>
        <v>0</v>
      </c>
      <c r="L58" s="91">
        <f>COUNTIF(L5:L49,"&gt;=10")</f>
        <v>0</v>
      </c>
      <c r="M58" s="48">
        <f>COUNTIF(M5:M49,"&gt;=10")</f>
        <v>0</v>
      </c>
      <c r="O58" s="48">
        <f>COUNTIF(O5:O49,"&gt;=10")</f>
        <v>0</v>
      </c>
      <c r="P58" s="50"/>
      <c r="Q58" s="48">
        <f t="shared" ref="Q58:V58" si="40">COUNTIF(Q5:Q49,"&gt;=10")</f>
        <v>0</v>
      </c>
      <c r="R58" s="48">
        <f t="shared" si="40"/>
        <v>0</v>
      </c>
      <c r="S58" s="48">
        <f t="shared" si="40"/>
        <v>0</v>
      </c>
      <c r="T58" s="48">
        <f t="shared" si="40"/>
        <v>0</v>
      </c>
      <c r="U58" s="48">
        <f t="shared" si="40"/>
        <v>0</v>
      </c>
      <c r="V58" s="91">
        <f t="shared" si="40"/>
        <v>0</v>
      </c>
      <c r="W58" s="51">
        <f>COUNTIF(W5:W49,"&gt;=10")-COUNTIF(W5:W49,"=7,77")</f>
        <v>0</v>
      </c>
      <c r="Y58" s="48">
        <f>COUNTIF(Y5:Y49,"&gt;=10")</f>
        <v>0</v>
      </c>
      <c r="Z58" s="50"/>
      <c r="AA58" s="48">
        <f>COUNTIF(AA5:AA49,"&gt;=10")</f>
        <v>0</v>
      </c>
      <c r="AB58" s="222">
        <f>COUNTIF(AB5:AB49,"&gt;=10")</f>
        <v>0</v>
      </c>
      <c r="AC58" s="91">
        <f>COUNTIF(AC5:AC49,"&gt;=10")</f>
        <v>0</v>
      </c>
      <c r="AE58" s="48">
        <f>COUNTIF(AE5:AE49,"&gt;=10")</f>
        <v>0</v>
      </c>
      <c r="AH58" s="48">
        <f>COUNTIF(AH5:AH49,"&gt;=10")</f>
        <v>0</v>
      </c>
      <c r="AL58" s="16"/>
      <c r="AM58" s="45"/>
      <c r="AN58" s="46"/>
      <c r="AO58" s="16"/>
      <c r="AP58" s="16"/>
      <c r="AQ58" s="16"/>
      <c r="AR58" s="16"/>
      <c r="AS58" s="16"/>
      <c r="AT58" s="16"/>
      <c r="AU58" s="16"/>
      <c r="AV58" s="16"/>
      <c r="AW58" s="16"/>
      <c r="AX58" s="16"/>
      <c r="AY58" s="16"/>
    </row>
    <row r="59" spans="1:51" ht="12.75" x14ac:dyDescent="0.2">
      <c r="A59" s="394"/>
      <c r="B59" s="363" t="s">
        <v>51</v>
      </c>
      <c r="C59" s="364"/>
      <c r="D59" s="53" t="e">
        <f>D58/(D58+D61)*100</f>
        <v>#DIV/0!</v>
      </c>
      <c r="E59" s="53" t="e">
        <f>E58/(E58+E61)*100</f>
        <v>#DIV/0!</v>
      </c>
      <c r="F59" s="53" t="e">
        <f>F58/(F58+F61)*100</f>
        <v>#DIV/0!</v>
      </c>
      <c r="G59" s="119" t="e">
        <f>G58/(G58+G61)*100</f>
        <v>#DIV/0!</v>
      </c>
      <c r="I59" s="82"/>
      <c r="J59" s="82"/>
      <c r="K59" s="53" t="e">
        <f>K58/(K58+K61)*100</f>
        <v>#DIV/0!</v>
      </c>
      <c r="L59" s="53" t="e">
        <f>L58/(L58+L61)*100</f>
        <v>#DIV/0!</v>
      </c>
      <c r="M59" s="53" t="e">
        <f>M58/(M58+M61)*100</f>
        <v>#DIV/0!</v>
      </c>
      <c r="O59" s="82"/>
      <c r="P59" s="82"/>
      <c r="Q59" s="53" t="e">
        <f t="shared" ref="Q59:W59" si="41">Q58/(Q58+Q61)*100</f>
        <v>#DIV/0!</v>
      </c>
      <c r="R59" s="53" t="e">
        <f t="shared" si="41"/>
        <v>#DIV/0!</v>
      </c>
      <c r="S59" s="53" t="e">
        <f t="shared" si="41"/>
        <v>#DIV/0!</v>
      </c>
      <c r="T59" s="53" t="e">
        <f>T58/(T58+T61)*100</f>
        <v>#DIV/0!</v>
      </c>
      <c r="U59" s="53" t="e">
        <f t="shared" si="41"/>
        <v>#DIV/0!</v>
      </c>
      <c r="V59" s="53" t="e">
        <f t="shared" si="41"/>
        <v>#DIV/0!</v>
      </c>
      <c r="W59" s="53" t="e">
        <f t="shared" si="41"/>
        <v>#DIV/0!</v>
      </c>
      <c r="Y59" s="50"/>
      <c r="Z59" s="50"/>
      <c r="AA59" s="53" t="e">
        <f>AA58/(AA58+AA61)*100</f>
        <v>#DIV/0!</v>
      </c>
      <c r="AB59" s="223" t="e">
        <f>AB58/(AB58+AB61)*100</f>
        <v>#DIV/0!</v>
      </c>
      <c r="AC59" s="53" t="e">
        <f>AC58/(AC58+AC61)*100</f>
        <v>#DIV/0!</v>
      </c>
      <c r="AE59" s="50"/>
      <c r="AF59" s="50"/>
      <c r="AL59" s="16"/>
      <c r="AM59" s="45"/>
      <c r="AN59" s="46"/>
      <c r="AO59" s="16"/>
      <c r="AP59" s="16"/>
      <c r="AQ59" s="16"/>
      <c r="AR59" s="16"/>
      <c r="AS59" s="16"/>
      <c r="AT59" s="16"/>
      <c r="AU59" s="16"/>
      <c r="AV59" s="16"/>
      <c r="AW59" s="16"/>
      <c r="AX59" s="16"/>
      <c r="AY59" s="16"/>
    </row>
    <row r="60" spans="1:51" s="52" customFormat="1" ht="12.75" x14ac:dyDescent="0.2">
      <c r="A60" s="394"/>
      <c r="B60" s="44"/>
      <c r="C60" s="44"/>
      <c r="D60" s="47"/>
      <c r="E60" s="47"/>
      <c r="F60" s="47"/>
      <c r="G60" s="47"/>
      <c r="I60" s="47"/>
      <c r="J60" s="47"/>
      <c r="K60" s="47"/>
      <c r="L60" s="47"/>
      <c r="M60" s="47"/>
      <c r="O60" s="47"/>
      <c r="P60" s="17"/>
      <c r="Q60" s="47"/>
      <c r="R60" s="47"/>
      <c r="S60" s="47"/>
      <c r="T60" s="47"/>
      <c r="U60" s="47"/>
      <c r="V60" s="47"/>
      <c r="W60" s="47"/>
      <c r="Y60" s="47"/>
      <c r="Z60" s="17"/>
      <c r="AA60" s="17"/>
      <c r="AB60" s="17"/>
      <c r="AC60" s="17"/>
      <c r="AE60" s="17"/>
      <c r="AF60" s="47"/>
      <c r="AG60" s="16"/>
      <c r="AH60" s="16"/>
      <c r="AN60" s="44"/>
    </row>
    <row r="61" spans="1:51" ht="25.5" customHeight="1" x14ac:dyDescent="0.2">
      <c r="A61" s="394"/>
      <c r="B61" s="363" t="s">
        <v>52</v>
      </c>
      <c r="C61" s="364"/>
      <c r="D61" s="53">
        <f>COUNTIF(D5:D49,"&lt;10")</f>
        <v>0</v>
      </c>
      <c r="E61" s="53">
        <f>COUNTIF(E5:E49,"&lt;10")</f>
        <v>0</v>
      </c>
      <c r="F61" s="53">
        <f>COUNTIF(F5:F49,"&lt;10")</f>
        <v>0</v>
      </c>
      <c r="G61" s="53">
        <f>COUNTIF(G5:G49,"&lt;10")</f>
        <v>0</v>
      </c>
      <c r="I61" s="53">
        <f>COUNTIF(I5:I49,"&lt;10")</f>
        <v>45</v>
      </c>
      <c r="J61" s="17"/>
      <c r="K61" s="53">
        <f>COUNTIF(K5:K49,"&lt;10")</f>
        <v>0</v>
      </c>
      <c r="L61" s="53">
        <f>COUNTIF(L5:L49,"&lt;10")</f>
        <v>0</v>
      </c>
      <c r="M61" s="53">
        <f>COUNTIF(M5:M49,"&lt;10")</f>
        <v>0</v>
      </c>
      <c r="O61" s="53">
        <f>COUNTIF(O5:O49,"&lt;10")</f>
        <v>45</v>
      </c>
      <c r="P61" s="17"/>
      <c r="Q61" s="53">
        <f t="shared" ref="Q61:W61" si="42">COUNTIF(Q5:Q49,"&lt;10")</f>
        <v>0</v>
      </c>
      <c r="R61" s="53">
        <f t="shared" si="42"/>
        <v>0</v>
      </c>
      <c r="S61" s="53">
        <f t="shared" si="42"/>
        <v>0</v>
      </c>
      <c r="T61" s="53">
        <f t="shared" si="42"/>
        <v>0</v>
      </c>
      <c r="U61" s="53">
        <f t="shared" si="42"/>
        <v>0</v>
      </c>
      <c r="V61" s="53">
        <f t="shared" si="42"/>
        <v>0</v>
      </c>
      <c r="W61" s="53">
        <f t="shared" si="42"/>
        <v>0</v>
      </c>
      <c r="Y61" s="53">
        <f>COUNTIF(Y5:Y49,"&lt;10")</f>
        <v>45</v>
      </c>
      <c r="Z61" s="17"/>
      <c r="AA61" s="53">
        <f>COUNTIF(AA5:AA49,"&lt;10")</f>
        <v>0</v>
      </c>
      <c r="AB61" s="53">
        <f>COUNTIF(AB5:AB49,"&lt;10")</f>
        <v>0</v>
      </c>
      <c r="AC61" s="53">
        <f>COUNTIF(AC5:AC49,"&lt;10")</f>
        <v>0</v>
      </c>
      <c r="AE61" s="17"/>
      <c r="AF61" s="82"/>
      <c r="AL61" s="16"/>
      <c r="AM61" s="45"/>
      <c r="AN61" s="46"/>
      <c r="AO61" s="16"/>
      <c r="AP61" s="16"/>
      <c r="AQ61" s="16"/>
      <c r="AR61" s="16"/>
      <c r="AS61" s="16"/>
      <c r="AT61" s="16"/>
      <c r="AU61" s="16"/>
      <c r="AV61" s="16"/>
      <c r="AW61" s="16"/>
      <c r="AX61" s="16"/>
      <c r="AY61" s="16"/>
    </row>
    <row r="62" spans="1:51" ht="12.75" x14ac:dyDescent="0.2">
      <c r="A62" s="394"/>
      <c r="B62" s="363" t="s">
        <v>51</v>
      </c>
      <c r="C62" s="364"/>
      <c r="D62" s="53" t="e">
        <f>D61/(D61+D58)*100</f>
        <v>#DIV/0!</v>
      </c>
      <c r="E62" s="53" t="e">
        <f>E61/(E61+E58)*100</f>
        <v>#DIV/0!</v>
      </c>
      <c r="F62" s="53" t="e">
        <f>F61/(F61+F58)*100</f>
        <v>#DIV/0!</v>
      </c>
      <c r="G62" s="53" t="e">
        <f>G61/(G61+G58)*100</f>
        <v>#DIV/0!</v>
      </c>
      <c r="I62" s="53">
        <f>I61/(I61+I58)*100</f>
        <v>100</v>
      </c>
      <c r="J62" s="17"/>
      <c r="K62" s="53" t="e">
        <f>K61/(K61+K58)*100</f>
        <v>#DIV/0!</v>
      </c>
      <c r="L62" s="53" t="e">
        <f>L61/(L61+L58)*100</f>
        <v>#DIV/0!</v>
      </c>
      <c r="M62" s="53" t="e">
        <f>M61/(M61+M58)*100</f>
        <v>#DIV/0!</v>
      </c>
      <c r="O62" s="53">
        <f>O61/(O61+O58)*100</f>
        <v>100</v>
      </c>
      <c r="P62" s="54"/>
      <c r="Q62" s="53" t="e">
        <f t="shared" ref="Q62:W62" si="43">Q61/(Q61+Q58)*100</f>
        <v>#DIV/0!</v>
      </c>
      <c r="R62" s="53" t="e">
        <f t="shared" si="43"/>
        <v>#DIV/0!</v>
      </c>
      <c r="S62" s="53" t="e">
        <f t="shared" si="43"/>
        <v>#DIV/0!</v>
      </c>
      <c r="T62" s="53" t="e">
        <f>T61/(T61+T58)*100</f>
        <v>#DIV/0!</v>
      </c>
      <c r="U62" s="53" t="e">
        <f t="shared" si="43"/>
        <v>#DIV/0!</v>
      </c>
      <c r="V62" s="53" t="e">
        <f t="shared" si="43"/>
        <v>#DIV/0!</v>
      </c>
      <c r="W62" s="53" t="e">
        <f t="shared" si="43"/>
        <v>#DIV/0!</v>
      </c>
      <c r="Y62" s="53">
        <f>Y61/(Y61+Y58)*100</f>
        <v>100</v>
      </c>
      <c r="Z62" s="82"/>
      <c r="AA62" s="53" t="e">
        <f>AA61/(AA61+AA58)*100</f>
        <v>#DIV/0!</v>
      </c>
      <c r="AB62" s="53" t="e">
        <f>AB61/(AB61+AB58)*100</f>
        <v>#DIV/0!</v>
      </c>
      <c r="AC62" s="53" t="e">
        <f>AC61/(AC61+AC58)*100</f>
        <v>#DIV/0!</v>
      </c>
      <c r="AE62" s="82"/>
      <c r="AF62" s="82"/>
      <c r="AL62" s="16"/>
      <c r="AM62" s="45"/>
      <c r="AN62" s="46"/>
      <c r="AO62" s="16"/>
      <c r="AP62" s="16"/>
      <c r="AQ62" s="16"/>
      <c r="AR62" s="16"/>
      <c r="AS62" s="16"/>
      <c r="AT62" s="16"/>
      <c r="AU62" s="16"/>
      <c r="AV62" s="16"/>
      <c r="AW62" s="16"/>
      <c r="AX62" s="16"/>
      <c r="AY62" s="16"/>
    </row>
    <row r="63" spans="1:51" s="52" customFormat="1" ht="12.75" x14ac:dyDescent="0.2">
      <c r="A63" s="55"/>
      <c r="B63" s="56"/>
      <c r="C63" s="56"/>
      <c r="D63" s="57"/>
      <c r="E63" s="57"/>
      <c r="F63" s="57"/>
      <c r="G63" s="57"/>
      <c r="H63" s="54"/>
      <c r="I63" s="54"/>
      <c r="J63" s="54"/>
      <c r="K63" s="57"/>
      <c r="L63" s="57"/>
      <c r="M63" s="57"/>
      <c r="N63" s="54"/>
      <c r="O63" s="54"/>
      <c r="P63" s="17"/>
      <c r="Q63" s="57"/>
      <c r="R63" s="57"/>
      <c r="S63" s="57"/>
      <c r="T63" s="57"/>
      <c r="U63" s="57"/>
      <c r="V63" s="57"/>
      <c r="W63" s="57"/>
      <c r="X63" s="54"/>
      <c r="AP63" s="44"/>
    </row>
    <row r="64" spans="1:51" ht="12.75" x14ac:dyDescent="0.2">
      <c r="AL64" s="16"/>
      <c r="AM64" s="16"/>
      <c r="AN64" s="16"/>
      <c r="AO64" s="45"/>
      <c r="AP64" s="46"/>
      <c r="AQ64" s="16"/>
      <c r="AR64" s="16"/>
      <c r="AS64" s="16"/>
      <c r="AT64" s="16"/>
      <c r="AU64" s="16"/>
      <c r="AV64" s="16"/>
      <c r="AW64" s="16"/>
      <c r="AX64" s="16"/>
      <c r="AY64" s="16"/>
    </row>
    <row r="65" spans="1:51" ht="12.75" x14ac:dyDescent="0.2">
      <c r="N65" s="358" t="s">
        <v>49</v>
      </c>
      <c r="O65" s="358"/>
      <c r="P65" s="358"/>
      <c r="Q65" s="358"/>
      <c r="R65" s="358"/>
      <c r="AL65" s="16"/>
      <c r="AM65" s="16"/>
      <c r="AN65" s="16"/>
      <c r="AO65" s="45"/>
      <c r="AP65" s="46"/>
      <c r="AQ65" s="16"/>
      <c r="AR65" s="16"/>
      <c r="AS65" s="16"/>
      <c r="AT65" s="16"/>
      <c r="AU65" s="16"/>
      <c r="AV65" s="16"/>
      <c r="AW65" s="16"/>
      <c r="AX65" s="16"/>
      <c r="AY65" s="16"/>
    </row>
    <row r="66" spans="1:51" ht="12.75" x14ac:dyDescent="0.2">
      <c r="N66" s="89" t="s">
        <v>73</v>
      </c>
      <c r="O66" s="90"/>
      <c r="P66" s="90"/>
      <c r="Q66" s="90"/>
      <c r="R66" s="90"/>
      <c r="S66" s="359">
        <f>AVERAGE(AH5:AH49)</f>
        <v>0</v>
      </c>
      <c r="T66" s="359"/>
      <c r="V66" s="360" t="s">
        <v>53</v>
      </c>
      <c r="W66" s="360"/>
      <c r="AL66" s="16"/>
      <c r="AM66" s="45"/>
      <c r="AN66" s="46"/>
      <c r="AO66" s="16"/>
      <c r="AP66" s="16"/>
      <c r="AQ66" s="16"/>
      <c r="AR66" s="16"/>
      <c r="AS66" s="16"/>
      <c r="AT66" s="16"/>
      <c r="AU66" s="16"/>
      <c r="AV66" s="16"/>
      <c r="AW66" s="16"/>
      <c r="AX66" s="16"/>
      <c r="AY66" s="16"/>
    </row>
    <row r="67" spans="1:51" ht="15.75" x14ac:dyDescent="0.25">
      <c r="G67" s="121" t="s">
        <v>70</v>
      </c>
      <c r="H67" s="121" t="s">
        <v>51</v>
      </c>
      <c r="N67" s="93" t="s">
        <v>16</v>
      </c>
      <c r="O67" s="94"/>
      <c r="P67" s="94"/>
      <c r="Q67" s="94"/>
      <c r="R67" s="95"/>
      <c r="S67" s="359">
        <f>I57</f>
        <v>0</v>
      </c>
      <c r="T67" s="359"/>
      <c r="V67" s="59" t="s">
        <v>54</v>
      </c>
      <c r="W67" s="120">
        <f>COUNTIF(AJ5:AJ49,V67)</f>
        <v>0</v>
      </c>
      <c r="X67" s="58"/>
      <c r="AA67" s="58"/>
      <c r="AB67" s="58"/>
      <c r="AC67" s="58"/>
      <c r="AD67" s="58"/>
      <c r="AL67" s="16"/>
      <c r="AM67" s="45"/>
      <c r="AN67" s="46"/>
      <c r="AO67" s="16"/>
      <c r="AP67" s="16"/>
      <c r="AQ67" s="16"/>
      <c r="AR67" s="16"/>
      <c r="AS67" s="16"/>
      <c r="AT67" s="16"/>
      <c r="AU67" s="16"/>
      <c r="AV67" s="16"/>
      <c r="AW67" s="16"/>
      <c r="AX67" s="16"/>
      <c r="AY67" s="16"/>
    </row>
    <row r="68" spans="1:51" ht="12.75" x14ac:dyDescent="0.2">
      <c r="B68" s="396" t="s">
        <v>71</v>
      </c>
      <c r="C68" s="397"/>
      <c r="D68" s="397"/>
      <c r="E68" s="397"/>
      <c r="F68" s="398"/>
      <c r="G68" s="53">
        <f>COUNTIF(AH5:AH49,"&lt;10")</f>
        <v>45</v>
      </c>
      <c r="H68" s="224">
        <f>G68/(G68+G69)*100</f>
        <v>100</v>
      </c>
      <c r="N68" s="96" t="s">
        <v>69</v>
      </c>
      <c r="O68" s="97"/>
      <c r="P68" s="97"/>
      <c r="Q68" s="97"/>
      <c r="R68" s="98"/>
      <c r="S68" s="359">
        <f>O57</f>
        <v>0</v>
      </c>
      <c r="T68" s="359"/>
      <c r="V68" s="59" t="s">
        <v>55</v>
      </c>
      <c r="W68" s="120">
        <f>COUNTIF(AJ5:AJ49,V68)</f>
        <v>0</v>
      </c>
      <c r="X68" s="60"/>
      <c r="AA68" s="60"/>
      <c r="AB68" s="60"/>
      <c r="AC68" s="60"/>
      <c r="AL68" s="16"/>
      <c r="AM68" s="45"/>
      <c r="AN68" s="46"/>
      <c r="AO68" s="16"/>
      <c r="AP68" s="16"/>
      <c r="AQ68" s="16"/>
      <c r="AR68" s="16"/>
      <c r="AS68" s="16"/>
      <c r="AT68" s="16"/>
      <c r="AU68" s="16"/>
      <c r="AV68" s="16"/>
      <c r="AW68" s="16"/>
      <c r="AX68" s="16"/>
      <c r="AY68" s="16"/>
    </row>
    <row r="69" spans="1:51" ht="12.75" x14ac:dyDescent="0.2">
      <c r="B69" s="396" t="s">
        <v>72</v>
      </c>
      <c r="C69" s="397"/>
      <c r="D69" s="397"/>
      <c r="E69" s="397"/>
      <c r="F69" s="398"/>
      <c r="G69" s="53">
        <f>COUNTIF(AH5:AH49,"&gt;=10")</f>
        <v>0</v>
      </c>
      <c r="H69" s="224">
        <f>G69/(G68+G69)*100</f>
        <v>0</v>
      </c>
      <c r="N69" s="99" t="s">
        <v>18</v>
      </c>
      <c r="O69" s="100"/>
      <c r="P69" s="100"/>
      <c r="Q69" s="100"/>
      <c r="R69" s="101"/>
      <c r="S69" s="359">
        <f>Y57</f>
        <v>0</v>
      </c>
      <c r="T69" s="359"/>
      <c r="V69" s="59" t="s">
        <v>56</v>
      </c>
      <c r="W69" s="120">
        <f>COUNTIF(AJ5:AJ49,V69)</f>
        <v>0</v>
      </c>
      <c r="X69" s="60"/>
      <c r="AA69" s="60"/>
      <c r="AB69" s="60"/>
      <c r="AC69" s="60"/>
      <c r="AL69" s="16"/>
      <c r="AM69" s="45"/>
      <c r="AN69" s="46"/>
      <c r="AO69" s="16"/>
      <c r="AP69" s="16"/>
      <c r="AQ69" s="16"/>
      <c r="AR69" s="16"/>
      <c r="AS69" s="16"/>
      <c r="AT69" s="16"/>
      <c r="AU69" s="16"/>
      <c r="AV69" s="16"/>
      <c r="AW69" s="16"/>
      <c r="AX69" s="16"/>
      <c r="AY69" s="16"/>
    </row>
    <row r="70" spans="1:51" ht="12.75" x14ac:dyDescent="0.2">
      <c r="A70" s="16"/>
      <c r="I70" s="60"/>
      <c r="J70" s="60"/>
      <c r="K70" s="60"/>
      <c r="L70" s="60"/>
      <c r="M70" s="60"/>
      <c r="N70" s="42" t="s">
        <v>123</v>
      </c>
      <c r="O70" s="43"/>
      <c r="P70" s="43"/>
      <c r="Q70" s="43"/>
      <c r="R70" s="86"/>
      <c r="S70" s="359">
        <f>AE57</f>
        <v>0</v>
      </c>
      <c r="T70" s="359"/>
      <c r="V70" s="61" t="s">
        <v>57</v>
      </c>
      <c r="W70" s="120">
        <f>COUNTIF(AJ5:AJ49,V70)</f>
        <v>0</v>
      </c>
      <c r="X70" s="60"/>
      <c r="AA70" s="60"/>
      <c r="AB70" s="60"/>
      <c r="AC70" s="60"/>
      <c r="AL70" s="16"/>
      <c r="AM70" s="45"/>
      <c r="AN70" s="46"/>
      <c r="AO70" s="16"/>
      <c r="AP70" s="16"/>
      <c r="AQ70" s="16"/>
      <c r="AR70" s="16"/>
      <c r="AS70" s="16"/>
      <c r="AT70" s="16"/>
      <c r="AU70" s="16"/>
      <c r="AV70" s="16"/>
      <c r="AW70" s="16"/>
      <c r="AX70" s="16"/>
      <c r="AY70" s="16"/>
    </row>
    <row r="91" spans="1:51" s="82" customFormat="1" x14ac:dyDescent="0.25">
      <c r="A91" s="358" t="s">
        <v>6</v>
      </c>
      <c r="B91" s="358"/>
      <c r="C91" s="464" t="str">
        <f>C1</f>
        <v/>
      </c>
      <c r="D91" s="464"/>
      <c r="E91" s="464"/>
      <c r="F91" s="464"/>
      <c r="G91" s="81"/>
      <c r="H91" s="358" t="s">
        <v>7</v>
      </c>
      <c r="I91" s="358"/>
      <c r="J91" s="464" t="str">
        <f>J1</f>
        <v/>
      </c>
      <c r="K91" s="464"/>
      <c r="L91" s="464"/>
      <c r="M91" s="464"/>
      <c r="N91" s="81"/>
      <c r="O91" s="358" t="s">
        <v>8</v>
      </c>
      <c r="P91" s="358"/>
      <c r="Q91" s="464" t="str">
        <f>Q1</f>
        <v/>
      </c>
      <c r="R91" s="464"/>
      <c r="S91" s="464"/>
      <c r="T91" s="81"/>
      <c r="U91" s="358" t="s">
        <v>9</v>
      </c>
      <c r="V91" s="358"/>
      <c r="W91" s="464" t="str">
        <f>W1</f>
        <v>2019-2018</v>
      </c>
      <c r="X91" s="464"/>
      <c r="Y91" s="464"/>
      <c r="Z91" s="81"/>
      <c r="AA91" s="81"/>
      <c r="AB91" s="81"/>
      <c r="AL91" s="196"/>
      <c r="AM91" s="196"/>
      <c r="AN91" s="196"/>
      <c r="AO91" s="196"/>
      <c r="AP91" s="196"/>
      <c r="AQ91" s="196"/>
      <c r="AR91" s="196"/>
      <c r="AS91" s="196"/>
      <c r="AT91" s="196"/>
      <c r="AU91" s="196"/>
      <c r="AV91" s="196"/>
      <c r="AW91" s="196"/>
      <c r="AX91" s="196"/>
      <c r="AY91" s="196"/>
    </row>
    <row r="93" spans="1:51" ht="26.25" x14ac:dyDescent="0.4">
      <c r="K93" s="383" t="s">
        <v>116</v>
      </c>
      <c r="L93" s="383"/>
      <c r="M93" s="383"/>
      <c r="N93" s="383"/>
      <c r="O93" s="383"/>
      <c r="P93" s="383"/>
      <c r="Q93" s="383"/>
      <c r="R93" s="383"/>
      <c r="T93" s="62"/>
      <c r="U93" s="62"/>
    </row>
    <row r="95" spans="1:51" ht="44.25" x14ac:dyDescent="0.2">
      <c r="A95" s="380" t="s">
        <v>10</v>
      </c>
      <c r="B95" s="381"/>
      <c r="C95" s="63" t="s">
        <v>21</v>
      </c>
      <c r="D95" s="64" t="s">
        <v>51</v>
      </c>
      <c r="E95" s="63" t="s">
        <v>22</v>
      </c>
      <c r="F95" s="64" t="s">
        <v>51</v>
      </c>
      <c r="G95" s="63" t="s">
        <v>23</v>
      </c>
      <c r="H95" s="64" t="s">
        <v>51</v>
      </c>
      <c r="I95" s="63" t="s">
        <v>24</v>
      </c>
      <c r="J95" s="64" t="s">
        <v>51</v>
      </c>
      <c r="K95" s="20" t="s">
        <v>26</v>
      </c>
      <c r="L95" s="64" t="s">
        <v>51</v>
      </c>
      <c r="AL95" s="16"/>
      <c r="AM95" s="16"/>
      <c r="AN95" s="16"/>
      <c r="AO95" s="16"/>
      <c r="AP95" s="16"/>
      <c r="AQ95" s="16"/>
      <c r="AR95" s="16"/>
      <c r="AS95" s="16"/>
      <c r="AT95" s="16"/>
      <c r="AU95" s="16"/>
      <c r="AV95" s="16"/>
      <c r="AW95" s="16"/>
      <c r="AX95" s="16"/>
      <c r="AY95" s="16"/>
    </row>
    <row r="96" spans="1:51" s="17" customFormat="1" ht="12" x14ac:dyDescent="0.2">
      <c r="A96" s="378" t="s">
        <v>58</v>
      </c>
      <c r="B96" s="378"/>
      <c r="C96" s="87">
        <f>COUNTIF(D5:D49,"&lt;5")</f>
        <v>0</v>
      </c>
      <c r="D96" s="88" t="e">
        <f>C96/SUM(C96:C99)*100</f>
        <v>#DIV/0!</v>
      </c>
      <c r="E96" s="87">
        <f>COUNTIF(E5:E49,"&lt;5")</f>
        <v>0</v>
      </c>
      <c r="F96" s="88" t="e">
        <f>E96/SUM(E96:E99)*100</f>
        <v>#DIV/0!</v>
      </c>
      <c r="G96" s="87">
        <f>COUNTIF(F5:F49,"&lt;5")</f>
        <v>0</v>
      </c>
      <c r="H96" s="88" t="e">
        <f>G96/SUM(G96:G99)*100</f>
        <v>#DIV/0!</v>
      </c>
      <c r="I96" s="87">
        <f>COUNTIF(G5:G49,"&lt;5")</f>
        <v>0</v>
      </c>
      <c r="J96" s="88" t="e">
        <f>I96/SUM(I96:I99)*100</f>
        <v>#DIV/0!</v>
      </c>
      <c r="K96" s="87">
        <f>COUNTIF(I5:I49,"&lt;5")</f>
        <v>45</v>
      </c>
      <c r="L96" s="88">
        <f>K96/SUM(K96:K99)*100</f>
        <v>100</v>
      </c>
    </row>
    <row r="97" spans="1:51" s="17" customFormat="1" ht="12" x14ac:dyDescent="0.2">
      <c r="A97" s="378" t="s">
        <v>59</v>
      </c>
      <c r="B97" s="378"/>
      <c r="C97" s="69">
        <f>COUNTIF(D5:D49,"&lt;10")-C96</f>
        <v>0</v>
      </c>
      <c r="D97" s="88" t="e">
        <f>C97/SUM(C96:C99)*100</f>
        <v>#DIV/0!</v>
      </c>
      <c r="E97" s="69">
        <f>COUNTIF(E5:E49,"&lt;10")-E96</f>
        <v>0</v>
      </c>
      <c r="F97" s="88" t="e">
        <f>E97/SUM(E96:E99)*100</f>
        <v>#DIV/0!</v>
      </c>
      <c r="G97" s="69">
        <f>COUNTIF(F5:F49,"&lt;10")-G96</f>
        <v>0</v>
      </c>
      <c r="H97" s="88" t="e">
        <f>G97/SUM(G96:G99)*100</f>
        <v>#DIV/0!</v>
      </c>
      <c r="I97" s="69">
        <f>COUNTIF(G5:G49,"&lt;10")-I96</f>
        <v>0</v>
      </c>
      <c r="J97" s="88" t="e">
        <f>I97/SUM(I96:I99)*100</f>
        <v>#DIV/0!</v>
      </c>
      <c r="K97" s="69">
        <f>COUNTIF(I5:I49,"&lt;10")-K96</f>
        <v>0</v>
      </c>
      <c r="L97" s="88">
        <f>K97/SUM(K96:K99)*100</f>
        <v>0</v>
      </c>
    </row>
    <row r="98" spans="1:51" s="17" customFormat="1" ht="12" x14ac:dyDescent="0.2">
      <c r="A98" s="378" t="s">
        <v>60</v>
      </c>
      <c r="B98" s="378"/>
      <c r="C98" s="69">
        <f>COUNTIF(D5:D49,"&lt;15")-(C97+C96)</f>
        <v>0</v>
      </c>
      <c r="D98" s="88" t="e">
        <f>C98/SUM(C96:C99)*100</f>
        <v>#DIV/0!</v>
      </c>
      <c r="E98" s="69">
        <f>COUNTIF(E5:E49,"&lt;15")-(E97+E96)</f>
        <v>0</v>
      </c>
      <c r="F98" s="88" t="e">
        <f>E98/SUM(E96:E99)*100</f>
        <v>#DIV/0!</v>
      </c>
      <c r="G98" s="69">
        <f>COUNTIF(F5:F49,"&lt;15")-(G97+G96)</f>
        <v>0</v>
      </c>
      <c r="H98" s="88" t="e">
        <f>G98/SUM(G96:G99)*100</f>
        <v>#DIV/0!</v>
      </c>
      <c r="I98" s="69">
        <f>COUNTIF(G5:G49,"&lt;15")-(I97+I96)</f>
        <v>0</v>
      </c>
      <c r="J98" s="88" t="e">
        <f>I98/SUM(I96:I99)*100</f>
        <v>#DIV/0!</v>
      </c>
      <c r="K98" s="69">
        <f>COUNTIF(I5:I49,"&lt;15")-(K97+K96)</f>
        <v>0</v>
      </c>
      <c r="L98" s="88">
        <f>K98/SUM(K96:K99)*100</f>
        <v>0</v>
      </c>
    </row>
    <row r="99" spans="1:51" s="17" customFormat="1" ht="12" x14ac:dyDescent="0.2">
      <c r="A99" s="378" t="s">
        <v>61</v>
      </c>
      <c r="B99" s="378"/>
      <c r="C99" s="69">
        <f>COUNTIF(D5:D49,"&lt;=20")-(C97+C96+C98)</f>
        <v>0</v>
      </c>
      <c r="D99" s="88" t="e">
        <f>C99/SUM(C96:C99)*100</f>
        <v>#DIV/0!</v>
      </c>
      <c r="E99" s="69">
        <f>COUNTIF(E5:E49,"&lt;=20")-(E97+E96+E98)</f>
        <v>0</v>
      </c>
      <c r="F99" s="88" t="e">
        <f>E99/SUM(E96:E99)*100</f>
        <v>#DIV/0!</v>
      </c>
      <c r="G99" s="69">
        <f>COUNTIF(F5:F49,"&lt;=20")-(G97+G96+G98)</f>
        <v>0</v>
      </c>
      <c r="H99" s="88" t="e">
        <f>G99/SUM(G96:G99)*100</f>
        <v>#DIV/0!</v>
      </c>
      <c r="I99" s="69">
        <f>COUNTIF(G5:G49,"&lt;=20")-(I97+I96+I98)</f>
        <v>0</v>
      </c>
      <c r="J99" s="88" t="e">
        <f>I99/SUM(I96:I99)*100</f>
        <v>#DIV/0!</v>
      </c>
      <c r="K99" s="69">
        <f>COUNTIF(I5:I49,"&lt;=20")-(K97+K96+K98)</f>
        <v>0</v>
      </c>
      <c r="L99" s="88">
        <f>K99/SUM(K96:K99)*100</f>
        <v>0</v>
      </c>
    </row>
    <row r="100" spans="1:51" ht="12.75" x14ac:dyDescent="0.2">
      <c r="AL100" s="16"/>
      <c r="AM100" s="16"/>
      <c r="AN100" s="16"/>
      <c r="AO100" s="16"/>
      <c r="AP100" s="16"/>
      <c r="AQ100" s="16"/>
      <c r="AR100" s="16"/>
      <c r="AS100" s="16"/>
      <c r="AT100" s="16"/>
      <c r="AU100" s="16"/>
      <c r="AV100" s="16"/>
      <c r="AW100" s="16"/>
      <c r="AX100" s="16"/>
      <c r="AY100" s="16"/>
    </row>
    <row r="101" spans="1:51" ht="33" x14ac:dyDescent="0.2">
      <c r="A101" s="65" t="s">
        <v>10</v>
      </c>
      <c r="B101" s="66"/>
      <c r="C101" s="19" t="s">
        <v>28</v>
      </c>
      <c r="D101" s="64" t="s">
        <v>51</v>
      </c>
      <c r="E101" s="19" t="s">
        <v>29</v>
      </c>
      <c r="F101" s="64" t="s">
        <v>51</v>
      </c>
      <c r="G101" s="19" t="s">
        <v>30</v>
      </c>
      <c r="H101" s="64" t="s">
        <v>51</v>
      </c>
      <c r="K101" s="20" t="s">
        <v>26</v>
      </c>
      <c r="L101" s="64" t="s">
        <v>51</v>
      </c>
      <c r="AL101" s="16"/>
      <c r="AM101" s="16"/>
      <c r="AN101" s="16"/>
      <c r="AO101" s="16"/>
      <c r="AP101" s="16"/>
      <c r="AQ101" s="16"/>
      <c r="AR101" s="16"/>
      <c r="AS101" s="16"/>
      <c r="AT101" s="16"/>
      <c r="AU101" s="16"/>
      <c r="AV101" s="16"/>
      <c r="AW101" s="16"/>
      <c r="AX101" s="16"/>
      <c r="AY101" s="16"/>
    </row>
    <row r="102" spans="1:51" ht="12.75" x14ac:dyDescent="0.2">
      <c r="A102" s="67" t="s">
        <v>58</v>
      </c>
      <c r="B102" s="68"/>
      <c r="C102" s="87">
        <f>COUNTIF(K5:K49,"&lt;5")</f>
        <v>0</v>
      </c>
      <c r="D102" s="88" t="e">
        <f>C102/SUM(C102:C105)*100</f>
        <v>#DIV/0!</v>
      </c>
      <c r="E102" s="87">
        <f>COUNTIF(L5:L49,"&lt;5")</f>
        <v>0</v>
      </c>
      <c r="F102" s="88" t="e">
        <f>E102/SUM(E102:E105)*100</f>
        <v>#DIV/0!</v>
      </c>
      <c r="G102" s="87">
        <f>COUNTIF(M5:M49,"&lt;5")</f>
        <v>0</v>
      </c>
      <c r="H102" s="88" t="e">
        <f>G102/SUM(G102:G105)*100</f>
        <v>#DIV/0!</v>
      </c>
      <c r="I102" s="17"/>
      <c r="J102" s="17"/>
      <c r="K102" s="87">
        <f>COUNTIF(O5:O49,"&lt;5")</f>
        <v>45</v>
      </c>
      <c r="L102" s="88">
        <f>K102/SUM(K102:K105)*100</f>
        <v>100</v>
      </c>
      <c r="AL102" s="16"/>
      <c r="AM102" s="16"/>
      <c r="AN102" s="16"/>
      <c r="AO102" s="16"/>
      <c r="AP102" s="16"/>
      <c r="AQ102" s="16"/>
      <c r="AR102" s="16"/>
      <c r="AS102" s="16"/>
      <c r="AT102" s="16"/>
      <c r="AU102" s="16"/>
      <c r="AV102" s="16"/>
      <c r="AW102" s="16"/>
      <c r="AX102" s="16"/>
      <c r="AY102" s="16"/>
    </row>
    <row r="103" spans="1:51" ht="12.75" x14ac:dyDescent="0.2">
      <c r="A103" s="67" t="s">
        <v>59</v>
      </c>
      <c r="B103" s="68"/>
      <c r="C103" s="69">
        <f>COUNTIF(K5:K49,"&lt;10")-C102</f>
        <v>0</v>
      </c>
      <c r="D103" s="88" t="e">
        <f>C103/SUM(C102:C105)*100</f>
        <v>#DIV/0!</v>
      </c>
      <c r="E103" s="69">
        <f>COUNTIF(L5:L49,"&lt;10")-E102</f>
        <v>0</v>
      </c>
      <c r="F103" s="88" t="e">
        <f>E103/SUM(E102:E105)*100</f>
        <v>#DIV/0!</v>
      </c>
      <c r="G103" s="69">
        <f>COUNTIF(M5:M49,"&lt;10")-G102</f>
        <v>0</v>
      </c>
      <c r="H103" s="88" t="e">
        <f>G103/SUM(G102:G105)*100</f>
        <v>#DIV/0!</v>
      </c>
      <c r="I103" s="17"/>
      <c r="J103" s="17"/>
      <c r="K103" s="69">
        <f>COUNTIF(O5:O49,"&lt;10")-K102</f>
        <v>0</v>
      </c>
      <c r="L103" s="88">
        <f>K103/SUM(K102:K105)*100</f>
        <v>0</v>
      </c>
      <c r="AL103" s="16"/>
      <c r="AM103" s="16"/>
      <c r="AN103" s="16"/>
      <c r="AO103" s="16"/>
      <c r="AP103" s="16"/>
      <c r="AQ103" s="16"/>
      <c r="AR103" s="16"/>
      <c r="AS103" s="16"/>
      <c r="AT103" s="16"/>
      <c r="AU103" s="16"/>
      <c r="AV103" s="16"/>
      <c r="AW103" s="16"/>
      <c r="AX103" s="16"/>
      <c r="AY103" s="16"/>
    </row>
    <row r="104" spans="1:51" ht="12.75" x14ac:dyDescent="0.2">
      <c r="A104" s="67" t="s">
        <v>60</v>
      </c>
      <c r="B104" s="68"/>
      <c r="C104" s="69">
        <f>COUNTIF(K5:K49,"&lt;15")-(C103+C102)</f>
        <v>0</v>
      </c>
      <c r="D104" s="88" t="e">
        <f>C104/SUM(C102:C105)*100</f>
        <v>#DIV/0!</v>
      </c>
      <c r="E104" s="69">
        <f>COUNTIF(L5:L49,"&lt;15")-(E103+E102)</f>
        <v>0</v>
      </c>
      <c r="F104" s="88" t="e">
        <f>E104/SUM(E102:E105)*100</f>
        <v>#DIV/0!</v>
      </c>
      <c r="G104" s="69">
        <f>COUNTIF(M5:M49,"&lt;15")-(G103+G102)</f>
        <v>0</v>
      </c>
      <c r="H104" s="88" t="e">
        <f>G104/SUM(G102:G105)*100</f>
        <v>#DIV/0!</v>
      </c>
      <c r="I104" s="17"/>
      <c r="J104" s="17"/>
      <c r="K104" s="69">
        <f>COUNTIF(O5:O49,"&lt;15")-(K103+K102)</f>
        <v>0</v>
      </c>
      <c r="L104" s="88">
        <f>K104/SUM(K102:K105)*100</f>
        <v>0</v>
      </c>
      <c r="AL104" s="16"/>
      <c r="AM104" s="16"/>
      <c r="AN104" s="16"/>
      <c r="AO104" s="16"/>
      <c r="AP104" s="16"/>
      <c r="AQ104" s="16"/>
      <c r="AR104" s="16"/>
      <c r="AS104" s="16"/>
      <c r="AT104" s="16"/>
      <c r="AU104" s="16"/>
      <c r="AV104" s="16"/>
      <c r="AW104" s="16"/>
      <c r="AX104" s="16"/>
      <c r="AY104" s="16"/>
    </row>
    <row r="105" spans="1:51" ht="12.75" x14ac:dyDescent="0.2">
      <c r="A105" s="67" t="s">
        <v>61</v>
      </c>
      <c r="B105" s="68"/>
      <c r="C105" s="69">
        <f>COUNTIF(K5:K49,"&lt;=20")-(C103+C102+C104)</f>
        <v>0</v>
      </c>
      <c r="D105" s="88" t="e">
        <f>C105/SUM(C102:C105)*100</f>
        <v>#DIV/0!</v>
      </c>
      <c r="E105" s="69">
        <f>COUNTIF(L5:L49,"&lt;=20")-(E103+E102+E104)</f>
        <v>0</v>
      </c>
      <c r="F105" s="88" t="e">
        <f>E105/SUM(E102:E105)*100</f>
        <v>#DIV/0!</v>
      </c>
      <c r="G105" s="69">
        <f>COUNTIF(M5:M49,"&lt;=20")-(G103+G102+G104)</f>
        <v>0</v>
      </c>
      <c r="H105" s="88" t="e">
        <f>G105/SUM(G102:G105)*100</f>
        <v>#DIV/0!</v>
      </c>
      <c r="I105" s="17"/>
      <c r="J105" s="17"/>
      <c r="K105" s="69">
        <f>COUNTIF(O5:O49,"&lt;=20")-(K103+K102+K104)</f>
        <v>0</v>
      </c>
      <c r="L105" s="88">
        <f>K105/SUM(K102:K105)*100</f>
        <v>0</v>
      </c>
      <c r="AL105" s="16"/>
      <c r="AM105" s="16"/>
      <c r="AN105" s="16"/>
      <c r="AO105" s="16"/>
      <c r="AP105" s="16"/>
      <c r="AQ105" s="16"/>
      <c r="AR105" s="16"/>
      <c r="AS105" s="16"/>
      <c r="AT105" s="16"/>
      <c r="AU105" s="16"/>
      <c r="AV105" s="16"/>
      <c r="AW105" s="16"/>
      <c r="AX105" s="16"/>
      <c r="AY105" s="16"/>
    </row>
    <row r="106" spans="1:51" ht="12.75" x14ac:dyDescent="0.2">
      <c r="AL106" s="16"/>
      <c r="AM106" s="16"/>
      <c r="AN106" s="16"/>
      <c r="AO106" s="16"/>
      <c r="AP106" s="16"/>
      <c r="AQ106" s="16"/>
      <c r="AR106" s="16"/>
      <c r="AS106" s="16"/>
      <c r="AT106" s="16"/>
      <c r="AU106" s="16"/>
      <c r="AV106" s="16"/>
      <c r="AW106" s="16"/>
      <c r="AX106" s="16"/>
      <c r="AY106" s="16"/>
    </row>
    <row r="107" spans="1:51" ht="12.75" x14ac:dyDescent="0.2">
      <c r="AL107" s="16"/>
      <c r="AM107" s="16"/>
      <c r="AN107" s="16"/>
      <c r="AO107" s="16"/>
      <c r="AP107" s="16"/>
      <c r="AQ107" s="16"/>
      <c r="AR107" s="16"/>
      <c r="AS107" s="16"/>
      <c r="AT107" s="16"/>
      <c r="AU107" s="16"/>
      <c r="AV107" s="16"/>
      <c r="AW107" s="16"/>
      <c r="AX107" s="16"/>
      <c r="AY107" s="16"/>
    </row>
    <row r="108" spans="1:51" ht="44.25" x14ac:dyDescent="0.2">
      <c r="A108" s="380" t="s">
        <v>10</v>
      </c>
      <c r="B108" s="381"/>
      <c r="C108" s="23" t="s">
        <v>31</v>
      </c>
      <c r="D108" s="64" t="s">
        <v>51</v>
      </c>
      <c r="E108" s="23" t="s">
        <v>32</v>
      </c>
      <c r="F108" s="64" t="s">
        <v>51</v>
      </c>
      <c r="G108" s="23" t="s">
        <v>33</v>
      </c>
      <c r="H108" s="64" t="s">
        <v>51</v>
      </c>
      <c r="I108" s="22" t="s">
        <v>34</v>
      </c>
      <c r="J108" s="64" t="s">
        <v>51</v>
      </c>
      <c r="K108" s="23" t="s">
        <v>35</v>
      </c>
      <c r="L108" s="64" t="s">
        <v>51</v>
      </c>
      <c r="M108" s="23" t="s">
        <v>36</v>
      </c>
      <c r="N108" s="64" t="s">
        <v>51</v>
      </c>
      <c r="O108" s="23" t="s">
        <v>37</v>
      </c>
      <c r="P108" s="64" t="s">
        <v>51</v>
      </c>
      <c r="Q108" s="20" t="s">
        <v>26</v>
      </c>
      <c r="R108" s="64" t="s">
        <v>51</v>
      </c>
      <c r="AL108" s="16"/>
      <c r="AM108" s="16"/>
      <c r="AN108" s="16"/>
      <c r="AO108" s="16"/>
      <c r="AP108" s="16"/>
      <c r="AQ108" s="16"/>
      <c r="AR108" s="16"/>
      <c r="AS108" s="16"/>
      <c r="AT108" s="16"/>
      <c r="AU108" s="16"/>
      <c r="AV108" s="16"/>
      <c r="AW108" s="16"/>
      <c r="AX108" s="16"/>
      <c r="AY108" s="16"/>
    </row>
    <row r="109" spans="1:51" ht="12.75" x14ac:dyDescent="0.2">
      <c r="A109" s="382" t="s">
        <v>58</v>
      </c>
      <c r="B109" s="382"/>
      <c r="C109" s="87">
        <f>COUNTIF(Q5:Q49,"&lt;5")</f>
        <v>0</v>
      </c>
      <c r="D109" s="88" t="e">
        <f>C109/SUM(C109:C112)*100</f>
        <v>#DIV/0!</v>
      </c>
      <c r="E109" s="87">
        <f>COUNTIF(R5:R49,"&lt;5")</f>
        <v>0</v>
      </c>
      <c r="F109" s="88" t="e">
        <f>E109/SUM(E109:E112)*100</f>
        <v>#DIV/0!</v>
      </c>
      <c r="G109" s="87">
        <f>COUNTIF(S5:S49,"&lt;5")</f>
        <v>0</v>
      </c>
      <c r="H109" s="88" t="e">
        <f>G109/SUM(G109:G112)*100</f>
        <v>#DIV/0!</v>
      </c>
      <c r="I109" s="87">
        <f>COUNTIF(T5:T49,"&lt;5")</f>
        <v>0</v>
      </c>
      <c r="J109" s="88" t="e">
        <f>I109/SUM(I109:I112)*100</f>
        <v>#DIV/0!</v>
      </c>
      <c r="K109" s="87">
        <f>COUNTIF(U5:U49,"&lt;5")</f>
        <v>0</v>
      </c>
      <c r="L109" s="88" t="e">
        <f>K109/SUM(K109:K112)*100</f>
        <v>#DIV/0!</v>
      </c>
      <c r="M109" s="87">
        <f>COUNTIF(V5:V49,"&lt;5")</f>
        <v>0</v>
      </c>
      <c r="N109" s="88" t="e">
        <f>M109/SUM(M109:M112)*100</f>
        <v>#DIV/0!</v>
      </c>
      <c r="O109" s="87">
        <f>COUNTIF(W5:W49,"&lt;5")</f>
        <v>0</v>
      </c>
      <c r="P109" s="88" t="e">
        <f>O109/SUM(O109:O112)*100</f>
        <v>#DIV/0!</v>
      </c>
      <c r="Q109" s="87">
        <f>COUNTIF(Y5:Y49,"&lt;5")</f>
        <v>45</v>
      </c>
      <c r="R109" s="70">
        <f>Q109/SUM(Q109:Q112)*100</f>
        <v>100</v>
      </c>
      <c r="AL109" s="16"/>
      <c r="AM109" s="16"/>
      <c r="AN109" s="16"/>
      <c r="AO109" s="16"/>
      <c r="AP109" s="16"/>
      <c r="AQ109" s="16"/>
      <c r="AR109" s="16"/>
      <c r="AS109" s="16"/>
      <c r="AT109" s="16"/>
      <c r="AU109" s="16"/>
      <c r="AV109" s="16"/>
      <c r="AW109" s="16"/>
      <c r="AX109" s="16"/>
      <c r="AY109" s="16"/>
    </row>
    <row r="110" spans="1:51" ht="12.75" x14ac:dyDescent="0.2">
      <c r="A110" s="382" t="s">
        <v>59</v>
      </c>
      <c r="B110" s="382"/>
      <c r="C110" s="69">
        <f>COUNTIF(Q5:Q49,"&lt;10")-C109</f>
        <v>0</v>
      </c>
      <c r="D110" s="88" t="e">
        <f>C110/SUM(C109:C112)*100</f>
        <v>#DIV/0!</v>
      </c>
      <c r="E110" s="69">
        <f>COUNTIF(R5:R49,"&lt;10")-E109</f>
        <v>0</v>
      </c>
      <c r="F110" s="88" t="e">
        <f>E110/SUM(E109:E112)*100</f>
        <v>#DIV/0!</v>
      </c>
      <c r="G110" s="69">
        <f>COUNTIF(S5:S49,"&lt;10")-G109</f>
        <v>0</v>
      </c>
      <c r="H110" s="88" t="e">
        <f>G110/SUM(G109:G112)*100</f>
        <v>#DIV/0!</v>
      </c>
      <c r="I110" s="69">
        <f>COUNTIF(T5:T49,"&lt;10")-I109</f>
        <v>0</v>
      </c>
      <c r="J110" s="88" t="e">
        <f>I110/SUM(I109:I112)*100</f>
        <v>#DIV/0!</v>
      </c>
      <c r="K110" s="69">
        <f>COUNTIF(U5:U49,"&lt;10")-K109</f>
        <v>0</v>
      </c>
      <c r="L110" s="88" t="e">
        <f>K110/SUM(K109:K112)*100</f>
        <v>#DIV/0!</v>
      </c>
      <c r="M110" s="69">
        <f>COUNTIF(V5:V49,"&lt;10")-M109</f>
        <v>0</v>
      </c>
      <c r="N110" s="88" t="e">
        <f>M110/SUM(M109:M112)*100</f>
        <v>#DIV/0!</v>
      </c>
      <c r="O110" s="69">
        <f>COUNTIF(W5:W49,"&lt;10")-O109</f>
        <v>0</v>
      </c>
      <c r="P110" s="88" t="e">
        <f>O110/SUM(O109:O112)*100</f>
        <v>#DIV/0!</v>
      </c>
      <c r="Q110" s="69">
        <f>COUNTIF(Y5:Y49,"&lt;10")-Q109</f>
        <v>0</v>
      </c>
      <c r="R110" s="70">
        <f>Q110/SUM(Q109:Q112)*100</f>
        <v>0</v>
      </c>
      <c r="AL110" s="16"/>
      <c r="AM110" s="16"/>
      <c r="AN110" s="16"/>
      <c r="AO110" s="16"/>
      <c r="AP110" s="16"/>
      <c r="AQ110" s="16"/>
      <c r="AR110" s="16"/>
      <c r="AS110" s="16"/>
      <c r="AT110" s="16"/>
      <c r="AU110" s="16"/>
      <c r="AV110" s="16"/>
      <c r="AW110" s="16"/>
      <c r="AX110" s="16"/>
      <c r="AY110" s="16"/>
    </row>
    <row r="111" spans="1:51" ht="12.75" x14ac:dyDescent="0.2">
      <c r="A111" s="382" t="s">
        <v>60</v>
      </c>
      <c r="B111" s="382"/>
      <c r="C111" s="69">
        <f>COUNTIF(Q5:Q49,"&lt;15")-(C110+C109)</f>
        <v>0</v>
      </c>
      <c r="D111" s="88" t="e">
        <f>C111/SUM(C109:C112)*100</f>
        <v>#DIV/0!</v>
      </c>
      <c r="E111" s="69">
        <f>COUNTIF(R5:R49,"&lt;15")-(E110+E109)</f>
        <v>0</v>
      </c>
      <c r="F111" s="88" t="e">
        <f>E111/SUM(E109:E112)*100</f>
        <v>#DIV/0!</v>
      </c>
      <c r="G111" s="69">
        <f>COUNTIF(S5:S49,"&lt;15")-(G110+G109)</f>
        <v>0</v>
      </c>
      <c r="H111" s="88" t="e">
        <f>G111/SUM(G109:G112)*100</f>
        <v>#DIV/0!</v>
      </c>
      <c r="I111" s="69">
        <f>COUNTIF(T5:T49,"&lt;15")-(I110+I109)</f>
        <v>0</v>
      </c>
      <c r="J111" s="88" t="e">
        <f>I111/SUM(I109:I112)*100</f>
        <v>#DIV/0!</v>
      </c>
      <c r="K111" s="69">
        <f>COUNTIF(U5:U49,"&lt;15")-(K110+K109)</f>
        <v>0</v>
      </c>
      <c r="L111" s="88" t="e">
        <f>K111/SUM(K109:K112)*100</f>
        <v>#DIV/0!</v>
      </c>
      <c r="M111" s="69">
        <f>COUNTIF(V5:V49,"&lt;15")-(M110+M109)</f>
        <v>0</v>
      </c>
      <c r="N111" s="88" t="e">
        <f>M111/SUM(M109:M112)*100</f>
        <v>#DIV/0!</v>
      </c>
      <c r="O111" s="69">
        <f>COUNTIF(W5:W49,"&lt;15")-(O110+O109)</f>
        <v>0</v>
      </c>
      <c r="P111" s="88" t="e">
        <f>O111/SUM(O109:O112)*100</f>
        <v>#DIV/0!</v>
      </c>
      <c r="Q111" s="69">
        <f>COUNTIF(Y5:Y49,"&lt;15")-(Q110+Q109)</f>
        <v>0</v>
      </c>
      <c r="R111" s="70">
        <f>Q111/SUM(Q109:Q112)*100</f>
        <v>0</v>
      </c>
      <c r="AL111" s="16"/>
      <c r="AM111" s="16"/>
      <c r="AN111" s="16"/>
      <c r="AO111" s="16"/>
      <c r="AP111" s="16"/>
      <c r="AQ111" s="16"/>
      <c r="AR111" s="16"/>
      <c r="AS111" s="16"/>
      <c r="AT111" s="16"/>
      <c r="AU111" s="16"/>
      <c r="AV111" s="16"/>
      <c r="AW111" s="16"/>
      <c r="AX111" s="16"/>
      <c r="AY111" s="16"/>
    </row>
    <row r="112" spans="1:51" ht="12.75" x14ac:dyDescent="0.2">
      <c r="A112" s="382" t="s">
        <v>61</v>
      </c>
      <c r="B112" s="382"/>
      <c r="C112" s="69">
        <f>COUNTIF(Q5:Q49,"&lt;=20")-(C110+C109+C111)</f>
        <v>0</v>
      </c>
      <c r="D112" s="88" t="e">
        <f>C112/SUM(C109:C112)*100</f>
        <v>#DIV/0!</v>
      </c>
      <c r="E112" s="69">
        <f>COUNTIF(R5:R49,"&lt;=20")-(E110+E109+E111)</f>
        <v>0</v>
      </c>
      <c r="F112" s="88" t="e">
        <f>E112/SUM(E109:E112)*100</f>
        <v>#DIV/0!</v>
      </c>
      <c r="G112" s="69">
        <f>COUNTIF(S5:S49,"&lt;=20")-(G110+G109+G111)</f>
        <v>0</v>
      </c>
      <c r="H112" s="88" t="e">
        <f>G112/SUM(G109:G112)*100</f>
        <v>#DIV/0!</v>
      </c>
      <c r="I112" s="69">
        <f>COUNTIF(T5:T49,"&lt;=20")-(I110+I109+I111)</f>
        <v>0</v>
      </c>
      <c r="J112" s="88" t="e">
        <f>I112/SUM(I109:I112)*100</f>
        <v>#DIV/0!</v>
      </c>
      <c r="K112" s="69">
        <f>COUNTIF(U5:U49,"&lt;=20")-(K110+K109+K111)</f>
        <v>0</v>
      </c>
      <c r="L112" s="88" t="e">
        <f>K112/SUM(K109:K112)*100</f>
        <v>#DIV/0!</v>
      </c>
      <c r="M112" s="69">
        <f>COUNTIF(V5:V49,"&lt;=20")-(M110+M109+M111)</f>
        <v>0</v>
      </c>
      <c r="N112" s="88" t="e">
        <f>M112/SUM(M109:M112)*100</f>
        <v>#DIV/0!</v>
      </c>
      <c r="O112" s="69">
        <f>COUNTIF(W5:W49,"&lt;=20")-(O110+O109+O111)</f>
        <v>0</v>
      </c>
      <c r="P112" s="88" t="e">
        <f>O112/SUM(O109:O112)*100</f>
        <v>#DIV/0!</v>
      </c>
      <c r="Q112" s="69">
        <f>COUNTIF(Y5:Y49,"&lt;=20")-(Q110+Q109+Q111)</f>
        <v>0</v>
      </c>
      <c r="R112" s="70">
        <f>Q112/SUM(Q109:Q112)*100</f>
        <v>0</v>
      </c>
      <c r="AL112" s="16"/>
      <c r="AM112" s="16"/>
      <c r="AN112" s="16"/>
      <c r="AO112" s="16"/>
      <c r="AP112" s="16"/>
      <c r="AQ112" s="16"/>
      <c r="AR112" s="16"/>
      <c r="AS112" s="16"/>
      <c r="AT112" s="16"/>
      <c r="AU112" s="16"/>
      <c r="AV112" s="16"/>
      <c r="AW112" s="16"/>
      <c r="AX112" s="16"/>
      <c r="AY112" s="16"/>
    </row>
    <row r="113" spans="1:51" ht="12.75" x14ac:dyDescent="0.2">
      <c r="AL113" s="16"/>
      <c r="AM113" s="16"/>
      <c r="AN113" s="16"/>
      <c r="AO113" s="16"/>
      <c r="AP113" s="16"/>
      <c r="AQ113" s="16"/>
      <c r="AR113" s="16"/>
      <c r="AS113" s="16"/>
      <c r="AT113" s="16"/>
      <c r="AU113" s="16"/>
      <c r="AV113" s="16"/>
      <c r="AW113" s="16"/>
      <c r="AX113" s="16"/>
      <c r="AY113" s="16"/>
    </row>
    <row r="114" spans="1:51" ht="12.75" x14ac:dyDescent="0.2">
      <c r="AL114" s="16"/>
      <c r="AM114" s="16"/>
      <c r="AN114" s="16"/>
      <c r="AO114" s="16"/>
      <c r="AP114" s="16"/>
      <c r="AQ114" s="16"/>
      <c r="AR114" s="16"/>
      <c r="AS114" s="16"/>
      <c r="AT114" s="16"/>
      <c r="AU114" s="16"/>
      <c r="AV114" s="16"/>
      <c r="AW114" s="16"/>
      <c r="AX114" s="16"/>
      <c r="AY114" s="16"/>
    </row>
    <row r="115" spans="1:51" ht="75" x14ac:dyDescent="0.2">
      <c r="A115" s="380" t="s">
        <v>10</v>
      </c>
      <c r="B115" s="381"/>
      <c r="C115" s="24" t="s">
        <v>38</v>
      </c>
      <c r="D115" s="64" t="s">
        <v>51</v>
      </c>
      <c r="E115" s="24" t="s">
        <v>39</v>
      </c>
      <c r="F115" s="64" t="s">
        <v>51</v>
      </c>
      <c r="G115" s="25" t="s">
        <v>40</v>
      </c>
      <c r="H115" s="64" t="s">
        <v>51</v>
      </c>
      <c r="K115" s="20" t="s">
        <v>26</v>
      </c>
      <c r="L115" s="64" t="s">
        <v>51</v>
      </c>
      <c r="AL115" s="16"/>
      <c r="AM115" s="16"/>
      <c r="AN115" s="16"/>
      <c r="AO115" s="16"/>
      <c r="AP115" s="16"/>
      <c r="AQ115" s="16"/>
      <c r="AR115" s="16"/>
      <c r="AS115" s="16"/>
      <c r="AT115" s="16"/>
      <c r="AU115" s="16"/>
      <c r="AV115" s="16"/>
      <c r="AW115" s="16"/>
      <c r="AX115" s="16"/>
      <c r="AY115" s="16"/>
    </row>
    <row r="116" spans="1:51" ht="12.75" x14ac:dyDescent="0.2">
      <c r="A116" s="382" t="s">
        <v>58</v>
      </c>
      <c r="B116" s="382"/>
      <c r="C116" s="69">
        <f>COUNTIF(AA5:AA49,"&lt;5")</f>
        <v>0</v>
      </c>
      <c r="D116" s="88" t="e">
        <f>C116/SUM(C116:C119)*100</f>
        <v>#DIV/0!</v>
      </c>
      <c r="E116" s="69">
        <f>COUNTIF(AB5:AB49,"&lt;5")</f>
        <v>0</v>
      </c>
      <c r="F116" s="88" t="e">
        <f>E116/SUM(E116:E119)*100</f>
        <v>#DIV/0!</v>
      </c>
      <c r="G116" s="69">
        <f>COUNTIF(AC5:AC49,"&lt;5")</f>
        <v>0</v>
      </c>
      <c r="H116" s="88" t="e">
        <f>G116/SUM(G116:G119)*100</f>
        <v>#DIV/0!</v>
      </c>
      <c r="K116" s="69">
        <f>COUNTIF(AE5:AE49,"&lt;5")</f>
        <v>45</v>
      </c>
      <c r="L116" s="88">
        <f>K116/SUM(K116:K119)*100</f>
        <v>100</v>
      </c>
      <c r="AL116" s="16"/>
      <c r="AM116" s="16"/>
      <c r="AN116" s="16"/>
      <c r="AO116" s="16"/>
      <c r="AP116" s="16"/>
      <c r="AQ116" s="16"/>
      <c r="AR116" s="16"/>
      <c r="AS116" s="16"/>
      <c r="AT116" s="16"/>
      <c r="AU116" s="16"/>
      <c r="AV116" s="16"/>
      <c r="AW116" s="16"/>
      <c r="AX116" s="16"/>
      <c r="AY116" s="16"/>
    </row>
    <row r="117" spans="1:51" ht="12.75" x14ac:dyDescent="0.2">
      <c r="A117" s="382" t="s">
        <v>59</v>
      </c>
      <c r="B117" s="382"/>
      <c r="C117" s="69">
        <f>COUNTIF(AA5:AA49,"&lt;10")-C116</f>
        <v>0</v>
      </c>
      <c r="D117" s="88" t="e">
        <f>C117/SUM(C116:C119)*100</f>
        <v>#DIV/0!</v>
      </c>
      <c r="E117" s="69">
        <f>COUNTIF(AB5:AB49,"&lt;10")-E116</f>
        <v>0</v>
      </c>
      <c r="F117" s="88" t="e">
        <f>E117/SUM(E116:E119)*100</f>
        <v>#DIV/0!</v>
      </c>
      <c r="G117" s="69">
        <f>COUNTIF(AC5:AC49,"&lt;10")-G116</f>
        <v>0</v>
      </c>
      <c r="H117" s="88" t="e">
        <f>G117/SUM(G116:G119)*100</f>
        <v>#DIV/0!</v>
      </c>
      <c r="K117" s="69">
        <f>COUNTIF(AE5:AE49,"&lt;10")-K116</f>
        <v>0</v>
      </c>
      <c r="L117" s="88">
        <f>K117/SUM(K116:K119)*100</f>
        <v>0</v>
      </c>
      <c r="AL117" s="16"/>
      <c r="AM117" s="16"/>
      <c r="AN117" s="16"/>
      <c r="AO117" s="16"/>
      <c r="AP117" s="16"/>
      <c r="AQ117" s="16"/>
      <c r="AR117" s="16"/>
      <c r="AS117" s="16"/>
      <c r="AT117" s="16"/>
      <c r="AU117" s="16"/>
      <c r="AV117" s="16"/>
      <c r="AW117" s="16"/>
      <c r="AX117" s="16"/>
      <c r="AY117" s="16"/>
    </row>
    <row r="118" spans="1:51" ht="12.75" x14ac:dyDescent="0.2">
      <c r="A118" s="382" t="s">
        <v>60</v>
      </c>
      <c r="B118" s="382"/>
      <c r="C118" s="69">
        <f>COUNTIF(AA5:AA49,"&lt;15")-(C117+C116)</f>
        <v>0</v>
      </c>
      <c r="D118" s="88" t="e">
        <f>C118/SUM(C116:C119)*100</f>
        <v>#DIV/0!</v>
      </c>
      <c r="E118" s="69">
        <f>COUNTIF(AB5:AB49,"&lt;15")-(E117+E116)</f>
        <v>0</v>
      </c>
      <c r="F118" s="88" t="e">
        <f>E118/SUM(E116:E119)*100</f>
        <v>#DIV/0!</v>
      </c>
      <c r="G118" s="69">
        <f>COUNTIF(AC5:AC49,"&lt;15")-(G117+G116)</f>
        <v>0</v>
      </c>
      <c r="H118" s="88" t="e">
        <f>G118/SUM(G116:G119)*100</f>
        <v>#DIV/0!</v>
      </c>
      <c r="K118" s="69">
        <f>COUNTIF(AE5:AE49,"&lt;15")-(K117+K116)</f>
        <v>0</v>
      </c>
      <c r="L118" s="88">
        <f>K118/SUM(K116:K119)*100</f>
        <v>0</v>
      </c>
      <c r="AL118" s="16"/>
      <c r="AM118" s="16"/>
      <c r="AN118" s="16"/>
      <c r="AO118" s="16"/>
      <c r="AP118" s="16"/>
      <c r="AQ118" s="16"/>
      <c r="AR118" s="16"/>
      <c r="AS118" s="16"/>
      <c r="AT118" s="16"/>
      <c r="AU118" s="16"/>
      <c r="AV118" s="16"/>
      <c r="AW118" s="16"/>
      <c r="AX118" s="16"/>
      <c r="AY118" s="16"/>
    </row>
    <row r="119" spans="1:51" ht="12.75" x14ac:dyDescent="0.2">
      <c r="A119" s="382" t="s">
        <v>61</v>
      </c>
      <c r="B119" s="382"/>
      <c r="C119" s="69">
        <f>COUNTIF(AA5:AA49,"&lt;=20")-(C117+C116+C118)</f>
        <v>0</v>
      </c>
      <c r="D119" s="88" t="e">
        <f>C119/SUM(C116:C119)*100</f>
        <v>#DIV/0!</v>
      </c>
      <c r="E119" s="69">
        <f>COUNTIF(AB5:AB49,"&lt;=20")-(E117+E116+E118)</f>
        <v>0</v>
      </c>
      <c r="F119" s="88" t="e">
        <f>E119/SUM(E116:E119)*100</f>
        <v>#DIV/0!</v>
      </c>
      <c r="G119" s="69">
        <f>COUNTIF(AC5:AC49,"&lt;=20")-(G117+G116+G118)</f>
        <v>0</v>
      </c>
      <c r="H119" s="88" t="e">
        <f>G119/SUM(G116:G119)*100</f>
        <v>#DIV/0!</v>
      </c>
      <c r="K119" s="69">
        <f>COUNTIF(AE5:AE49,"&lt;=20")-(K117+K116+K118)</f>
        <v>0</v>
      </c>
      <c r="L119" s="88">
        <f>K119/SUM(K116:K119)*100</f>
        <v>0</v>
      </c>
      <c r="AL119" s="16"/>
      <c r="AM119" s="16"/>
      <c r="AN119" s="16"/>
      <c r="AO119" s="16"/>
      <c r="AP119" s="16"/>
      <c r="AQ119" s="16"/>
      <c r="AR119" s="16"/>
      <c r="AS119" s="16"/>
      <c r="AT119" s="16"/>
      <c r="AU119" s="16"/>
      <c r="AV119" s="16"/>
      <c r="AW119" s="16"/>
      <c r="AX119" s="16"/>
      <c r="AY119" s="16"/>
    </row>
    <row r="126" spans="1:51" s="82" customFormat="1" x14ac:dyDescent="0.25">
      <c r="A126" s="365" t="s">
        <v>6</v>
      </c>
      <c r="B126" s="366"/>
      <c r="C126" s="350" t="str">
        <f>C1</f>
        <v/>
      </c>
      <c r="D126" s="351"/>
      <c r="E126" s="351"/>
      <c r="F126" s="351"/>
      <c r="G126" s="81"/>
      <c r="H126" s="367" t="s">
        <v>7</v>
      </c>
      <c r="I126" s="367"/>
      <c r="J126" s="350" t="str">
        <f>J1</f>
        <v/>
      </c>
      <c r="K126" s="351"/>
      <c r="L126" s="351"/>
      <c r="M126" s="351"/>
      <c r="N126" s="81"/>
      <c r="O126" s="367" t="s">
        <v>8</v>
      </c>
      <c r="P126" s="366"/>
      <c r="Q126" s="350" t="str">
        <f>Q1</f>
        <v/>
      </c>
      <c r="R126" s="351"/>
      <c r="S126" s="351"/>
      <c r="T126" s="81"/>
      <c r="U126" s="367" t="s">
        <v>9</v>
      </c>
      <c r="V126" s="366"/>
      <c r="W126" s="350" t="str">
        <f>W1</f>
        <v>2019-2018</v>
      </c>
      <c r="X126" s="351"/>
      <c r="Y126" s="351"/>
      <c r="Z126" s="81"/>
      <c r="AA126" s="81"/>
      <c r="AB126" s="81"/>
      <c r="AL126" s="196"/>
      <c r="AM126" s="196"/>
      <c r="AN126" s="196"/>
      <c r="AO126" s="196"/>
      <c r="AP126" s="196"/>
      <c r="AQ126" s="196"/>
      <c r="AR126" s="196"/>
      <c r="AS126" s="196"/>
      <c r="AT126" s="196"/>
      <c r="AU126" s="196"/>
      <c r="AV126" s="196"/>
      <c r="AW126" s="196"/>
      <c r="AX126" s="196"/>
      <c r="AY126" s="196"/>
    </row>
    <row r="128" spans="1:51" ht="23.25" x14ac:dyDescent="0.35">
      <c r="K128" s="355" t="s">
        <v>116</v>
      </c>
      <c r="L128" s="356"/>
      <c r="M128" s="356"/>
      <c r="N128" s="356"/>
      <c r="O128" s="356"/>
      <c r="P128" s="356"/>
      <c r="Q128" s="356"/>
      <c r="R128" s="357"/>
      <c r="S128" s="102"/>
      <c r="T128" s="102"/>
      <c r="U128" s="102"/>
    </row>
    <row r="129" spans="1:13" ht="18" x14ac:dyDescent="0.25">
      <c r="M129" s="71" t="s">
        <v>62</v>
      </c>
    </row>
    <row r="131" spans="1:13" ht="36.75" x14ac:dyDescent="0.25">
      <c r="B131" s="72"/>
      <c r="C131" s="73" t="s">
        <v>63</v>
      </c>
      <c r="D131" s="73" t="s">
        <v>64</v>
      </c>
      <c r="E131" s="72" t="s">
        <v>65</v>
      </c>
    </row>
    <row r="132" spans="1:13" x14ac:dyDescent="0.25">
      <c r="B132" s="72" t="s">
        <v>66</v>
      </c>
      <c r="C132" s="26">
        <f>COUNTIFS(C6:C50,"أنثى",AH6:AH50,"&lt;10")</f>
        <v>0</v>
      </c>
      <c r="D132" s="26">
        <f>COUNTIFS(C6:C50,"أنثى",AH6:AH50,"&gt;=10")</f>
        <v>0</v>
      </c>
      <c r="E132" s="26">
        <f>SUM(C132:D132)</f>
        <v>0</v>
      </c>
    </row>
    <row r="133" spans="1:13" x14ac:dyDescent="0.25">
      <c r="B133" s="72" t="s">
        <v>67</v>
      </c>
      <c r="C133" s="26">
        <f>COUNTIFS(C6:C50,"ذكر",AH6:AH50,"&lt;10")</f>
        <v>0</v>
      </c>
      <c r="D133" s="26">
        <f>COUNTIFS(C6:C50,"ذكر",AH6:AH50,"&gt;=10")</f>
        <v>0</v>
      </c>
      <c r="E133" s="26">
        <f>SUM(C133:D133)</f>
        <v>0</v>
      </c>
    </row>
    <row r="134" spans="1:13" x14ac:dyDescent="0.25">
      <c r="B134" s="72" t="s">
        <v>65</v>
      </c>
      <c r="C134" s="26">
        <f>SUM(C132:C133)</f>
        <v>0</v>
      </c>
      <c r="D134" s="26">
        <f>SUM(D132:D133)</f>
        <v>0</v>
      </c>
      <c r="E134" s="74"/>
    </row>
    <row r="143" spans="1:13" x14ac:dyDescent="0.25">
      <c r="A143" s="16"/>
    </row>
    <row r="144" spans="1:13" x14ac:dyDescent="0.25">
      <c r="A144" s="16"/>
    </row>
    <row r="145" spans="1:1" x14ac:dyDescent="0.25">
      <c r="A145" s="16"/>
    </row>
    <row r="146" spans="1:1" x14ac:dyDescent="0.25">
      <c r="A146" s="16"/>
    </row>
    <row r="167" spans="1:51" s="82" customFormat="1" x14ac:dyDescent="0.25">
      <c r="A167" s="358" t="s">
        <v>6</v>
      </c>
      <c r="B167" s="358"/>
      <c r="C167" s="464" t="str">
        <f>C1</f>
        <v/>
      </c>
      <c r="D167" s="464"/>
      <c r="E167" s="464"/>
      <c r="F167" s="464"/>
      <c r="G167" s="81"/>
      <c r="H167" s="358" t="s">
        <v>7</v>
      </c>
      <c r="I167" s="358"/>
      <c r="J167" s="464" t="str">
        <f>J1</f>
        <v/>
      </c>
      <c r="K167" s="464"/>
      <c r="L167" s="464"/>
      <c r="M167" s="464"/>
      <c r="N167" s="81"/>
      <c r="O167" s="358" t="s">
        <v>8</v>
      </c>
      <c r="P167" s="358"/>
      <c r="Q167" s="464" t="str">
        <f>Q1</f>
        <v/>
      </c>
      <c r="R167" s="464"/>
      <c r="S167" s="464"/>
      <c r="T167" s="81"/>
      <c r="U167" s="358" t="s">
        <v>9</v>
      </c>
      <c r="V167" s="358"/>
      <c r="W167" s="464" t="str">
        <f>W1</f>
        <v>2019-2018</v>
      </c>
      <c r="X167" s="464"/>
      <c r="Y167" s="464"/>
      <c r="Z167" s="81"/>
      <c r="AA167" s="81"/>
      <c r="AB167" s="81"/>
      <c r="AL167" s="196"/>
      <c r="AM167" s="196"/>
      <c r="AN167" s="196"/>
      <c r="AO167" s="196"/>
      <c r="AP167" s="196"/>
      <c r="AQ167" s="196"/>
      <c r="AR167" s="196"/>
      <c r="AS167" s="196"/>
      <c r="AT167" s="196"/>
      <c r="AU167" s="196"/>
      <c r="AV167" s="196"/>
      <c r="AW167" s="196"/>
      <c r="AX167" s="196"/>
      <c r="AY167" s="196"/>
    </row>
    <row r="168" spans="1:51" ht="20.25" x14ac:dyDescent="0.3">
      <c r="J168" s="468" t="s">
        <v>116</v>
      </c>
      <c r="K168" s="469"/>
      <c r="L168" s="469"/>
      <c r="M168" s="469"/>
      <c r="N168" s="469"/>
      <c r="O168" s="469"/>
      <c r="P168" s="469"/>
      <c r="Q168" s="469"/>
      <c r="R168" s="469"/>
      <c r="S168" s="469"/>
      <c r="T168" s="469"/>
      <c r="U168" s="470"/>
    </row>
    <row r="169" spans="1:51" ht="18" x14ac:dyDescent="0.25">
      <c r="L169" s="71" t="s">
        <v>68</v>
      </c>
    </row>
    <row r="170" spans="1:51" ht="12.75" x14ac:dyDescent="0.2">
      <c r="C170" s="371" t="s">
        <v>16</v>
      </c>
      <c r="D170" s="372"/>
      <c r="E170" s="372"/>
      <c r="F170" s="373"/>
      <c r="H170" s="374" t="s">
        <v>17</v>
      </c>
      <c r="I170" s="375"/>
      <c r="J170" s="375"/>
      <c r="K170" s="376"/>
      <c r="P170" s="377" t="s">
        <v>18</v>
      </c>
      <c r="Q170" s="377"/>
      <c r="R170" s="377"/>
      <c r="S170" s="377"/>
      <c r="V170" s="379" t="s">
        <v>123</v>
      </c>
      <c r="W170" s="379"/>
      <c r="X170" s="379"/>
      <c r="Y170" s="379"/>
      <c r="AL170" s="16"/>
      <c r="AM170" s="16"/>
      <c r="AN170" s="16"/>
      <c r="AO170" s="16"/>
      <c r="AP170" s="16"/>
      <c r="AQ170" s="16"/>
      <c r="AR170" s="16"/>
      <c r="AS170" s="16"/>
      <c r="AT170" s="16"/>
      <c r="AU170" s="16"/>
      <c r="AV170" s="16"/>
      <c r="AW170" s="16"/>
      <c r="AX170" s="16"/>
      <c r="AY170" s="16"/>
    </row>
    <row r="171" spans="1:51" ht="24" x14ac:dyDescent="0.2">
      <c r="C171" s="72"/>
      <c r="D171" s="73" t="s">
        <v>63</v>
      </c>
      <c r="E171" s="73" t="s">
        <v>64</v>
      </c>
      <c r="F171" s="72" t="s">
        <v>65</v>
      </c>
      <c r="H171" s="72"/>
      <c r="I171" s="73" t="s">
        <v>63</v>
      </c>
      <c r="J171" s="73" t="s">
        <v>64</v>
      </c>
      <c r="K171" s="72" t="s">
        <v>65</v>
      </c>
      <c r="P171" s="72"/>
      <c r="Q171" s="73" t="s">
        <v>63</v>
      </c>
      <c r="R171" s="73" t="s">
        <v>64</v>
      </c>
      <c r="S171" s="72" t="s">
        <v>65</v>
      </c>
      <c r="T171" s="75"/>
      <c r="V171" s="72"/>
      <c r="W171" s="73" t="s">
        <v>63</v>
      </c>
      <c r="X171" s="73" t="s">
        <v>64</v>
      </c>
      <c r="Y171" s="72" t="s">
        <v>65</v>
      </c>
      <c r="AL171" s="16"/>
      <c r="AM171" s="16"/>
      <c r="AN171" s="16"/>
      <c r="AO171" s="16"/>
      <c r="AP171" s="16"/>
      <c r="AQ171" s="16"/>
      <c r="AR171" s="16"/>
      <c r="AS171" s="16"/>
      <c r="AT171" s="16"/>
      <c r="AU171" s="16"/>
      <c r="AV171" s="16"/>
      <c r="AW171" s="16"/>
      <c r="AX171" s="16"/>
      <c r="AY171" s="16"/>
    </row>
    <row r="172" spans="1:51" ht="12.75" x14ac:dyDescent="0.2">
      <c r="C172" s="72" t="s">
        <v>66</v>
      </c>
      <c r="D172" s="26">
        <f>COUNTIFS(C5:C49,"أنثى",I5:I49,"&lt;10")</f>
        <v>0</v>
      </c>
      <c r="E172" s="26">
        <f>COUNTIFS(C5:C49,"أنثى",I5:I49,"&gt;=10")</f>
        <v>0</v>
      </c>
      <c r="F172" s="26">
        <f>SUM(D172:E172)</f>
        <v>0</v>
      </c>
      <c r="H172" s="72" t="s">
        <v>66</v>
      </c>
      <c r="I172" s="26">
        <f>COUNTIFS(C5:C49,"أنثى",O5:O49,"&lt;10")</f>
        <v>0</v>
      </c>
      <c r="J172" s="26">
        <f>COUNTIFS(C5:C49,"أنثى",O5:O49,"&gt;=10")</f>
        <v>0</v>
      </c>
      <c r="K172" s="26">
        <f>SUM(I172:J172)</f>
        <v>0</v>
      </c>
      <c r="P172" s="72" t="s">
        <v>66</v>
      </c>
      <c r="Q172" s="26">
        <f>COUNTIFS(C5:C49,"أنثى",Y5:Y49,"&lt;10")</f>
        <v>0</v>
      </c>
      <c r="R172" s="26">
        <f>COUNTIFS(C5:C49,"أنثى",Y5:Y49,"&gt;=10")</f>
        <v>0</v>
      </c>
      <c r="S172" s="26">
        <f>SUM(Q172:R172)</f>
        <v>0</v>
      </c>
      <c r="T172" s="74"/>
      <c r="V172" s="72" t="s">
        <v>66</v>
      </c>
      <c r="W172" s="26">
        <f>COUNTIFS(C5:C49,"أنثى",AE5:AE49,"&lt;10")</f>
        <v>0</v>
      </c>
      <c r="X172" s="26">
        <f>COUNTIFS(C5:C49,"أنثى",AE5:AE49,"&gt;=10")</f>
        <v>0</v>
      </c>
      <c r="Y172" s="26">
        <f>SUM(W172:X172)</f>
        <v>0</v>
      </c>
      <c r="AL172" s="16"/>
      <c r="AM172" s="16"/>
      <c r="AN172" s="16"/>
      <c r="AO172" s="16"/>
      <c r="AP172" s="16"/>
      <c r="AQ172" s="16"/>
      <c r="AR172" s="16"/>
      <c r="AS172" s="16"/>
      <c r="AT172" s="16"/>
      <c r="AU172" s="16"/>
      <c r="AV172" s="16"/>
      <c r="AW172" s="16"/>
      <c r="AX172" s="16"/>
      <c r="AY172" s="16"/>
    </row>
    <row r="173" spans="1:51" ht="12.75" x14ac:dyDescent="0.2">
      <c r="C173" s="72" t="s">
        <v>67</v>
      </c>
      <c r="D173" s="26">
        <f>COUNTIFS(C5:C49,"ذكر",I5:I49,"&lt;10")</f>
        <v>0</v>
      </c>
      <c r="E173" s="26">
        <f>COUNTIFS(C5:C49,"ذكر",I5:I49,"&gt;=10")</f>
        <v>0</v>
      </c>
      <c r="F173" s="26">
        <f>SUM(D173:E173)</f>
        <v>0</v>
      </c>
      <c r="H173" s="72" t="s">
        <v>67</v>
      </c>
      <c r="I173" s="26">
        <f>COUNTIFS(C5:C49,"ذكر",O5:O49,"&lt;10")</f>
        <v>0</v>
      </c>
      <c r="J173" s="26">
        <f>COUNTIFS(C5:C49,"ذكر",O5:O49,"&gt;=10")</f>
        <v>0</v>
      </c>
      <c r="K173" s="26">
        <f>SUM(I173:J173)</f>
        <v>0</v>
      </c>
      <c r="P173" s="72" t="s">
        <v>67</v>
      </c>
      <c r="Q173" s="26">
        <f>COUNTIFS(C5:C49,"ذكر",Y5:Y49,"&lt;10")</f>
        <v>0</v>
      </c>
      <c r="R173" s="26">
        <f>COUNTIFS(C5:C49,"ذكر",Y5:Y49,"&gt;=10")</f>
        <v>0</v>
      </c>
      <c r="S173" s="26">
        <f>SUM(Q173:R173)</f>
        <v>0</v>
      </c>
      <c r="T173" s="74"/>
      <c r="V173" s="72" t="s">
        <v>67</v>
      </c>
      <c r="W173" s="26">
        <f>COUNTIFS(C5:C49,"ذكر",AE5:AE49,"&lt;10")</f>
        <v>0</v>
      </c>
      <c r="X173" s="26">
        <f>COUNTIFS(C5:C49,"ذكر",AE5:AE49,"&gt;=10")</f>
        <v>0</v>
      </c>
      <c r="Y173" s="26">
        <f>SUM(W173:X173)</f>
        <v>0</v>
      </c>
      <c r="AL173" s="16"/>
      <c r="AM173" s="16"/>
      <c r="AN173" s="16"/>
      <c r="AO173" s="16"/>
      <c r="AP173" s="16"/>
      <c r="AQ173" s="16"/>
      <c r="AR173" s="16"/>
      <c r="AS173" s="16"/>
      <c r="AT173" s="16"/>
      <c r="AU173" s="16"/>
      <c r="AV173" s="16"/>
      <c r="AW173" s="16"/>
      <c r="AX173" s="16"/>
      <c r="AY173" s="16"/>
    </row>
    <row r="174" spans="1:51" ht="12.75" x14ac:dyDescent="0.2">
      <c r="C174" s="72" t="s">
        <v>65</v>
      </c>
      <c r="D174" s="26">
        <f>SUM(D172:D173)</f>
        <v>0</v>
      </c>
      <c r="E174" s="26">
        <f>SUM(E172:E173)</f>
        <v>0</v>
      </c>
      <c r="H174" s="72" t="s">
        <v>65</v>
      </c>
      <c r="I174" s="26">
        <f>SUM(I172:I173)</f>
        <v>0</v>
      </c>
      <c r="J174" s="26">
        <f>SUM(J172:J173)</f>
        <v>0</v>
      </c>
      <c r="P174" s="72" t="s">
        <v>65</v>
      </c>
      <c r="Q174" s="26">
        <f>SUM(Q172:Q173)</f>
        <v>0</v>
      </c>
      <c r="R174" s="26">
        <f>SUM(R172:R173)</f>
        <v>0</v>
      </c>
      <c r="V174" s="72" t="s">
        <v>65</v>
      </c>
      <c r="W174" s="26">
        <f>SUM(W172:W173)</f>
        <v>0</v>
      </c>
      <c r="X174" s="26">
        <f>SUM(X172:X173)</f>
        <v>0</v>
      </c>
      <c r="AL174" s="16"/>
      <c r="AM174" s="16"/>
      <c r="AN174" s="16"/>
      <c r="AO174" s="16"/>
      <c r="AP174" s="16"/>
      <c r="AQ174" s="16"/>
      <c r="AR174" s="16"/>
      <c r="AS174" s="16"/>
      <c r="AT174" s="16"/>
      <c r="AU174" s="16"/>
      <c r="AV174" s="16"/>
      <c r="AW174" s="16"/>
      <c r="AX174" s="16"/>
      <c r="AY174" s="16"/>
    </row>
  </sheetData>
  <sheetProtection formatCells="0" formatColumns="0" formatRows="0" insertColumns="0" insertRows="0" insertHyperlinks="0" deleteColumns="0" deleteRows="0" sort="0" autoFilter="0" pivotTables="0"/>
  <mergeCells count="86">
    <mergeCell ref="A167:B167"/>
    <mergeCell ref="O167:P167"/>
    <mergeCell ref="U167:V167"/>
    <mergeCell ref="A1:B1"/>
    <mergeCell ref="O1:P1"/>
    <mergeCell ref="U1:V1"/>
    <mergeCell ref="U51:V51"/>
    <mergeCell ref="O51:P51"/>
    <mergeCell ref="A51:B51"/>
    <mergeCell ref="H126:I126"/>
    <mergeCell ref="J126:M126"/>
    <mergeCell ref="Q126:S126"/>
    <mergeCell ref="A99:B99"/>
    <mergeCell ref="A108:B108"/>
    <mergeCell ref="A109:B109"/>
    <mergeCell ref="A110:B110"/>
    <mergeCell ref="J168:U168"/>
    <mergeCell ref="C170:F170"/>
    <mergeCell ref="H170:K170"/>
    <mergeCell ref="P170:S170"/>
    <mergeCell ref="V170:Y170"/>
    <mergeCell ref="C167:F167"/>
    <mergeCell ref="H167:I167"/>
    <mergeCell ref="J167:M167"/>
    <mergeCell ref="Q167:S167"/>
    <mergeCell ref="W167:Y167"/>
    <mergeCell ref="A117:B117"/>
    <mergeCell ref="W126:Y126"/>
    <mergeCell ref="K128:R128"/>
    <mergeCell ref="O126:P126"/>
    <mergeCell ref="U126:V126"/>
    <mergeCell ref="C126:F126"/>
    <mergeCell ref="A118:B118"/>
    <mergeCell ref="A119:B119"/>
    <mergeCell ref="A126:B126"/>
    <mergeCell ref="W91:Y91"/>
    <mergeCell ref="K93:R93"/>
    <mergeCell ref="A95:B95"/>
    <mergeCell ref="A96:B96"/>
    <mergeCell ref="A97:B97"/>
    <mergeCell ref="A91:B91"/>
    <mergeCell ref="O91:P91"/>
    <mergeCell ref="U91:V91"/>
    <mergeCell ref="A98:B98"/>
    <mergeCell ref="A111:B111"/>
    <mergeCell ref="A112:B112"/>
    <mergeCell ref="A115:B115"/>
    <mergeCell ref="A116:B116"/>
    <mergeCell ref="B69:F69"/>
    <mergeCell ref="S69:T69"/>
    <mergeCell ref="S70:T70"/>
    <mergeCell ref="C91:F91"/>
    <mergeCell ref="H91:I91"/>
    <mergeCell ref="J91:M91"/>
    <mergeCell ref="Q91:S91"/>
    <mergeCell ref="N65:R65"/>
    <mergeCell ref="S66:T66"/>
    <mergeCell ref="V66:W66"/>
    <mergeCell ref="S67:T67"/>
    <mergeCell ref="B68:F68"/>
    <mergeCell ref="S68:T68"/>
    <mergeCell ref="K52:V52"/>
    <mergeCell ref="B55:C55"/>
    <mergeCell ref="B56:C56"/>
    <mergeCell ref="A57:A62"/>
    <mergeCell ref="B57:C57"/>
    <mergeCell ref="B58:C58"/>
    <mergeCell ref="B59:C59"/>
    <mergeCell ref="B61:C61"/>
    <mergeCell ref="B62:C62"/>
    <mergeCell ref="C51:F51"/>
    <mergeCell ref="H51:I51"/>
    <mergeCell ref="J51:M51"/>
    <mergeCell ref="Q51:S51"/>
    <mergeCell ref="W51:Y51"/>
    <mergeCell ref="AR5:AU5"/>
    <mergeCell ref="C1:F1"/>
    <mergeCell ref="H1:I1"/>
    <mergeCell ref="J1:M1"/>
    <mergeCell ref="Q1:S1"/>
    <mergeCell ref="W1:Y1"/>
    <mergeCell ref="AG3:AJ3"/>
    <mergeCell ref="D3:J3"/>
    <mergeCell ref="K3:P3"/>
    <mergeCell ref="Q3:Z3"/>
    <mergeCell ref="AA3:AF3"/>
  </mergeCells>
  <conditionalFormatting sqref="M5:M49">
    <cfRule type="cellIs" dxfId="82" priority="1" stopIfTrue="1" operator="equal">
      <formula>$M$56</formula>
    </cfRule>
    <cfRule type="cellIs" dxfId="81" priority="2" stopIfTrue="1" operator="equal">
      <formula>$M$55</formula>
    </cfRule>
  </conditionalFormatting>
  <conditionalFormatting sqref="U5:U49">
    <cfRule type="cellIs" dxfId="80" priority="3" stopIfTrue="1" operator="equal">
      <formula>$U$56</formula>
    </cfRule>
    <cfRule type="cellIs" dxfId="79" priority="4" stopIfTrue="1" operator="equal">
      <formula>$U$55</formula>
    </cfRule>
  </conditionalFormatting>
  <conditionalFormatting sqref="V5:V49">
    <cfRule type="cellIs" dxfId="78" priority="5" stopIfTrue="1" operator="equal">
      <formula>$V$56</formula>
    </cfRule>
    <cfRule type="cellIs" dxfId="77" priority="6" stopIfTrue="1" operator="equal">
      <formula>$V$55</formula>
    </cfRule>
  </conditionalFormatting>
  <conditionalFormatting sqref="W5:W49">
    <cfRule type="cellIs" dxfId="76" priority="7" stopIfTrue="1" operator="equal">
      <formula>$W$56</formula>
    </cfRule>
    <cfRule type="cellIs" dxfId="75" priority="8" stopIfTrue="1" operator="equal">
      <formula>$W$55</formula>
    </cfRule>
    <cfRule type="cellIs" dxfId="74" priority="9" stopIfTrue="1" operator="equal">
      <formula>7.77</formula>
    </cfRule>
  </conditionalFormatting>
  <conditionalFormatting sqref="AA5:AA49">
    <cfRule type="cellIs" dxfId="73" priority="10" stopIfTrue="1" operator="equal">
      <formula>$AA$56</formula>
    </cfRule>
    <cfRule type="cellIs" dxfId="72" priority="11" stopIfTrue="1" operator="equal">
      <formula>$AA$55</formula>
    </cfRule>
  </conditionalFormatting>
  <conditionalFormatting sqref="AB5:AB49">
    <cfRule type="cellIs" dxfId="71" priority="12" stopIfTrue="1" operator="equal">
      <formula>$AB$56</formula>
    </cfRule>
    <cfRule type="cellIs" dxfId="70" priority="13" stopIfTrue="1" operator="equal">
      <formula>$AB$55</formula>
    </cfRule>
  </conditionalFormatting>
  <conditionalFormatting sqref="K5:K49">
    <cfRule type="cellIs" dxfId="69" priority="14" stopIfTrue="1" operator="equal">
      <formula>$K$56</formula>
    </cfRule>
    <cfRule type="cellIs" dxfId="68" priority="15" stopIfTrue="1" operator="equal">
      <formula>$K$55</formula>
    </cfRule>
  </conditionalFormatting>
  <conditionalFormatting sqref="G5:G49">
    <cfRule type="cellIs" dxfId="67" priority="16" stopIfTrue="1" operator="equal">
      <formula>$G$56</formula>
    </cfRule>
    <cfRule type="cellIs" dxfId="66" priority="17" stopIfTrue="1" operator="equal">
      <formula>$G$55</formula>
    </cfRule>
  </conditionalFormatting>
  <conditionalFormatting sqref="F5:F49">
    <cfRule type="cellIs" dxfId="65" priority="18" stopIfTrue="1" operator="equal">
      <formula>$F$56</formula>
    </cfRule>
    <cfRule type="cellIs" dxfId="64" priority="19" stopIfTrue="1" operator="equal">
      <formula>$F$55</formula>
    </cfRule>
  </conditionalFormatting>
  <conditionalFormatting sqref="E5:E49">
    <cfRule type="cellIs" dxfId="63" priority="20" stopIfTrue="1" operator="equal">
      <formula>$E$56</formula>
    </cfRule>
    <cfRule type="cellIs" dxfId="62" priority="21" stopIfTrue="1" operator="equal">
      <formula>$E$55</formula>
    </cfRule>
  </conditionalFormatting>
  <conditionalFormatting sqref="D5:D49">
    <cfRule type="cellIs" dxfId="61" priority="22" stopIfTrue="1" operator="equal">
      <formula>$D$56</formula>
    </cfRule>
    <cfRule type="cellIs" dxfId="60" priority="23" stopIfTrue="1" operator="equal">
      <formula>$D$55</formula>
    </cfRule>
  </conditionalFormatting>
  <conditionalFormatting sqref="R5:R49">
    <cfRule type="cellIs" dxfId="59" priority="24" stopIfTrue="1" operator="equal">
      <formula>$R$56</formula>
    </cfRule>
    <cfRule type="cellIs" dxfId="58" priority="25" stopIfTrue="1" operator="equal">
      <formula>$R$55</formula>
    </cfRule>
  </conditionalFormatting>
  <conditionalFormatting sqref="T5:T49">
    <cfRule type="cellIs" dxfId="57" priority="26" stopIfTrue="1" operator="equal">
      <formula>$T$56</formula>
    </cfRule>
    <cfRule type="cellIs" dxfId="56" priority="27" stopIfTrue="1" operator="equal">
      <formula>$T$55</formula>
    </cfRule>
  </conditionalFormatting>
  <conditionalFormatting sqref="L5:L49">
    <cfRule type="cellIs" dxfId="55" priority="28" stopIfTrue="1" operator="equal">
      <formula>$L$56</formula>
    </cfRule>
    <cfRule type="cellIs" dxfId="54" priority="29" stopIfTrue="1" operator="equal">
      <formula>$L$55</formula>
    </cfRule>
  </conditionalFormatting>
  <conditionalFormatting sqref="S5:S49">
    <cfRule type="cellIs" dxfId="53" priority="30" stopIfTrue="1" operator="equal">
      <formula>$S$56</formula>
    </cfRule>
    <cfRule type="cellIs" dxfId="52" priority="31" stopIfTrue="1" operator="equal">
      <formula>$S$55</formula>
    </cfRule>
  </conditionalFormatting>
  <conditionalFormatting sqref="Q5:Q49">
    <cfRule type="cellIs" dxfId="51" priority="32" stopIfTrue="1" operator="equal">
      <formula>$Q$56</formula>
    </cfRule>
    <cfRule type="cellIs" dxfId="50" priority="33" stopIfTrue="1" operator="equal">
      <formula>$Q$55</formula>
    </cfRule>
  </conditionalFormatting>
  <conditionalFormatting sqref="AC5:AC49">
    <cfRule type="cellIs" dxfId="49" priority="36" stopIfTrue="1" operator="equal">
      <formula>$AC$56</formula>
    </cfRule>
    <cfRule type="cellIs" dxfId="48" priority="37" stopIfTrue="1" operator="equal">
      <formula>$AC$55</formula>
    </cfRule>
  </conditionalFormatting>
  <dataValidations count="2">
    <dataValidation type="decimal" allowBlank="1" showInputMessage="1" showErrorMessage="1" errorTitle="تصحيح العدد" error="العدد يجب أن يكون بين 0 و 20" sqref="K5:M49 JG5:JI49 TC5:TE49 ACY5:ADA49 AMU5:AMW49 AWQ5:AWS49 BGM5:BGO49 BQI5:BQK49 CAE5:CAG49 CKA5:CKC49 CTW5:CTY49 DDS5:DDU49 DNO5:DNQ49 DXK5:DXM49 EHG5:EHI49 ERC5:ERE49 FAY5:FBA49 FKU5:FKW49 FUQ5:FUS49 GEM5:GEO49 GOI5:GOK49 GYE5:GYG49 HIA5:HIC49 HRW5:HRY49 IBS5:IBU49 ILO5:ILQ49 IVK5:IVM49 JFG5:JFI49 JPC5:JPE49 JYY5:JZA49 KIU5:KIW49 KSQ5:KSS49 LCM5:LCO49 LMI5:LMK49 LWE5:LWG49 MGA5:MGC49 MPW5:MPY49 MZS5:MZU49 NJO5:NJQ49 NTK5:NTM49 ODG5:ODI49 ONC5:ONE49 OWY5:OXA49 PGU5:PGW49 PQQ5:PQS49 QAM5:QAO49 QKI5:QKK49 QUE5:QUG49 REA5:REC49 RNW5:RNY49 RXS5:RXU49 SHO5:SHQ49 SRK5:SRM49 TBG5:TBI49 TLC5:TLE49 TUY5:TVA49 UEU5:UEW49 UOQ5:UOS49 UYM5:UYO49 VII5:VIK49 VSE5:VSG49 WCA5:WCC49 WLW5:WLY49 WVS5:WVU49 K65550:M65584 JG65550:JI65584 TC65550:TE65584 ACY65550:ADA65584 AMU65550:AMW65584 AWQ65550:AWS65584 BGM65550:BGO65584 BQI65550:BQK65584 CAE65550:CAG65584 CKA65550:CKC65584 CTW65550:CTY65584 DDS65550:DDU65584 DNO65550:DNQ65584 DXK65550:DXM65584 EHG65550:EHI65584 ERC65550:ERE65584 FAY65550:FBA65584 FKU65550:FKW65584 FUQ65550:FUS65584 GEM65550:GEO65584 GOI65550:GOK65584 GYE65550:GYG65584 HIA65550:HIC65584 HRW65550:HRY65584 IBS65550:IBU65584 ILO65550:ILQ65584 IVK65550:IVM65584 JFG65550:JFI65584 JPC65550:JPE65584 JYY65550:JZA65584 KIU65550:KIW65584 KSQ65550:KSS65584 LCM65550:LCO65584 LMI65550:LMK65584 LWE65550:LWG65584 MGA65550:MGC65584 MPW65550:MPY65584 MZS65550:MZU65584 NJO65550:NJQ65584 NTK65550:NTM65584 ODG65550:ODI65584 ONC65550:ONE65584 OWY65550:OXA65584 PGU65550:PGW65584 PQQ65550:PQS65584 QAM65550:QAO65584 QKI65550:QKK65584 QUE65550:QUG65584 REA65550:REC65584 RNW65550:RNY65584 RXS65550:RXU65584 SHO65550:SHQ65584 SRK65550:SRM65584 TBG65550:TBI65584 TLC65550:TLE65584 TUY65550:TVA65584 UEU65550:UEW65584 UOQ65550:UOS65584 UYM65550:UYO65584 VII65550:VIK65584 VSE65550:VSG65584 WCA65550:WCC65584 WLW65550:WLY65584 WVS65550:WVU65584 K131086:M131120 JG131086:JI131120 TC131086:TE131120 ACY131086:ADA131120 AMU131086:AMW131120 AWQ131086:AWS131120 BGM131086:BGO131120 BQI131086:BQK131120 CAE131086:CAG131120 CKA131086:CKC131120 CTW131086:CTY131120 DDS131086:DDU131120 DNO131086:DNQ131120 DXK131086:DXM131120 EHG131086:EHI131120 ERC131086:ERE131120 FAY131086:FBA131120 FKU131086:FKW131120 FUQ131086:FUS131120 GEM131086:GEO131120 GOI131086:GOK131120 GYE131086:GYG131120 HIA131086:HIC131120 HRW131086:HRY131120 IBS131086:IBU131120 ILO131086:ILQ131120 IVK131086:IVM131120 JFG131086:JFI131120 JPC131086:JPE131120 JYY131086:JZA131120 KIU131086:KIW131120 KSQ131086:KSS131120 LCM131086:LCO131120 LMI131086:LMK131120 LWE131086:LWG131120 MGA131086:MGC131120 MPW131086:MPY131120 MZS131086:MZU131120 NJO131086:NJQ131120 NTK131086:NTM131120 ODG131086:ODI131120 ONC131086:ONE131120 OWY131086:OXA131120 PGU131086:PGW131120 PQQ131086:PQS131120 QAM131086:QAO131120 QKI131086:QKK131120 QUE131086:QUG131120 REA131086:REC131120 RNW131086:RNY131120 RXS131086:RXU131120 SHO131086:SHQ131120 SRK131086:SRM131120 TBG131086:TBI131120 TLC131086:TLE131120 TUY131086:TVA131120 UEU131086:UEW131120 UOQ131086:UOS131120 UYM131086:UYO131120 VII131086:VIK131120 VSE131086:VSG131120 WCA131086:WCC131120 WLW131086:WLY131120 WVS131086:WVU131120 K196622:M196656 JG196622:JI196656 TC196622:TE196656 ACY196622:ADA196656 AMU196622:AMW196656 AWQ196622:AWS196656 BGM196622:BGO196656 BQI196622:BQK196656 CAE196622:CAG196656 CKA196622:CKC196656 CTW196622:CTY196656 DDS196622:DDU196656 DNO196622:DNQ196656 DXK196622:DXM196656 EHG196622:EHI196656 ERC196622:ERE196656 FAY196622:FBA196656 FKU196622:FKW196656 FUQ196622:FUS196656 GEM196622:GEO196656 GOI196622:GOK196656 GYE196622:GYG196656 HIA196622:HIC196656 HRW196622:HRY196656 IBS196622:IBU196656 ILO196622:ILQ196656 IVK196622:IVM196656 JFG196622:JFI196656 JPC196622:JPE196656 JYY196622:JZA196656 KIU196622:KIW196656 KSQ196622:KSS196656 LCM196622:LCO196656 LMI196622:LMK196656 LWE196622:LWG196656 MGA196622:MGC196656 MPW196622:MPY196656 MZS196622:MZU196656 NJO196622:NJQ196656 NTK196622:NTM196656 ODG196622:ODI196656 ONC196622:ONE196656 OWY196622:OXA196656 PGU196622:PGW196656 PQQ196622:PQS196656 QAM196622:QAO196656 QKI196622:QKK196656 QUE196622:QUG196656 REA196622:REC196656 RNW196622:RNY196656 RXS196622:RXU196656 SHO196622:SHQ196656 SRK196622:SRM196656 TBG196622:TBI196656 TLC196622:TLE196656 TUY196622:TVA196656 UEU196622:UEW196656 UOQ196622:UOS196656 UYM196622:UYO196656 VII196622:VIK196656 VSE196622:VSG196656 WCA196622:WCC196656 WLW196622:WLY196656 WVS196622:WVU196656 K262158:M262192 JG262158:JI262192 TC262158:TE262192 ACY262158:ADA262192 AMU262158:AMW262192 AWQ262158:AWS262192 BGM262158:BGO262192 BQI262158:BQK262192 CAE262158:CAG262192 CKA262158:CKC262192 CTW262158:CTY262192 DDS262158:DDU262192 DNO262158:DNQ262192 DXK262158:DXM262192 EHG262158:EHI262192 ERC262158:ERE262192 FAY262158:FBA262192 FKU262158:FKW262192 FUQ262158:FUS262192 GEM262158:GEO262192 GOI262158:GOK262192 GYE262158:GYG262192 HIA262158:HIC262192 HRW262158:HRY262192 IBS262158:IBU262192 ILO262158:ILQ262192 IVK262158:IVM262192 JFG262158:JFI262192 JPC262158:JPE262192 JYY262158:JZA262192 KIU262158:KIW262192 KSQ262158:KSS262192 LCM262158:LCO262192 LMI262158:LMK262192 LWE262158:LWG262192 MGA262158:MGC262192 MPW262158:MPY262192 MZS262158:MZU262192 NJO262158:NJQ262192 NTK262158:NTM262192 ODG262158:ODI262192 ONC262158:ONE262192 OWY262158:OXA262192 PGU262158:PGW262192 PQQ262158:PQS262192 QAM262158:QAO262192 QKI262158:QKK262192 QUE262158:QUG262192 REA262158:REC262192 RNW262158:RNY262192 RXS262158:RXU262192 SHO262158:SHQ262192 SRK262158:SRM262192 TBG262158:TBI262192 TLC262158:TLE262192 TUY262158:TVA262192 UEU262158:UEW262192 UOQ262158:UOS262192 UYM262158:UYO262192 VII262158:VIK262192 VSE262158:VSG262192 WCA262158:WCC262192 WLW262158:WLY262192 WVS262158:WVU262192 K327694:M327728 JG327694:JI327728 TC327694:TE327728 ACY327694:ADA327728 AMU327694:AMW327728 AWQ327694:AWS327728 BGM327694:BGO327728 BQI327694:BQK327728 CAE327694:CAG327728 CKA327694:CKC327728 CTW327694:CTY327728 DDS327694:DDU327728 DNO327694:DNQ327728 DXK327694:DXM327728 EHG327694:EHI327728 ERC327694:ERE327728 FAY327694:FBA327728 FKU327694:FKW327728 FUQ327694:FUS327728 GEM327694:GEO327728 GOI327694:GOK327728 GYE327694:GYG327728 HIA327694:HIC327728 HRW327694:HRY327728 IBS327694:IBU327728 ILO327694:ILQ327728 IVK327694:IVM327728 JFG327694:JFI327728 JPC327694:JPE327728 JYY327694:JZA327728 KIU327694:KIW327728 KSQ327694:KSS327728 LCM327694:LCO327728 LMI327694:LMK327728 LWE327694:LWG327728 MGA327694:MGC327728 MPW327694:MPY327728 MZS327694:MZU327728 NJO327694:NJQ327728 NTK327694:NTM327728 ODG327694:ODI327728 ONC327694:ONE327728 OWY327694:OXA327728 PGU327694:PGW327728 PQQ327694:PQS327728 QAM327694:QAO327728 QKI327694:QKK327728 QUE327694:QUG327728 REA327694:REC327728 RNW327694:RNY327728 RXS327694:RXU327728 SHO327694:SHQ327728 SRK327694:SRM327728 TBG327694:TBI327728 TLC327694:TLE327728 TUY327694:TVA327728 UEU327694:UEW327728 UOQ327694:UOS327728 UYM327694:UYO327728 VII327694:VIK327728 VSE327694:VSG327728 WCA327694:WCC327728 WLW327694:WLY327728 WVS327694:WVU327728 K393230:M393264 JG393230:JI393264 TC393230:TE393264 ACY393230:ADA393264 AMU393230:AMW393264 AWQ393230:AWS393264 BGM393230:BGO393264 BQI393230:BQK393264 CAE393230:CAG393264 CKA393230:CKC393264 CTW393230:CTY393264 DDS393230:DDU393264 DNO393230:DNQ393264 DXK393230:DXM393264 EHG393230:EHI393264 ERC393230:ERE393264 FAY393230:FBA393264 FKU393230:FKW393264 FUQ393230:FUS393264 GEM393230:GEO393264 GOI393230:GOK393264 GYE393230:GYG393264 HIA393230:HIC393264 HRW393230:HRY393264 IBS393230:IBU393264 ILO393230:ILQ393264 IVK393230:IVM393264 JFG393230:JFI393264 JPC393230:JPE393264 JYY393230:JZA393264 KIU393230:KIW393264 KSQ393230:KSS393264 LCM393230:LCO393264 LMI393230:LMK393264 LWE393230:LWG393264 MGA393230:MGC393264 MPW393230:MPY393264 MZS393230:MZU393264 NJO393230:NJQ393264 NTK393230:NTM393264 ODG393230:ODI393264 ONC393230:ONE393264 OWY393230:OXA393264 PGU393230:PGW393264 PQQ393230:PQS393264 QAM393230:QAO393264 QKI393230:QKK393264 QUE393230:QUG393264 REA393230:REC393264 RNW393230:RNY393264 RXS393230:RXU393264 SHO393230:SHQ393264 SRK393230:SRM393264 TBG393230:TBI393264 TLC393230:TLE393264 TUY393230:TVA393264 UEU393230:UEW393264 UOQ393230:UOS393264 UYM393230:UYO393264 VII393230:VIK393264 VSE393230:VSG393264 WCA393230:WCC393264 WLW393230:WLY393264 WVS393230:WVU393264 K458766:M458800 JG458766:JI458800 TC458766:TE458800 ACY458766:ADA458800 AMU458766:AMW458800 AWQ458766:AWS458800 BGM458766:BGO458800 BQI458766:BQK458800 CAE458766:CAG458800 CKA458766:CKC458800 CTW458766:CTY458800 DDS458766:DDU458800 DNO458766:DNQ458800 DXK458766:DXM458800 EHG458766:EHI458800 ERC458766:ERE458800 FAY458766:FBA458800 FKU458766:FKW458800 FUQ458766:FUS458800 GEM458766:GEO458800 GOI458766:GOK458800 GYE458766:GYG458800 HIA458766:HIC458800 HRW458766:HRY458800 IBS458766:IBU458800 ILO458766:ILQ458800 IVK458766:IVM458800 JFG458766:JFI458800 JPC458766:JPE458800 JYY458766:JZA458800 KIU458766:KIW458800 KSQ458766:KSS458800 LCM458766:LCO458800 LMI458766:LMK458800 LWE458766:LWG458800 MGA458766:MGC458800 MPW458766:MPY458800 MZS458766:MZU458800 NJO458766:NJQ458800 NTK458766:NTM458800 ODG458766:ODI458800 ONC458766:ONE458800 OWY458766:OXA458800 PGU458766:PGW458800 PQQ458766:PQS458800 QAM458766:QAO458800 QKI458766:QKK458800 QUE458766:QUG458800 REA458766:REC458800 RNW458766:RNY458800 RXS458766:RXU458800 SHO458766:SHQ458800 SRK458766:SRM458800 TBG458766:TBI458800 TLC458766:TLE458800 TUY458766:TVA458800 UEU458766:UEW458800 UOQ458766:UOS458800 UYM458766:UYO458800 VII458766:VIK458800 VSE458766:VSG458800 WCA458766:WCC458800 WLW458766:WLY458800 WVS458766:WVU458800 K524302:M524336 JG524302:JI524336 TC524302:TE524336 ACY524302:ADA524336 AMU524302:AMW524336 AWQ524302:AWS524336 BGM524302:BGO524336 BQI524302:BQK524336 CAE524302:CAG524336 CKA524302:CKC524336 CTW524302:CTY524336 DDS524302:DDU524336 DNO524302:DNQ524336 DXK524302:DXM524336 EHG524302:EHI524336 ERC524302:ERE524336 FAY524302:FBA524336 FKU524302:FKW524336 FUQ524302:FUS524336 GEM524302:GEO524336 GOI524302:GOK524336 GYE524302:GYG524336 HIA524302:HIC524336 HRW524302:HRY524336 IBS524302:IBU524336 ILO524302:ILQ524336 IVK524302:IVM524336 JFG524302:JFI524336 JPC524302:JPE524336 JYY524302:JZA524336 KIU524302:KIW524336 KSQ524302:KSS524336 LCM524302:LCO524336 LMI524302:LMK524336 LWE524302:LWG524336 MGA524302:MGC524336 MPW524302:MPY524336 MZS524302:MZU524336 NJO524302:NJQ524336 NTK524302:NTM524336 ODG524302:ODI524336 ONC524302:ONE524336 OWY524302:OXA524336 PGU524302:PGW524336 PQQ524302:PQS524336 QAM524302:QAO524336 QKI524302:QKK524336 QUE524302:QUG524336 REA524302:REC524336 RNW524302:RNY524336 RXS524302:RXU524336 SHO524302:SHQ524336 SRK524302:SRM524336 TBG524302:TBI524336 TLC524302:TLE524336 TUY524302:TVA524336 UEU524302:UEW524336 UOQ524302:UOS524336 UYM524302:UYO524336 VII524302:VIK524336 VSE524302:VSG524336 WCA524302:WCC524336 WLW524302:WLY524336 WVS524302:WVU524336 K589838:M589872 JG589838:JI589872 TC589838:TE589872 ACY589838:ADA589872 AMU589838:AMW589872 AWQ589838:AWS589872 BGM589838:BGO589872 BQI589838:BQK589872 CAE589838:CAG589872 CKA589838:CKC589872 CTW589838:CTY589872 DDS589838:DDU589872 DNO589838:DNQ589872 DXK589838:DXM589872 EHG589838:EHI589872 ERC589838:ERE589872 FAY589838:FBA589872 FKU589838:FKW589872 FUQ589838:FUS589872 GEM589838:GEO589872 GOI589838:GOK589872 GYE589838:GYG589872 HIA589838:HIC589872 HRW589838:HRY589872 IBS589838:IBU589872 ILO589838:ILQ589872 IVK589838:IVM589872 JFG589838:JFI589872 JPC589838:JPE589872 JYY589838:JZA589872 KIU589838:KIW589872 KSQ589838:KSS589872 LCM589838:LCO589872 LMI589838:LMK589872 LWE589838:LWG589872 MGA589838:MGC589872 MPW589838:MPY589872 MZS589838:MZU589872 NJO589838:NJQ589872 NTK589838:NTM589872 ODG589838:ODI589872 ONC589838:ONE589872 OWY589838:OXA589872 PGU589838:PGW589872 PQQ589838:PQS589872 QAM589838:QAO589872 QKI589838:QKK589872 QUE589838:QUG589872 REA589838:REC589872 RNW589838:RNY589872 RXS589838:RXU589872 SHO589838:SHQ589872 SRK589838:SRM589872 TBG589838:TBI589872 TLC589838:TLE589872 TUY589838:TVA589872 UEU589838:UEW589872 UOQ589838:UOS589872 UYM589838:UYO589872 VII589838:VIK589872 VSE589838:VSG589872 WCA589838:WCC589872 WLW589838:WLY589872 WVS589838:WVU589872 K655374:M655408 JG655374:JI655408 TC655374:TE655408 ACY655374:ADA655408 AMU655374:AMW655408 AWQ655374:AWS655408 BGM655374:BGO655408 BQI655374:BQK655408 CAE655374:CAG655408 CKA655374:CKC655408 CTW655374:CTY655408 DDS655374:DDU655408 DNO655374:DNQ655408 DXK655374:DXM655408 EHG655374:EHI655408 ERC655374:ERE655408 FAY655374:FBA655408 FKU655374:FKW655408 FUQ655374:FUS655408 GEM655374:GEO655408 GOI655374:GOK655408 GYE655374:GYG655408 HIA655374:HIC655408 HRW655374:HRY655408 IBS655374:IBU655408 ILO655374:ILQ655408 IVK655374:IVM655408 JFG655374:JFI655408 JPC655374:JPE655408 JYY655374:JZA655408 KIU655374:KIW655408 KSQ655374:KSS655408 LCM655374:LCO655408 LMI655374:LMK655408 LWE655374:LWG655408 MGA655374:MGC655408 MPW655374:MPY655408 MZS655374:MZU655408 NJO655374:NJQ655408 NTK655374:NTM655408 ODG655374:ODI655408 ONC655374:ONE655408 OWY655374:OXA655408 PGU655374:PGW655408 PQQ655374:PQS655408 QAM655374:QAO655408 QKI655374:QKK655408 QUE655374:QUG655408 REA655374:REC655408 RNW655374:RNY655408 RXS655374:RXU655408 SHO655374:SHQ655408 SRK655374:SRM655408 TBG655374:TBI655408 TLC655374:TLE655408 TUY655374:TVA655408 UEU655374:UEW655408 UOQ655374:UOS655408 UYM655374:UYO655408 VII655374:VIK655408 VSE655374:VSG655408 WCA655374:WCC655408 WLW655374:WLY655408 WVS655374:WVU655408 K720910:M720944 JG720910:JI720944 TC720910:TE720944 ACY720910:ADA720944 AMU720910:AMW720944 AWQ720910:AWS720944 BGM720910:BGO720944 BQI720910:BQK720944 CAE720910:CAG720944 CKA720910:CKC720944 CTW720910:CTY720944 DDS720910:DDU720944 DNO720910:DNQ720944 DXK720910:DXM720944 EHG720910:EHI720944 ERC720910:ERE720944 FAY720910:FBA720944 FKU720910:FKW720944 FUQ720910:FUS720944 GEM720910:GEO720944 GOI720910:GOK720944 GYE720910:GYG720944 HIA720910:HIC720944 HRW720910:HRY720944 IBS720910:IBU720944 ILO720910:ILQ720944 IVK720910:IVM720944 JFG720910:JFI720944 JPC720910:JPE720944 JYY720910:JZA720944 KIU720910:KIW720944 KSQ720910:KSS720944 LCM720910:LCO720944 LMI720910:LMK720944 LWE720910:LWG720944 MGA720910:MGC720944 MPW720910:MPY720944 MZS720910:MZU720944 NJO720910:NJQ720944 NTK720910:NTM720944 ODG720910:ODI720944 ONC720910:ONE720944 OWY720910:OXA720944 PGU720910:PGW720944 PQQ720910:PQS720944 QAM720910:QAO720944 QKI720910:QKK720944 QUE720910:QUG720944 REA720910:REC720944 RNW720910:RNY720944 RXS720910:RXU720944 SHO720910:SHQ720944 SRK720910:SRM720944 TBG720910:TBI720944 TLC720910:TLE720944 TUY720910:TVA720944 UEU720910:UEW720944 UOQ720910:UOS720944 UYM720910:UYO720944 VII720910:VIK720944 VSE720910:VSG720944 WCA720910:WCC720944 WLW720910:WLY720944 WVS720910:WVU720944 K786446:M786480 JG786446:JI786480 TC786446:TE786480 ACY786446:ADA786480 AMU786446:AMW786480 AWQ786446:AWS786480 BGM786446:BGO786480 BQI786446:BQK786480 CAE786446:CAG786480 CKA786446:CKC786480 CTW786446:CTY786480 DDS786446:DDU786480 DNO786446:DNQ786480 DXK786446:DXM786480 EHG786446:EHI786480 ERC786446:ERE786480 FAY786446:FBA786480 FKU786446:FKW786480 FUQ786446:FUS786480 GEM786446:GEO786480 GOI786446:GOK786480 GYE786446:GYG786480 HIA786446:HIC786480 HRW786446:HRY786480 IBS786446:IBU786480 ILO786446:ILQ786480 IVK786446:IVM786480 JFG786446:JFI786480 JPC786446:JPE786480 JYY786446:JZA786480 KIU786446:KIW786480 KSQ786446:KSS786480 LCM786446:LCO786480 LMI786446:LMK786480 LWE786446:LWG786480 MGA786446:MGC786480 MPW786446:MPY786480 MZS786446:MZU786480 NJO786446:NJQ786480 NTK786446:NTM786480 ODG786446:ODI786480 ONC786446:ONE786480 OWY786446:OXA786480 PGU786446:PGW786480 PQQ786446:PQS786480 QAM786446:QAO786480 QKI786446:QKK786480 QUE786446:QUG786480 REA786446:REC786480 RNW786446:RNY786480 RXS786446:RXU786480 SHO786446:SHQ786480 SRK786446:SRM786480 TBG786446:TBI786480 TLC786446:TLE786480 TUY786446:TVA786480 UEU786446:UEW786480 UOQ786446:UOS786480 UYM786446:UYO786480 VII786446:VIK786480 VSE786446:VSG786480 WCA786446:WCC786480 WLW786446:WLY786480 WVS786446:WVU786480 K851982:M852016 JG851982:JI852016 TC851982:TE852016 ACY851982:ADA852016 AMU851982:AMW852016 AWQ851982:AWS852016 BGM851982:BGO852016 BQI851982:BQK852016 CAE851982:CAG852016 CKA851982:CKC852016 CTW851982:CTY852016 DDS851982:DDU852016 DNO851982:DNQ852016 DXK851982:DXM852016 EHG851982:EHI852016 ERC851982:ERE852016 FAY851982:FBA852016 FKU851982:FKW852016 FUQ851982:FUS852016 GEM851982:GEO852016 GOI851982:GOK852016 GYE851982:GYG852016 HIA851982:HIC852016 HRW851982:HRY852016 IBS851982:IBU852016 ILO851982:ILQ852016 IVK851982:IVM852016 JFG851982:JFI852016 JPC851982:JPE852016 JYY851982:JZA852016 KIU851982:KIW852016 KSQ851982:KSS852016 LCM851982:LCO852016 LMI851982:LMK852016 LWE851982:LWG852016 MGA851982:MGC852016 MPW851982:MPY852016 MZS851982:MZU852016 NJO851982:NJQ852016 NTK851982:NTM852016 ODG851982:ODI852016 ONC851982:ONE852016 OWY851982:OXA852016 PGU851982:PGW852016 PQQ851982:PQS852016 QAM851982:QAO852016 QKI851982:QKK852016 QUE851982:QUG852016 REA851982:REC852016 RNW851982:RNY852016 RXS851982:RXU852016 SHO851982:SHQ852016 SRK851982:SRM852016 TBG851982:TBI852016 TLC851982:TLE852016 TUY851982:TVA852016 UEU851982:UEW852016 UOQ851982:UOS852016 UYM851982:UYO852016 VII851982:VIK852016 VSE851982:VSG852016 WCA851982:WCC852016 WLW851982:WLY852016 WVS851982:WVU852016 K917518:M917552 JG917518:JI917552 TC917518:TE917552 ACY917518:ADA917552 AMU917518:AMW917552 AWQ917518:AWS917552 BGM917518:BGO917552 BQI917518:BQK917552 CAE917518:CAG917552 CKA917518:CKC917552 CTW917518:CTY917552 DDS917518:DDU917552 DNO917518:DNQ917552 DXK917518:DXM917552 EHG917518:EHI917552 ERC917518:ERE917552 FAY917518:FBA917552 FKU917518:FKW917552 FUQ917518:FUS917552 GEM917518:GEO917552 GOI917518:GOK917552 GYE917518:GYG917552 HIA917518:HIC917552 HRW917518:HRY917552 IBS917518:IBU917552 ILO917518:ILQ917552 IVK917518:IVM917552 JFG917518:JFI917552 JPC917518:JPE917552 JYY917518:JZA917552 KIU917518:KIW917552 KSQ917518:KSS917552 LCM917518:LCO917552 LMI917518:LMK917552 LWE917518:LWG917552 MGA917518:MGC917552 MPW917518:MPY917552 MZS917518:MZU917552 NJO917518:NJQ917552 NTK917518:NTM917552 ODG917518:ODI917552 ONC917518:ONE917552 OWY917518:OXA917552 PGU917518:PGW917552 PQQ917518:PQS917552 QAM917518:QAO917552 QKI917518:QKK917552 QUE917518:QUG917552 REA917518:REC917552 RNW917518:RNY917552 RXS917518:RXU917552 SHO917518:SHQ917552 SRK917518:SRM917552 TBG917518:TBI917552 TLC917518:TLE917552 TUY917518:TVA917552 UEU917518:UEW917552 UOQ917518:UOS917552 UYM917518:UYO917552 VII917518:VIK917552 VSE917518:VSG917552 WCA917518:WCC917552 WLW917518:WLY917552 WVS917518:WVU917552 K983054:M983088 JG983054:JI983088 TC983054:TE983088 ACY983054:ADA983088 AMU983054:AMW983088 AWQ983054:AWS983088 BGM983054:BGO983088 BQI983054:BQK983088 CAE983054:CAG983088 CKA983054:CKC983088 CTW983054:CTY983088 DDS983054:DDU983088 DNO983054:DNQ983088 DXK983054:DXM983088 EHG983054:EHI983088 ERC983054:ERE983088 FAY983054:FBA983088 FKU983054:FKW983088 FUQ983054:FUS983088 GEM983054:GEO983088 GOI983054:GOK983088 GYE983054:GYG983088 HIA983054:HIC983088 HRW983054:HRY983088 IBS983054:IBU983088 ILO983054:ILQ983088 IVK983054:IVM983088 JFG983054:JFI983088 JPC983054:JPE983088 JYY983054:JZA983088 KIU983054:KIW983088 KSQ983054:KSS983088 LCM983054:LCO983088 LMI983054:LMK983088 LWE983054:LWG983088 MGA983054:MGC983088 MPW983054:MPY983088 MZS983054:MZU983088 NJO983054:NJQ983088 NTK983054:NTM983088 ODG983054:ODI983088 ONC983054:ONE983088 OWY983054:OXA983088 PGU983054:PGW983088 PQQ983054:PQS983088 QAM983054:QAO983088 QKI983054:QKK983088 QUE983054:QUG983088 REA983054:REC983088 RNW983054:RNY983088 RXS983054:RXU983088 SHO983054:SHQ983088 SRK983054:SRM983088 TBG983054:TBI983088 TLC983054:TLE983088 TUY983054:TVA983088 UEU983054:UEW983088 UOQ983054:UOS983088 UYM983054:UYO983088 VII983054:VIK983088 VSE983054:VSG983088 WCA983054:WCC983088 WLW983054:WLY983088 WVS983054:WVU983088 Q5:V49 JM5:JR49 TI5:TN49 ADE5:ADJ49 ANA5:ANF49 AWW5:AXB49 BGS5:BGX49 BQO5:BQT49 CAK5:CAP49 CKG5:CKL49 CUC5:CUH49 DDY5:DED49 DNU5:DNZ49 DXQ5:DXV49 EHM5:EHR49 ERI5:ERN49 FBE5:FBJ49 FLA5:FLF49 FUW5:FVB49 GES5:GEX49 GOO5:GOT49 GYK5:GYP49 HIG5:HIL49 HSC5:HSH49 IBY5:ICD49 ILU5:ILZ49 IVQ5:IVV49 JFM5:JFR49 JPI5:JPN49 JZE5:JZJ49 KJA5:KJF49 KSW5:KTB49 LCS5:LCX49 LMO5:LMT49 LWK5:LWP49 MGG5:MGL49 MQC5:MQH49 MZY5:NAD49 NJU5:NJZ49 NTQ5:NTV49 ODM5:ODR49 ONI5:ONN49 OXE5:OXJ49 PHA5:PHF49 PQW5:PRB49 QAS5:QAX49 QKO5:QKT49 QUK5:QUP49 REG5:REL49 ROC5:ROH49 RXY5:RYD49 SHU5:SHZ49 SRQ5:SRV49 TBM5:TBR49 TLI5:TLN49 TVE5:TVJ49 UFA5:UFF49 UOW5:UPB49 UYS5:UYX49 VIO5:VIT49 VSK5:VSP49 WCG5:WCL49 WMC5:WMH49 WVY5:WWD49 Q65550:V65584 JM65550:JR65584 TI65550:TN65584 ADE65550:ADJ65584 ANA65550:ANF65584 AWW65550:AXB65584 BGS65550:BGX65584 BQO65550:BQT65584 CAK65550:CAP65584 CKG65550:CKL65584 CUC65550:CUH65584 DDY65550:DED65584 DNU65550:DNZ65584 DXQ65550:DXV65584 EHM65550:EHR65584 ERI65550:ERN65584 FBE65550:FBJ65584 FLA65550:FLF65584 FUW65550:FVB65584 GES65550:GEX65584 GOO65550:GOT65584 GYK65550:GYP65584 HIG65550:HIL65584 HSC65550:HSH65584 IBY65550:ICD65584 ILU65550:ILZ65584 IVQ65550:IVV65584 JFM65550:JFR65584 JPI65550:JPN65584 JZE65550:JZJ65584 KJA65550:KJF65584 KSW65550:KTB65584 LCS65550:LCX65584 LMO65550:LMT65584 LWK65550:LWP65584 MGG65550:MGL65584 MQC65550:MQH65584 MZY65550:NAD65584 NJU65550:NJZ65584 NTQ65550:NTV65584 ODM65550:ODR65584 ONI65550:ONN65584 OXE65550:OXJ65584 PHA65550:PHF65584 PQW65550:PRB65584 QAS65550:QAX65584 QKO65550:QKT65584 QUK65550:QUP65584 REG65550:REL65584 ROC65550:ROH65584 RXY65550:RYD65584 SHU65550:SHZ65584 SRQ65550:SRV65584 TBM65550:TBR65584 TLI65550:TLN65584 TVE65550:TVJ65584 UFA65550:UFF65584 UOW65550:UPB65584 UYS65550:UYX65584 VIO65550:VIT65584 VSK65550:VSP65584 WCG65550:WCL65584 WMC65550:WMH65584 WVY65550:WWD65584 Q131086:V131120 JM131086:JR131120 TI131086:TN131120 ADE131086:ADJ131120 ANA131086:ANF131120 AWW131086:AXB131120 BGS131086:BGX131120 BQO131086:BQT131120 CAK131086:CAP131120 CKG131086:CKL131120 CUC131086:CUH131120 DDY131086:DED131120 DNU131086:DNZ131120 DXQ131086:DXV131120 EHM131086:EHR131120 ERI131086:ERN131120 FBE131086:FBJ131120 FLA131086:FLF131120 FUW131086:FVB131120 GES131086:GEX131120 GOO131086:GOT131120 GYK131086:GYP131120 HIG131086:HIL131120 HSC131086:HSH131120 IBY131086:ICD131120 ILU131086:ILZ131120 IVQ131086:IVV131120 JFM131086:JFR131120 JPI131086:JPN131120 JZE131086:JZJ131120 KJA131086:KJF131120 KSW131086:KTB131120 LCS131086:LCX131120 LMO131086:LMT131120 LWK131086:LWP131120 MGG131086:MGL131120 MQC131086:MQH131120 MZY131086:NAD131120 NJU131086:NJZ131120 NTQ131086:NTV131120 ODM131086:ODR131120 ONI131086:ONN131120 OXE131086:OXJ131120 PHA131086:PHF131120 PQW131086:PRB131120 QAS131086:QAX131120 QKO131086:QKT131120 QUK131086:QUP131120 REG131086:REL131120 ROC131086:ROH131120 RXY131086:RYD131120 SHU131086:SHZ131120 SRQ131086:SRV131120 TBM131086:TBR131120 TLI131086:TLN131120 TVE131086:TVJ131120 UFA131086:UFF131120 UOW131086:UPB131120 UYS131086:UYX131120 VIO131086:VIT131120 VSK131086:VSP131120 WCG131086:WCL131120 WMC131086:WMH131120 WVY131086:WWD131120 Q196622:V196656 JM196622:JR196656 TI196622:TN196656 ADE196622:ADJ196656 ANA196622:ANF196656 AWW196622:AXB196656 BGS196622:BGX196656 BQO196622:BQT196656 CAK196622:CAP196656 CKG196622:CKL196656 CUC196622:CUH196656 DDY196622:DED196656 DNU196622:DNZ196656 DXQ196622:DXV196656 EHM196622:EHR196656 ERI196622:ERN196656 FBE196622:FBJ196656 FLA196622:FLF196656 FUW196622:FVB196656 GES196622:GEX196656 GOO196622:GOT196656 GYK196622:GYP196656 HIG196622:HIL196656 HSC196622:HSH196656 IBY196622:ICD196656 ILU196622:ILZ196656 IVQ196622:IVV196656 JFM196622:JFR196656 JPI196622:JPN196656 JZE196622:JZJ196656 KJA196622:KJF196656 KSW196622:KTB196656 LCS196622:LCX196656 LMO196622:LMT196656 LWK196622:LWP196656 MGG196622:MGL196656 MQC196622:MQH196656 MZY196622:NAD196656 NJU196622:NJZ196656 NTQ196622:NTV196656 ODM196622:ODR196656 ONI196622:ONN196656 OXE196622:OXJ196656 PHA196622:PHF196656 PQW196622:PRB196656 QAS196622:QAX196656 QKO196622:QKT196656 QUK196622:QUP196656 REG196622:REL196656 ROC196622:ROH196656 RXY196622:RYD196656 SHU196622:SHZ196656 SRQ196622:SRV196656 TBM196622:TBR196656 TLI196622:TLN196656 TVE196622:TVJ196656 UFA196622:UFF196656 UOW196622:UPB196656 UYS196622:UYX196656 VIO196622:VIT196656 VSK196622:VSP196656 WCG196622:WCL196656 WMC196622:WMH196656 WVY196622:WWD196656 Q262158:V262192 JM262158:JR262192 TI262158:TN262192 ADE262158:ADJ262192 ANA262158:ANF262192 AWW262158:AXB262192 BGS262158:BGX262192 BQO262158:BQT262192 CAK262158:CAP262192 CKG262158:CKL262192 CUC262158:CUH262192 DDY262158:DED262192 DNU262158:DNZ262192 DXQ262158:DXV262192 EHM262158:EHR262192 ERI262158:ERN262192 FBE262158:FBJ262192 FLA262158:FLF262192 FUW262158:FVB262192 GES262158:GEX262192 GOO262158:GOT262192 GYK262158:GYP262192 HIG262158:HIL262192 HSC262158:HSH262192 IBY262158:ICD262192 ILU262158:ILZ262192 IVQ262158:IVV262192 JFM262158:JFR262192 JPI262158:JPN262192 JZE262158:JZJ262192 KJA262158:KJF262192 KSW262158:KTB262192 LCS262158:LCX262192 LMO262158:LMT262192 LWK262158:LWP262192 MGG262158:MGL262192 MQC262158:MQH262192 MZY262158:NAD262192 NJU262158:NJZ262192 NTQ262158:NTV262192 ODM262158:ODR262192 ONI262158:ONN262192 OXE262158:OXJ262192 PHA262158:PHF262192 PQW262158:PRB262192 QAS262158:QAX262192 QKO262158:QKT262192 QUK262158:QUP262192 REG262158:REL262192 ROC262158:ROH262192 RXY262158:RYD262192 SHU262158:SHZ262192 SRQ262158:SRV262192 TBM262158:TBR262192 TLI262158:TLN262192 TVE262158:TVJ262192 UFA262158:UFF262192 UOW262158:UPB262192 UYS262158:UYX262192 VIO262158:VIT262192 VSK262158:VSP262192 WCG262158:WCL262192 WMC262158:WMH262192 WVY262158:WWD262192 Q327694:V327728 JM327694:JR327728 TI327694:TN327728 ADE327694:ADJ327728 ANA327694:ANF327728 AWW327694:AXB327728 BGS327694:BGX327728 BQO327694:BQT327728 CAK327694:CAP327728 CKG327694:CKL327728 CUC327694:CUH327728 DDY327694:DED327728 DNU327694:DNZ327728 DXQ327694:DXV327728 EHM327694:EHR327728 ERI327694:ERN327728 FBE327694:FBJ327728 FLA327694:FLF327728 FUW327694:FVB327728 GES327694:GEX327728 GOO327694:GOT327728 GYK327694:GYP327728 HIG327694:HIL327728 HSC327694:HSH327728 IBY327694:ICD327728 ILU327694:ILZ327728 IVQ327694:IVV327728 JFM327694:JFR327728 JPI327694:JPN327728 JZE327694:JZJ327728 KJA327694:KJF327728 KSW327694:KTB327728 LCS327694:LCX327728 LMO327694:LMT327728 LWK327694:LWP327728 MGG327694:MGL327728 MQC327694:MQH327728 MZY327694:NAD327728 NJU327694:NJZ327728 NTQ327694:NTV327728 ODM327694:ODR327728 ONI327694:ONN327728 OXE327694:OXJ327728 PHA327694:PHF327728 PQW327694:PRB327728 QAS327694:QAX327728 QKO327694:QKT327728 QUK327694:QUP327728 REG327694:REL327728 ROC327694:ROH327728 RXY327694:RYD327728 SHU327694:SHZ327728 SRQ327694:SRV327728 TBM327694:TBR327728 TLI327694:TLN327728 TVE327694:TVJ327728 UFA327694:UFF327728 UOW327694:UPB327728 UYS327694:UYX327728 VIO327694:VIT327728 VSK327694:VSP327728 WCG327694:WCL327728 WMC327694:WMH327728 WVY327694:WWD327728 Q393230:V393264 JM393230:JR393264 TI393230:TN393264 ADE393230:ADJ393264 ANA393230:ANF393264 AWW393230:AXB393264 BGS393230:BGX393264 BQO393230:BQT393264 CAK393230:CAP393264 CKG393230:CKL393264 CUC393230:CUH393264 DDY393230:DED393264 DNU393230:DNZ393264 DXQ393230:DXV393264 EHM393230:EHR393264 ERI393230:ERN393264 FBE393230:FBJ393264 FLA393230:FLF393264 FUW393230:FVB393264 GES393230:GEX393264 GOO393230:GOT393264 GYK393230:GYP393264 HIG393230:HIL393264 HSC393230:HSH393264 IBY393230:ICD393264 ILU393230:ILZ393264 IVQ393230:IVV393264 JFM393230:JFR393264 JPI393230:JPN393264 JZE393230:JZJ393264 KJA393230:KJF393264 KSW393230:KTB393264 LCS393230:LCX393264 LMO393230:LMT393264 LWK393230:LWP393264 MGG393230:MGL393264 MQC393230:MQH393264 MZY393230:NAD393264 NJU393230:NJZ393264 NTQ393230:NTV393264 ODM393230:ODR393264 ONI393230:ONN393264 OXE393230:OXJ393264 PHA393230:PHF393264 PQW393230:PRB393264 QAS393230:QAX393264 QKO393230:QKT393264 QUK393230:QUP393264 REG393230:REL393264 ROC393230:ROH393264 RXY393230:RYD393264 SHU393230:SHZ393264 SRQ393230:SRV393264 TBM393230:TBR393264 TLI393230:TLN393264 TVE393230:TVJ393264 UFA393230:UFF393264 UOW393230:UPB393264 UYS393230:UYX393264 VIO393230:VIT393264 VSK393230:VSP393264 WCG393230:WCL393264 WMC393230:WMH393264 WVY393230:WWD393264 Q458766:V458800 JM458766:JR458800 TI458766:TN458800 ADE458766:ADJ458800 ANA458766:ANF458800 AWW458766:AXB458800 BGS458766:BGX458800 BQO458766:BQT458800 CAK458766:CAP458800 CKG458766:CKL458800 CUC458766:CUH458800 DDY458766:DED458800 DNU458766:DNZ458800 DXQ458766:DXV458800 EHM458766:EHR458800 ERI458766:ERN458800 FBE458766:FBJ458800 FLA458766:FLF458800 FUW458766:FVB458800 GES458766:GEX458800 GOO458766:GOT458800 GYK458766:GYP458800 HIG458766:HIL458800 HSC458766:HSH458800 IBY458766:ICD458800 ILU458766:ILZ458800 IVQ458766:IVV458800 JFM458766:JFR458800 JPI458766:JPN458800 JZE458766:JZJ458800 KJA458766:KJF458800 KSW458766:KTB458800 LCS458766:LCX458800 LMO458766:LMT458800 LWK458766:LWP458800 MGG458766:MGL458800 MQC458766:MQH458800 MZY458766:NAD458800 NJU458766:NJZ458800 NTQ458766:NTV458800 ODM458766:ODR458800 ONI458766:ONN458800 OXE458766:OXJ458800 PHA458766:PHF458800 PQW458766:PRB458800 QAS458766:QAX458800 QKO458766:QKT458800 QUK458766:QUP458800 REG458766:REL458800 ROC458766:ROH458800 RXY458766:RYD458800 SHU458766:SHZ458800 SRQ458766:SRV458800 TBM458766:TBR458800 TLI458766:TLN458800 TVE458766:TVJ458800 UFA458766:UFF458800 UOW458766:UPB458800 UYS458766:UYX458800 VIO458766:VIT458800 VSK458766:VSP458800 WCG458766:WCL458800 WMC458766:WMH458800 WVY458766:WWD458800 Q524302:V524336 JM524302:JR524336 TI524302:TN524336 ADE524302:ADJ524336 ANA524302:ANF524336 AWW524302:AXB524336 BGS524302:BGX524336 BQO524302:BQT524336 CAK524302:CAP524336 CKG524302:CKL524336 CUC524302:CUH524336 DDY524302:DED524336 DNU524302:DNZ524336 DXQ524302:DXV524336 EHM524302:EHR524336 ERI524302:ERN524336 FBE524302:FBJ524336 FLA524302:FLF524336 FUW524302:FVB524336 GES524302:GEX524336 GOO524302:GOT524336 GYK524302:GYP524336 HIG524302:HIL524336 HSC524302:HSH524336 IBY524302:ICD524336 ILU524302:ILZ524336 IVQ524302:IVV524336 JFM524302:JFR524336 JPI524302:JPN524336 JZE524302:JZJ524336 KJA524302:KJF524336 KSW524302:KTB524336 LCS524302:LCX524336 LMO524302:LMT524336 LWK524302:LWP524336 MGG524302:MGL524336 MQC524302:MQH524336 MZY524302:NAD524336 NJU524302:NJZ524336 NTQ524302:NTV524336 ODM524302:ODR524336 ONI524302:ONN524336 OXE524302:OXJ524336 PHA524302:PHF524336 PQW524302:PRB524336 QAS524302:QAX524336 QKO524302:QKT524336 QUK524302:QUP524336 REG524302:REL524336 ROC524302:ROH524336 RXY524302:RYD524336 SHU524302:SHZ524336 SRQ524302:SRV524336 TBM524302:TBR524336 TLI524302:TLN524336 TVE524302:TVJ524336 UFA524302:UFF524336 UOW524302:UPB524336 UYS524302:UYX524336 VIO524302:VIT524336 VSK524302:VSP524336 WCG524302:WCL524336 WMC524302:WMH524336 WVY524302:WWD524336 Q589838:V589872 JM589838:JR589872 TI589838:TN589872 ADE589838:ADJ589872 ANA589838:ANF589872 AWW589838:AXB589872 BGS589838:BGX589872 BQO589838:BQT589872 CAK589838:CAP589872 CKG589838:CKL589872 CUC589838:CUH589872 DDY589838:DED589872 DNU589838:DNZ589872 DXQ589838:DXV589872 EHM589838:EHR589872 ERI589838:ERN589872 FBE589838:FBJ589872 FLA589838:FLF589872 FUW589838:FVB589872 GES589838:GEX589872 GOO589838:GOT589872 GYK589838:GYP589872 HIG589838:HIL589872 HSC589838:HSH589872 IBY589838:ICD589872 ILU589838:ILZ589872 IVQ589838:IVV589872 JFM589838:JFR589872 JPI589838:JPN589872 JZE589838:JZJ589872 KJA589838:KJF589872 KSW589838:KTB589872 LCS589838:LCX589872 LMO589838:LMT589872 LWK589838:LWP589872 MGG589838:MGL589872 MQC589838:MQH589872 MZY589838:NAD589872 NJU589838:NJZ589872 NTQ589838:NTV589872 ODM589838:ODR589872 ONI589838:ONN589872 OXE589838:OXJ589872 PHA589838:PHF589872 PQW589838:PRB589872 QAS589838:QAX589872 QKO589838:QKT589872 QUK589838:QUP589872 REG589838:REL589872 ROC589838:ROH589872 RXY589838:RYD589872 SHU589838:SHZ589872 SRQ589838:SRV589872 TBM589838:TBR589872 TLI589838:TLN589872 TVE589838:TVJ589872 UFA589838:UFF589872 UOW589838:UPB589872 UYS589838:UYX589872 VIO589838:VIT589872 VSK589838:VSP589872 WCG589838:WCL589872 WMC589838:WMH589872 WVY589838:WWD589872 Q655374:V655408 JM655374:JR655408 TI655374:TN655408 ADE655374:ADJ655408 ANA655374:ANF655408 AWW655374:AXB655408 BGS655374:BGX655408 BQO655374:BQT655408 CAK655374:CAP655408 CKG655374:CKL655408 CUC655374:CUH655408 DDY655374:DED655408 DNU655374:DNZ655408 DXQ655374:DXV655408 EHM655374:EHR655408 ERI655374:ERN655408 FBE655374:FBJ655408 FLA655374:FLF655408 FUW655374:FVB655408 GES655374:GEX655408 GOO655374:GOT655408 GYK655374:GYP655408 HIG655374:HIL655408 HSC655374:HSH655408 IBY655374:ICD655408 ILU655374:ILZ655408 IVQ655374:IVV655408 JFM655374:JFR655408 JPI655374:JPN655408 JZE655374:JZJ655408 KJA655374:KJF655408 KSW655374:KTB655408 LCS655374:LCX655408 LMO655374:LMT655408 LWK655374:LWP655408 MGG655374:MGL655408 MQC655374:MQH655408 MZY655374:NAD655408 NJU655374:NJZ655408 NTQ655374:NTV655408 ODM655374:ODR655408 ONI655374:ONN655408 OXE655374:OXJ655408 PHA655374:PHF655408 PQW655374:PRB655408 QAS655374:QAX655408 QKO655374:QKT655408 QUK655374:QUP655408 REG655374:REL655408 ROC655374:ROH655408 RXY655374:RYD655408 SHU655374:SHZ655408 SRQ655374:SRV655408 TBM655374:TBR655408 TLI655374:TLN655408 TVE655374:TVJ655408 UFA655374:UFF655408 UOW655374:UPB655408 UYS655374:UYX655408 VIO655374:VIT655408 VSK655374:VSP655408 WCG655374:WCL655408 WMC655374:WMH655408 WVY655374:WWD655408 Q720910:V720944 JM720910:JR720944 TI720910:TN720944 ADE720910:ADJ720944 ANA720910:ANF720944 AWW720910:AXB720944 BGS720910:BGX720944 BQO720910:BQT720944 CAK720910:CAP720944 CKG720910:CKL720944 CUC720910:CUH720944 DDY720910:DED720944 DNU720910:DNZ720944 DXQ720910:DXV720944 EHM720910:EHR720944 ERI720910:ERN720944 FBE720910:FBJ720944 FLA720910:FLF720944 FUW720910:FVB720944 GES720910:GEX720944 GOO720910:GOT720944 GYK720910:GYP720944 HIG720910:HIL720944 HSC720910:HSH720944 IBY720910:ICD720944 ILU720910:ILZ720944 IVQ720910:IVV720944 JFM720910:JFR720944 JPI720910:JPN720944 JZE720910:JZJ720944 KJA720910:KJF720944 KSW720910:KTB720944 LCS720910:LCX720944 LMO720910:LMT720944 LWK720910:LWP720944 MGG720910:MGL720944 MQC720910:MQH720944 MZY720910:NAD720944 NJU720910:NJZ720944 NTQ720910:NTV720944 ODM720910:ODR720944 ONI720910:ONN720944 OXE720910:OXJ720944 PHA720910:PHF720944 PQW720910:PRB720944 QAS720910:QAX720944 QKO720910:QKT720944 QUK720910:QUP720944 REG720910:REL720944 ROC720910:ROH720944 RXY720910:RYD720944 SHU720910:SHZ720944 SRQ720910:SRV720944 TBM720910:TBR720944 TLI720910:TLN720944 TVE720910:TVJ720944 UFA720910:UFF720944 UOW720910:UPB720944 UYS720910:UYX720944 VIO720910:VIT720944 VSK720910:VSP720944 WCG720910:WCL720944 WMC720910:WMH720944 WVY720910:WWD720944 Q786446:V786480 JM786446:JR786480 TI786446:TN786480 ADE786446:ADJ786480 ANA786446:ANF786480 AWW786446:AXB786480 BGS786446:BGX786480 BQO786446:BQT786480 CAK786446:CAP786480 CKG786446:CKL786480 CUC786446:CUH786480 DDY786446:DED786480 DNU786446:DNZ786480 DXQ786446:DXV786480 EHM786446:EHR786480 ERI786446:ERN786480 FBE786446:FBJ786480 FLA786446:FLF786480 FUW786446:FVB786480 GES786446:GEX786480 GOO786446:GOT786480 GYK786446:GYP786480 HIG786446:HIL786480 HSC786446:HSH786480 IBY786446:ICD786480 ILU786446:ILZ786480 IVQ786446:IVV786480 JFM786446:JFR786480 JPI786446:JPN786480 JZE786446:JZJ786480 KJA786446:KJF786480 KSW786446:KTB786480 LCS786446:LCX786480 LMO786446:LMT786480 LWK786446:LWP786480 MGG786446:MGL786480 MQC786446:MQH786480 MZY786446:NAD786480 NJU786446:NJZ786480 NTQ786446:NTV786480 ODM786446:ODR786480 ONI786446:ONN786480 OXE786446:OXJ786480 PHA786446:PHF786480 PQW786446:PRB786480 QAS786446:QAX786480 QKO786446:QKT786480 QUK786446:QUP786480 REG786446:REL786480 ROC786446:ROH786480 RXY786446:RYD786480 SHU786446:SHZ786480 SRQ786446:SRV786480 TBM786446:TBR786480 TLI786446:TLN786480 TVE786446:TVJ786480 UFA786446:UFF786480 UOW786446:UPB786480 UYS786446:UYX786480 VIO786446:VIT786480 VSK786446:VSP786480 WCG786446:WCL786480 WMC786446:WMH786480 WVY786446:WWD786480 Q851982:V852016 JM851982:JR852016 TI851982:TN852016 ADE851982:ADJ852016 ANA851982:ANF852016 AWW851982:AXB852016 BGS851982:BGX852016 BQO851982:BQT852016 CAK851982:CAP852016 CKG851982:CKL852016 CUC851982:CUH852016 DDY851982:DED852016 DNU851982:DNZ852016 DXQ851982:DXV852016 EHM851982:EHR852016 ERI851982:ERN852016 FBE851982:FBJ852016 FLA851982:FLF852016 FUW851982:FVB852016 GES851982:GEX852016 GOO851982:GOT852016 GYK851982:GYP852016 HIG851982:HIL852016 HSC851982:HSH852016 IBY851982:ICD852016 ILU851982:ILZ852016 IVQ851982:IVV852016 JFM851982:JFR852016 JPI851982:JPN852016 JZE851982:JZJ852016 KJA851982:KJF852016 KSW851982:KTB852016 LCS851982:LCX852016 LMO851982:LMT852016 LWK851982:LWP852016 MGG851982:MGL852016 MQC851982:MQH852016 MZY851982:NAD852016 NJU851982:NJZ852016 NTQ851982:NTV852016 ODM851982:ODR852016 ONI851982:ONN852016 OXE851982:OXJ852016 PHA851982:PHF852016 PQW851982:PRB852016 QAS851982:QAX852016 QKO851982:QKT852016 QUK851982:QUP852016 REG851982:REL852016 ROC851982:ROH852016 RXY851982:RYD852016 SHU851982:SHZ852016 SRQ851982:SRV852016 TBM851982:TBR852016 TLI851982:TLN852016 TVE851982:TVJ852016 UFA851982:UFF852016 UOW851982:UPB852016 UYS851982:UYX852016 VIO851982:VIT852016 VSK851982:VSP852016 WCG851982:WCL852016 WMC851982:WMH852016 WVY851982:WWD852016 Q917518:V917552 JM917518:JR917552 TI917518:TN917552 ADE917518:ADJ917552 ANA917518:ANF917552 AWW917518:AXB917552 BGS917518:BGX917552 BQO917518:BQT917552 CAK917518:CAP917552 CKG917518:CKL917552 CUC917518:CUH917552 DDY917518:DED917552 DNU917518:DNZ917552 DXQ917518:DXV917552 EHM917518:EHR917552 ERI917518:ERN917552 FBE917518:FBJ917552 FLA917518:FLF917552 FUW917518:FVB917552 GES917518:GEX917552 GOO917518:GOT917552 GYK917518:GYP917552 HIG917518:HIL917552 HSC917518:HSH917552 IBY917518:ICD917552 ILU917518:ILZ917552 IVQ917518:IVV917552 JFM917518:JFR917552 JPI917518:JPN917552 JZE917518:JZJ917552 KJA917518:KJF917552 KSW917518:KTB917552 LCS917518:LCX917552 LMO917518:LMT917552 LWK917518:LWP917552 MGG917518:MGL917552 MQC917518:MQH917552 MZY917518:NAD917552 NJU917518:NJZ917552 NTQ917518:NTV917552 ODM917518:ODR917552 ONI917518:ONN917552 OXE917518:OXJ917552 PHA917518:PHF917552 PQW917518:PRB917552 QAS917518:QAX917552 QKO917518:QKT917552 QUK917518:QUP917552 REG917518:REL917552 ROC917518:ROH917552 RXY917518:RYD917552 SHU917518:SHZ917552 SRQ917518:SRV917552 TBM917518:TBR917552 TLI917518:TLN917552 TVE917518:TVJ917552 UFA917518:UFF917552 UOW917518:UPB917552 UYS917518:UYX917552 VIO917518:VIT917552 VSK917518:VSP917552 WCG917518:WCL917552 WMC917518:WMH917552 WVY917518:WWD917552 Q983054:V983088 JM983054:JR983088 TI983054:TN983088 ADE983054:ADJ983088 ANA983054:ANF983088 AWW983054:AXB983088 BGS983054:BGX983088 BQO983054:BQT983088 CAK983054:CAP983088 CKG983054:CKL983088 CUC983054:CUH983088 DDY983054:DED983088 DNU983054:DNZ983088 DXQ983054:DXV983088 EHM983054:EHR983088 ERI983054:ERN983088 FBE983054:FBJ983088 FLA983054:FLF983088 FUW983054:FVB983088 GES983054:GEX983088 GOO983054:GOT983088 GYK983054:GYP983088 HIG983054:HIL983088 HSC983054:HSH983088 IBY983054:ICD983088 ILU983054:ILZ983088 IVQ983054:IVV983088 JFM983054:JFR983088 JPI983054:JPN983088 JZE983054:JZJ983088 KJA983054:KJF983088 KSW983054:KTB983088 LCS983054:LCX983088 LMO983054:LMT983088 LWK983054:LWP983088 MGG983054:MGL983088 MQC983054:MQH983088 MZY983054:NAD983088 NJU983054:NJZ983088 NTQ983054:NTV983088 ODM983054:ODR983088 ONI983054:ONN983088 OXE983054:OXJ983088 PHA983054:PHF983088 PQW983054:PRB983088 QAS983054:QAX983088 QKO983054:QKT983088 QUK983054:QUP983088 REG983054:REL983088 ROC983054:ROH983088 RXY983054:RYD983088 SHU983054:SHZ983088 SRQ983054:SRV983088 TBM983054:TBR983088 TLI983054:TLN983088 TVE983054:TVJ983088 UFA983054:UFF983088 UOW983054:UPB983088 UYS983054:UYX983088 VIO983054:VIT983088 VSK983054:VSP983088 WCG983054:WCL983088 WMC983054:WMH983088 WVY983054:WWD983088 W5:W8 JS5:JS8 TO5:TO8 ADK5:ADK8 ANG5:ANG8 AXC5:AXC8 BGY5:BGY8 BQU5:BQU8 CAQ5:CAQ8 CKM5:CKM8 CUI5:CUI8 DEE5:DEE8 DOA5:DOA8 DXW5:DXW8 EHS5:EHS8 ERO5:ERO8 FBK5:FBK8 FLG5:FLG8 FVC5:FVC8 GEY5:GEY8 GOU5:GOU8 GYQ5:GYQ8 HIM5:HIM8 HSI5:HSI8 ICE5:ICE8 IMA5:IMA8 IVW5:IVW8 JFS5:JFS8 JPO5:JPO8 JZK5:JZK8 KJG5:KJG8 KTC5:KTC8 LCY5:LCY8 LMU5:LMU8 LWQ5:LWQ8 MGM5:MGM8 MQI5:MQI8 NAE5:NAE8 NKA5:NKA8 NTW5:NTW8 ODS5:ODS8 ONO5:ONO8 OXK5:OXK8 PHG5:PHG8 PRC5:PRC8 QAY5:QAY8 QKU5:QKU8 QUQ5:QUQ8 REM5:REM8 ROI5:ROI8 RYE5:RYE8 SIA5:SIA8 SRW5:SRW8 TBS5:TBS8 TLO5:TLO8 TVK5:TVK8 UFG5:UFG8 UPC5:UPC8 UYY5:UYY8 VIU5:VIU8 VSQ5:VSQ8 WCM5:WCM8 WMI5:WMI8 WWE5:WWE8 W65550:W65553 JS65550:JS65553 TO65550:TO65553 ADK65550:ADK65553 ANG65550:ANG65553 AXC65550:AXC65553 BGY65550:BGY65553 BQU65550:BQU65553 CAQ65550:CAQ65553 CKM65550:CKM65553 CUI65550:CUI65553 DEE65550:DEE65553 DOA65550:DOA65553 DXW65550:DXW65553 EHS65550:EHS65553 ERO65550:ERO65553 FBK65550:FBK65553 FLG65550:FLG65553 FVC65550:FVC65553 GEY65550:GEY65553 GOU65550:GOU65553 GYQ65550:GYQ65553 HIM65550:HIM65553 HSI65550:HSI65553 ICE65550:ICE65553 IMA65550:IMA65553 IVW65550:IVW65553 JFS65550:JFS65553 JPO65550:JPO65553 JZK65550:JZK65553 KJG65550:KJG65553 KTC65550:KTC65553 LCY65550:LCY65553 LMU65550:LMU65553 LWQ65550:LWQ65553 MGM65550:MGM65553 MQI65550:MQI65553 NAE65550:NAE65553 NKA65550:NKA65553 NTW65550:NTW65553 ODS65550:ODS65553 ONO65550:ONO65553 OXK65550:OXK65553 PHG65550:PHG65553 PRC65550:PRC65553 QAY65550:QAY65553 QKU65550:QKU65553 QUQ65550:QUQ65553 REM65550:REM65553 ROI65550:ROI65553 RYE65550:RYE65553 SIA65550:SIA65553 SRW65550:SRW65553 TBS65550:TBS65553 TLO65550:TLO65553 TVK65550:TVK65553 UFG65550:UFG65553 UPC65550:UPC65553 UYY65550:UYY65553 VIU65550:VIU65553 VSQ65550:VSQ65553 WCM65550:WCM65553 WMI65550:WMI65553 WWE65550:WWE65553 W131086:W131089 JS131086:JS131089 TO131086:TO131089 ADK131086:ADK131089 ANG131086:ANG131089 AXC131086:AXC131089 BGY131086:BGY131089 BQU131086:BQU131089 CAQ131086:CAQ131089 CKM131086:CKM131089 CUI131086:CUI131089 DEE131086:DEE131089 DOA131086:DOA131089 DXW131086:DXW131089 EHS131086:EHS131089 ERO131086:ERO131089 FBK131086:FBK131089 FLG131086:FLG131089 FVC131086:FVC131089 GEY131086:GEY131089 GOU131086:GOU131089 GYQ131086:GYQ131089 HIM131086:HIM131089 HSI131086:HSI131089 ICE131086:ICE131089 IMA131086:IMA131089 IVW131086:IVW131089 JFS131086:JFS131089 JPO131086:JPO131089 JZK131086:JZK131089 KJG131086:KJG131089 KTC131086:KTC131089 LCY131086:LCY131089 LMU131086:LMU131089 LWQ131086:LWQ131089 MGM131086:MGM131089 MQI131086:MQI131089 NAE131086:NAE131089 NKA131086:NKA131089 NTW131086:NTW131089 ODS131086:ODS131089 ONO131086:ONO131089 OXK131086:OXK131089 PHG131086:PHG131089 PRC131086:PRC131089 QAY131086:QAY131089 QKU131086:QKU131089 QUQ131086:QUQ131089 REM131086:REM131089 ROI131086:ROI131089 RYE131086:RYE131089 SIA131086:SIA131089 SRW131086:SRW131089 TBS131086:TBS131089 TLO131086:TLO131089 TVK131086:TVK131089 UFG131086:UFG131089 UPC131086:UPC131089 UYY131086:UYY131089 VIU131086:VIU131089 VSQ131086:VSQ131089 WCM131086:WCM131089 WMI131086:WMI131089 WWE131086:WWE131089 W196622:W196625 JS196622:JS196625 TO196622:TO196625 ADK196622:ADK196625 ANG196622:ANG196625 AXC196622:AXC196625 BGY196622:BGY196625 BQU196622:BQU196625 CAQ196622:CAQ196625 CKM196622:CKM196625 CUI196622:CUI196625 DEE196622:DEE196625 DOA196622:DOA196625 DXW196622:DXW196625 EHS196622:EHS196625 ERO196622:ERO196625 FBK196622:FBK196625 FLG196622:FLG196625 FVC196622:FVC196625 GEY196622:GEY196625 GOU196622:GOU196625 GYQ196622:GYQ196625 HIM196622:HIM196625 HSI196622:HSI196625 ICE196622:ICE196625 IMA196622:IMA196625 IVW196622:IVW196625 JFS196622:JFS196625 JPO196622:JPO196625 JZK196622:JZK196625 KJG196622:KJG196625 KTC196622:KTC196625 LCY196622:LCY196625 LMU196622:LMU196625 LWQ196622:LWQ196625 MGM196622:MGM196625 MQI196622:MQI196625 NAE196622:NAE196625 NKA196622:NKA196625 NTW196622:NTW196625 ODS196622:ODS196625 ONO196622:ONO196625 OXK196622:OXK196625 PHG196622:PHG196625 PRC196622:PRC196625 QAY196622:QAY196625 QKU196622:QKU196625 QUQ196622:QUQ196625 REM196622:REM196625 ROI196622:ROI196625 RYE196622:RYE196625 SIA196622:SIA196625 SRW196622:SRW196625 TBS196622:TBS196625 TLO196622:TLO196625 TVK196622:TVK196625 UFG196622:UFG196625 UPC196622:UPC196625 UYY196622:UYY196625 VIU196622:VIU196625 VSQ196622:VSQ196625 WCM196622:WCM196625 WMI196622:WMI196625 WWE196622:WWE196625 W262158:W262161 JS262158:JS262161 TO262158:TO262161 ADK262158:ADK262161 ANG262158:ANG262161 AXC262158:AXC262161 BGY262158:BGY262161 BQU262158:BQU262161 CAQ262158:CAQ262161 CKM262158:CKM262161 CUI262158:CUI262161 DEE262158:DEE262161 DOA262158:DOA262161 DXW262158:DXW262161 EHS262158:EHS262161 ERO262158:ERO262161 FBK262158:FBK262161 FLG262158:FLG262161 FVC262158:FVC262161 GEY262158:GEY262161 GOU262158:GOU262161 GYQ262158:GYQ262161 HIM262158:HIM262161 HSI262158:HSI262161 ICE262158:ICE262161 IMA262158:IMA262161 IVW262158:IVW262161 JFS262158:JFS262161 JPO262158:JPO262161 JZK262158:JZK262161 KJG262158:KJG262161 KTC262158:KTC262161 LCY262158:LCY262161 LMU262158:LMU262161 LWQ262158:LWQ262161 MGM262158:MGM262161 MQI262158:MQI262161 NAE262158:NAE262161 NKA262158:NKA262161 NTW262158:NTW262161 ODS262158:ODS262161 ONO262158:ONO262161 OXK262158:OXK262161 PHG262158:PHG262161 PRC262158:PRC262161 QAY262158:QAY262161 QKU262158:QKU262161 QUQ262158:QUQ262161 REM262158:REM262161 ROI262158:ROI262161 RYE262158:RYE262161 SIA262158:SIA262161 SRW262158:SRW262161 TBS262158:TBS262161 TLO262158:TLO262161 TVK262158:TVK262161 UFG262158:UFG262161 UPC262158:UPC262161 UYY262158:UYY262161 VIU262158:VIU262161 VSQ262158:VSQ262161 WCM262158:WCM262161 WMI262158:WMI262161 WWE262158:WWE262161 W327694:W327697 JS327694:JS327697 TO327694:TO327697 ADK327694:ADK327697 ANG327694:ANG327697 AXC327694:AXC327697 BGY327694:BGY327697 BQU327694:BQU327697 CAQ327694:CAQ327697 CKM327694:CKM327697 CUI327694:CUI327697 DEE327694:DEE327697 DOA327694:DOA327697 DXW327694:DXW327697 EHS327694:EHS327697 ERO327694:ERO327697 FBK327694:FBK327697 FLG327694:FLG327697 FVC327694:FVC327697 GEY327694:GEY327697 GOU327694:GOU327697 GYQ327694:GYQ327697 HIM327694:HIM327697 HSI327694:HSI327697 ICE327694:ICE327697 IMA327694:IMA327697 IVW327694:IVW327697 JFS327694:JFS327697 JPO327694:JPO327697 JZK327694:JZK327697 KJG327694:KJG327697 KTC327694:KTC327697 LCY327694:LCY327697 LMU327694:LMU327697 LWQ327694:LWQ327697 MGM327694:MGM327697 MQI327694:MQI327697 NAE327694:NAE327697 NKA327694:NKA327697 NTW327694:NTW327697 ODS327694:ODS327697 ONO327694:ONO327697 OXK327694:OXK327697 PHG327694:PHG327697 PRC327694:PRC327697 QAY327694:QAY327697 QKU327694:QKU327697 QUQ327694:QUQ327697 REM327694:REM327697 ROI327694:ROI327697 RYE327694:RYE327697 SIA327694:SIA327697 SRW327694:SRW327697 TBS327694:TBS327697 TLO327694:TLO327697 TVK327694:TVK327697 UFG327694:UFG327697 UPC327694:UPC327697 UYY327694:UYY327697 VIU327694:VIU327697 VSQ327694:VSQ327697 WCM327694:WCM327697 WMI327694:WMI327697 WWE327694:WWE327697 W393230:W393233 JS393230:JS393233 TO393230:TO393233 ADK393230:ADK393233 ANG393230:ANG393233 AXC393230:AXC393233 BGY393230:BGY393233 BQU393230:BQU393233 CAQ393230:CAQ393233 CKM393230:CKM393233 CUI393230:CUI393233 DEE393230:DEE393233 DOA393230:DOA393233 DXW393230:DXW393233 EHS393230:EHS393233 ERO393230:ERO393233 FBK393230:FBK393233 FLG393230:FLG393233 FVC393230:FVC393233 GEY393230:GEY393233 GOU393230:GOU393233 GYQ393230:GYQ393233 HIM393230:HIM393233 HSI393230:HSI393233 ICE393230:ICE393233 IMA393230:IMA393233 IVW393230:IVW393233 JFS393230:JFS393233 JPO393230:JPO393233 JZK393230:JZK393233 KJG393230:KJG393233 KTC393230:KTC393233 LCY393230:LCY393233 LMU393230:LMU393233 LWQ393230:LWQ393233 MGM393230:MGM393233 MQI393230:MQI393233 NAE393230:NAE393233 NKA393230:NKA393233 NTW393230:NTW393233 ODS393230:ODS393233 ONO393230:ONO393233 OXK393230:OXK393233 PHG393230:PHG393233 PRC393230:PRC393233 QAY393230:QAY393233 QKU393230:QKU393233 QUQ393230:QUQ393233 REM393230:REM393233 ROI393230:ROI393233 RYE393230:RYE393233 SIA393230:SIA393233 SRW393230:SRW393233 TBS393230:TBS393233 TLO393230:TLO393233 TVK393230:TVK393233 UFG393230:UFG393233 UPC393230:UPC393233 UYY393230:UYY393233 VIU393230:VIU393233 VSQ393230:VSQ393233 WCM393230:WCM393233 WMI393230:WMI393233 WWE393230:WWE393233 W458766:W458769 JS458766:JS458769 TO458766:TO458769 ADK458766:ADK458769 ANG458766:ANG458769 AXC458766:AXC458769 BGY458766:BGY458769 BQU458766:BQU458769 CAQ458766:CAQ458769 CKM458766:CKM458769 CUI458766:CUI458769 DEE458766:DEE458769 DOA458766:DOA458769 DXW458766:DXW458769 EHS458766:EHS458769 ERO458766:ERO458769 FBK458766:FBK458769 FLG458766:FLG458769 FVC458766:FVC458769 GEY458766:GEY458769 GOU458766:GOU458769 GYQ458766:GYQ458769 HIM458766:HIM458769 HSI458766:HSI458769 ICE458766:ICE458769 IMA458766:IMA458769 IVW458766:IVW458769 JFS458766:JFS458769 JPO458766:JPO458769 JZK458766:JZK458769 KJG458766:KJG458769 KTC458766:KTC458769 LCY458766:LCY458769 LMU458766:LMU458769 LWQ458766:LWQ458769 MGM458766:MGM458769 MQI458766:MQI458769 NAE458766:NAE458769 NKA458766:NKA458769 NTW458766:NTW458769 ODS458766:ODS458769 ONO458766:ONO458769 OXK458766:OXK458769 PHG458766:PHG458769 PRC458766:PRC458769 QAY458766:QAY458769 QKU458766:QKU458769 QUQ458766:QUQ458769 REM458766:REM458769 ROI458766:ROI458769 RYE458766:RYE458769 SIA458766:SIA458769 SRW458766:SRW458769 TBS458766:TBS458769 TLO458766:TLO458769 TVK458766:TVK458769 UFG458766:UFG458769 UPC458766:UPC458769 UYY458766:UYY458769 VIU458766:VIU458769 VSQ458766:VSQ458769 WCM458766:WCM458769 WMI458766:WMI458769 WWE458766:WWE458769 W524302:W524305 JS524302:JS524305 TO524302:TO524305 ADK524302:ADK524305 ANG524302:ANG524305 AXC524302:AXC524305 BGY524302:BGY524305 BQU524302:BQU524305 CAQ524302:CAQ524305 CKM524302:CKM524305 CUI524302:CUI524305 DEE524302:DEE524305 DOA524302:DOA524305 DXW524302:DXW524305 EHS524302:EHS524305 ERO524302:ERO524305 FBK524302:FBK524305 FLG524302:FLG524305 FVC524302:FVC524305 GEY524302:GEY524305 GOU524302:GOU524305 GYQ524302:GYQ524305 HIM524302:HIM524305 HSI524302:HSI524305 ICE524302:ICE524305 IMA524302:IMA524305 IVW524302:IVW524305 JFS524302:JFS524305 JPO524302:JPO524305 JZK524302:JZK524305 KJG524302:KJG524305 KTC524302:KTC524305 LCY524302:LCY524305 LMU524302:LMU524305 LWQ524302:LWQ524305 MGM524302:MGM524305 MQI524302:MQI524305 NAE524302:NAE524305 NKA524302:NKA524305 NTW524302:NTW524305 ODS524302:ODS524305 ONO524302:ONO524305 OXK524302:OXK524305 PHG524302:PHG524305 PRC524302:PRC524305 QAY524302:QAY524305 QKU524302:QKU524305 QUQ524302:QUQ524305 REM524302:REM524305 ROI524302:ROI524305 RYE524302:RYE524305 SIA524302:SIA524305 SRW524302:SRW524305 TBS524302:TBS524305 TLO524302:TLO524305 TVK524302:TVK524305 UFG524302:UFG524305 UPC524302:UPC524305 UYY524302:UYY524305 VIU524302:VIU524305 VSQ524302:VSQ524305 WCM524302:WCM524305 WMI524302:WMI524305 WWE524302:WWE524305 W589838:W589841 JS589838:JS589841 TO589838:TO589841 ADK589838:ADK589841 ANG589838:ANG589841 AXC589838:AXC589841 BGY589838:BGY589841 BQU589838:BQU589841 CAQ589838:CAQ589841 CKM589838:CKM589841 CUI589838:CUI589841 DEE589838:DEE589841 DOA589838:DOA589841 DXW589838:DXW589841 EHS589838:EHS589841 ERO589838:ERO589841 FBK589838:FBK589841 FLG589838:FLG589841 FVC589838:FVC589841 GEY589838:GEY589841 GOU589838:GOU589841 GYQ589838:GYQ589841 HIM589838:HIM589841 HSI589838:HSI589841 ICE589838:ICE589841 IMA589838:IMA589841 IVW589838:IVW589841 JFS589838:JFS589841 JPO589838:JPO589841 JZK589838:JZK589841 KJG589838:KJG589841 KTC589838:KTC589841 LCY589838:LCY589841 LMU589838:LMU589841 LWQ589838:LWQ589841 MGM589838:MGM589841 MQI589838:MQI589841 NAE589838:NAE589841 NKA589838:NKA589841 NTW589838:NTW589841 ODS589838:ODS589841 ONO589838:ONO589841 OXK589838:OXK589841 PHG589838:PHG589841 PRC589838:PRC589841 QAY589838:QAY589841 QKU589838:QKU589841 QUQ589838:QUQ589841 REM589838:REM589841 ROI589838:ROI589841 RYE589838:RYE589841 SIA589838:SIA589841 SRW589838:SRW589841 TBS589838:TBS589841 TLO589838:TLO589841 TVK589838:TVK589841 UFG589838:UFG589841 UPC589838:UPC589841 UYY589838:UYY589841 VIU589838:VIU589841 VSQ589838:VSQ589841 WCM589838:WCM589841 WMI589838:WMI589841 WWE589838:WWE589841 W655374:W655377 JS655374:JS655377 TO655374:TO655377 ADK655374:ADK655377 ANG655374:ANG655377 AXC655374:AXC655377 BGY655374:BGY655377 BQU655374:BQU655377 CAQ655374:CAQ655377 CKM655374:CKM655377 CUI655374:CUI655377 DEE655374:DEE655377 DOA655374:DOA655377 DXW655374:DXW655377 EHS655374:EHS655377 ERO655374:ERO655377 FBK655374:FBK655377 FLG655374:FLG655377 FVC655374:FVC655377 GEY655374:GEY655377 GOU655374:GOU655377 GYQ655374:GYQ655377 HIM655374:HIM655377 HSI655374:HSI655377 ICE655374:ICE655377 IMA655374:IMA655377 IVW655374:IVW655377 JFS655374:JFS655377 JPO655374:JPO655377 JZK655374:JZK655377 KJG655374:KJG655377 KTC655374:KTC655377 LCY655374:LCY655377 LMU655374:LMU655377 LWQ655374:LWQ655377 MGM655374:MGM655377 MQI655374:MQI655377 NAE655374:NAE655377 NKA655374:NKA655377 NTW655374:NTW655377 ODS655374:ODS655377 ONO655374:ONO655377 OXK655374:OXK655377 PHG655374:PHG655377 PRC655374:PRC655377 QAY655374:QAY655377 QKU655374:QKU655377 QUQ655374:QUQ655377 REM655374:REM655377 ROI655374:ROI655377 RYE655374:RYE655377 SIA655374:SIA655377 SRW655374:SRW655377 TBS655374:TBS655377 TLO655374:TLO655377 TVK655374:TVK655377 UFG655374:UFG655377 UPC655374:UPC655377 UYY655374:UYY655377 VIU655374:VIU655377 VSQ655374:VSQ655377 WCM655374:WCM655377 WMI655374:WMI655377 WWE655374:WWE655377 W720910:W720913 JS720910:JS720913 TO720910:TO720913 ADK720910:ADK720913 ANG720910:ANG720913 AXC720910:AXC720913 BGY720910:BGY720913 BQU720910:BQU720913 CAQ720910:CAQ720913 CKM720910:CKM720913 CUI720910:CUI720913 DEE720910:DEE720913 DOA720910:DOA720913 DXW720910:DXW720913 EHS720910:EHS720913 ERO720910:ERO720913 FBK720910:FBK720913 FLG720910:FLG720913 FVC720910:FVC720913 GEY720910:GEY720913 GOU720910:GOU720913 GYQ720910:GYQ720913 HIM720910:HIM720913 HSI720910:HSI720913 ICE720910:ICE720913 IMA720910:IMA720913 IVW720910:IVW720913 JFS720910:JFS720913 JPO720910:JPO720913 JZK720910:JZK720913 KJG720910:KJG720913 KTC720910:KTC720913 LCY720910:LCY720913 LMU720910:LMU720913 LWQ720910:LWQ720913 MGM720910:MGM720913 MQI720910:MQI720913 NAE720910:NAE720913 NKA720910:NKA720913 NTW720910:NTW720913 ODS720910:ODS720913 ONO720910:ONO720913 OXK720910:OXK720913 PHG720910:PHG720913 PRC720910:PRC720913 QAY720910:QAY720913 QKU720910:QKU720913 QUQ720910:QUQ720913 REM720910:REM720913 ROI720910:ROI720913 RYE720910:RYE720913 SIA720910:SIA720913 SRW720910:SRW720913 TBS720910:TBS720913 TLO720910:TLO720913 TVK720910:TVK720913 UFG720910:UFG720913 UPC720910:UPC720913 UYY720910:UYY720913 VIU720910:VIU720913 VSQ720910:VSQ720913 WCM720910:WCM720913 WMI720910:WMI720913 WWE720910:WWE720913 W786446:W786449 JS786446:JS786449 TO786446:TO786449 ADK786446:ADK786449 ANG786446:ANG786449 AXC786446:AXC786449 BGY786446:BGY786449 BQU786446:BQU786449 CAQ786446:CAQ786449 CKM786446:CKM786449 CUI786446:CUI786449 DEE786446:DEE786449 DOA786446:DOA786449 DXW786446:DXW786449 EHS786446:EHS786449 ERO786446:ERO786449 FBK786446:FBK786449 FLG786446:FLG786449 FVC786446:FVC786449 GEY786446:GEY786449 GOU786446:GOU786449 GYQ786446:GYQ786449 HIM786446:HIM786449 HSI786446:HSI786449 ICE786446:ICE786449 IMA786446:IMA786449 IVW786446:IVW786449 JFS786446:JFS786449 JPO786446:JPO786449 JZK786446:JZK786449 KJG786446:KJG786449 KTC786446:KTC786449 LCY786446:LCY786449 LMU786446:LMU786449 LWQ786446:LWQ786449 MGM786446:MGM786449 MQI786446:MQI786449 NAE786446:NAE786449 NKA786446:NKA786449 NTW786446:NTW786449 ODS786446:ODS786449 ONO786446:ONO786449 OXK786446:OXK786449 PHG786446:PHG786449 PRC786446:PRC786449 QAY786446:QAY786449 QKU786446:QKU786449 QUQ786446:QUQ786449 REM786446:REM786449 ROI786446:ROI786449 RYE786446:RYE786449 SIA786446:SIA786449 SRW786446:SRW786449 TBS786446:TBS786449 TLO786446:TLO786449 TVK786446:TVK786449 UFG786446:UFG786449 UPC786446:UPC786449 UYY786446:UYY786449 VIU786446:VIU786449 VSQ786446:VSQ786449 WCM786446:WCM786449 WMI786446:WMI786449 WWE786446:WWE786449 W851982:W851985 JS851982:JS851985 TO851982:TO851985 ADK851982:ADK851985 ANG851982:ANG851985 AXC851982:AXC851985 BGY851982:BGY851985 BQU851982:BQU851985 CAQ851982:CAQ851985 CKM851982:CKM851985 CUI851982:CUI851985 DEE851982:DEE851985 DOA851982:DOA851985 DXW851982:DXW851985 EHS851982:EHS851985 ERO851982:ERO851985 FBK851982:FBK851985 FLG851982:FLG851985 FVC851982:FVC851985 GEY851982:GEY851985 GOU851982:GOU851985 GYQ851982:GYQ851985 HIM851982:HIM851985 HSI851982:HSI851985 ICE851982:ICE851985 IMA851982:IMA851985 IVW851982:IVW851985 JFS851982:JFS851985 JPO851982:JPO851985 JZK851982:JZK851985 KJG851982:KJG851985 KTC851982:KTC851985 LCY851982:LCY851985 LMU851982:LMU851985 LWQ851982:LWQ851985 MGM851982:MGM851985 MQI851982:MQI851985 NAE851982:NAE851985 NKA851982:NKA851985 NTW851982:NTW851985 ODS851982:ODS851985 ONO851982:ONO851985 OXK851982:OXK851985 PHG851982:PHG851985 PRC851982:PRC851985 QAY851982:QAY851985 QKU851982:QKU851985 QUQ851982:QUQ851985 REM851982:REM851985 ROI851982:ROI851985 RYE851982:RYE851985 SIA851982:SIA851985 SRW851982:SRW851985 TBS851982:TBS851985 TLO851982:TLO851985 TVK851982:TVK851985 UFG851982:UFG851985 UPC851982:UPC851985 UYY851982:UYY851985 VIU851982:VIU851985 VSQ851982:VSQ851985 WCM851982:WCM851985 WMI851982:WMI851985 WWE851982:WWE851985 W917518:W917521 JS917518:JS917521 TO917518:TO917521 ADK917518:ADK917521 ANG917518:ANG917521 AXC917518:AXC917521 BGY917518:BGY917521 BQU917518:BQU917521 CAQ917518:CAQ917521 CKM917518:CKM917521 CUI917518:CUI917521 DEE917518:DEE917521 DOA917518:DOA917521 DXW917518:DXW917521 EHS917518:EHS917521 ERO917518:ERO917521 FBK917518:FBK917521 FLG917518:FLG917521 FVC917518:FVC917521 GEY917518:GEY917521 GOU917518:GOU917521 GYQ917518:GYQ917521 HIM917518:HIM917521 HSI917518:HSI917521 ICE917518:ICE917521 IMA917518:IMA917521 IVW917518:IVW917521 JFS917518:JFS917521 JPO917518:JPO917521 JZK917518:JZK917521 KJG917518:KJG917521 KTC917518:KTC917521 LCY917518:LCY917521 LMU917518:LMU917521 LWQ917518:LWQ917521 MGM917518:MGM917521 MQI917518:MQI917521 NAE917518:NAE917521 NKA917518:NKA917521 NTW917518:NTW917521 ODS917518:ODS917521 ONO917518:ONO917521 OXK917518:OXK917521 PHG917518:PHG917521 PRC917518:PRC917521 QAY917518:QAY917521 QKU917518:QKU917521 QUQ917518:QUQ917521 REM917518:REM917521 ROI917518:ROI917521 RYE917518:RYE917521 SIA917518:SIA917521 SRW917518:SRW917521 TBS917518:TBS917521 TLO917518:TLO917521 TVK917518:TVK917521 UFG917518:UFG917521 UPC917518:UPC917521 UYY917518:UYY917521 VIU917518:VIU917521 VSQ917518:VSQ917521 WCM917518:WCM917521 WMI917518:WMI917521 WWE917518:WWE917521 W983054:W983057 JS983054:JS983057 TO983054:TO983057 ADK983054:ADK983057 ANG983054:ANG983057 AXC983054:AXC983057 BGY983054:BGY983057 BQU983054:BQU983057 CAQ983054:CAQ983057 CKM983054:CKM983057 CUI983054:CUI983057 DEE983054:DEE983057 DOA983054:DOA983057 DXW983054:DXW983057 EHS983054:EHS983057 ERO983054:ERO983057 FBK983054:FBK983057 FLG983054:FLG983057 FVC983054:FVC983057 GEY983054:GEY983057 GOU983054:GOU983057 GYQ983054:GYQ983057 HIM983054:HIM983057 HSI983054:HSI983057 ICE983054:ICE983057 IMA983054:IMA983057 IVW983054:IVW983057 JFS983054:JFS983057 JPO983054:JPO983057 JZK983054:JZK983057 KJG983054:KJG983057 KTC983054:KTC983057 LCY983054:LCY983057 LMU983054:LMU983057 LWQ983054:LWQ983057 MGM983054:MGM983057 MQI983054:MQI983057 NAE983054:NAE983057 NKA983054:NKA983057 NTW983054:NTW983057 ODS983054:ODS983057 ONO983054:ONO983057 OXK983054:OXK983057 PHG983054:PHG983057 PRC983054:PRC983057 QAY983054:QAY983057 QKU983054:QKU983057 QUQ983054:QUQ983057 REM983054:REM983057 ROI983054:ROI983057 RYE983054:RYE983057 SIA983054:SIA983057 SRW983054:SRW983057 TBS983054:TBS983057 TLO983054:TLO983057 TVK983054:TVK983057 UFG983054:UFG983057 UPC983054:UPC983057 UYY983054:UYY983057 VIU983054:VIU983057 VSQ983054:VSQ983057 WCM983054:WCM983057 WMI983054:WMI983057 WWE983054:WWE983057 WWE983065:WWE983088 JS16:JS49 TO16:TO49 ADK16:ADK49 ANG16:ANG49 AXC16:AXC49 BGY16:BGY49 BQU16:BQU49 CAQ16:CAQ49 CKM16:CKM49 CUI16:CUI49 DEE16:DEE49 DOA16:DOA49 DXW16:DXW49 EHS16:EHS49 ERO16:ERO49 FBK16:FBK49 FLG16:FLG49 FVC16:FVC49 GEY16:GEY49 GOU16:GOU49 GYQ16:GYQ49 HIM16:HIM49 HSI16:HSI49 ICE16:ICE49 IMA16:IMA49 IVW16:IVW49 JFS16:JFS49 JPO16:JPO49 JZK16:JZK49 KJG16:KJG49 KTC16:KTC49 LCY16:LCY49 LMU16:LMU49 LWQ16:LWQ49 MGM16:MGM49 MQI16:MQI49 NAE16:NAE49 NKA16:NKA49 NTW16:NTW49 ODS16:ODS49 ONO16:ONO49 OXK16:OXK49 PHG16:PHG49 PRC16:PRC49 QAY16:QAY49 QKU16:QKU49 QUQ16:QUQ49 REM16:REM49 ROI16:ROI49 RYE16:RYE49 SIA16:SIA49 SRW16:SRW49 TBS16:TBS49 TLO16:TLO49 TVK16:TVK49 UFG16:UFG49 UPC16:UPC49 UYY16:UYY49 VIU16:VIU49 VSQ16:VSQ49 WCM16:WCM49 WMI16:WMI49 WWE16:WWE49 W65561:W65584 JS65561:JS65584 TO65561:TO65584 ADK65561:ADK65584 ANG65561:ANG65584 AXC65561:AXC65584 BGY65561:BGY65584 BQU65561:BQU65584 CAQ65561:CAQ65584 CKM65561:CKM65584 CUI65561:CUI65584 DEE65561:DEE65584 DOA65561:DOA65584 DXW65561:DXW65584 EHS65561:EHS65584 ERO65561:ERO65584 FBK65561:FBK65584 FLG65561:FLG65584 FVC65561:FVC65584 GEY65561:GEY65584 GOU65561:GOU65584 GYQ65561:GYQ65584 HIM65561:HIM65584 HSI65561:HSI65584 ICE65561:ICE65584 IMA65561:IMA65584 IVW65561:IVW65584 JFS65561:JFS65584 JPO65561:JPO65584 JZK65561:JZK65584 KJG65561:KJG65584 KTC65561:KTC65584 LCY65561:LCY65584 LMU65561:LMU65584 LWQ65561:LWQ65584 MGM65561:MGM65584 MQI65561:MQI65584 NAE65561:NAE65584 NKA65561:NKA65584 NTW65561:NTW65584 ODS65561:ODS65584 ONO65561:ONO65584 OXK65561:OXK65584 PHG65561:PHG65584 PRC65561:PRC65584 QAY65561:QAY65584 QKU65561:QKU65584 QUQ65561:QUQ65584 REM65561:REM65584 ROI65561:ROI65584 RYE65561:RYE65584 SIA65561:SIA65584 SRW65561:SRW65584 TBS65561:TBS65584 TLO65561:TLO65584 TVK65561:TVK65584 UFG65561:UFG65584 UPC65561:UPC65584 UYY65561:UYY65584 VIU65561:VIU65584 VSQ65561:VSQ65584 WCM65561:WCM65584 WMI65561:WMI65584 WWE65561:WWE65584 W131097:W131120 JS131097:JS131120 TO131097:TO131120 ADK131097:ADK131120 ANG131097:ANG131120 AXC131097:AXC131120 BGY131097:BGY131120 BQU131097:BQU131120 CAQ131097:CAQ131120 CKM131097:CKM131120 CUI131097:CUI131120 DEE131097:DEE131120 DOA131097:DOA131120 DXW131097:DXW131120 EHS131097:EHS131120 ERO131097:ERO131120 FBK131097:FBK131120 FLG131097:FLG131120 FVC131097:FVC131120 GEY131097:GEY131120 GOU131097:GOU131120 GYQ131097:GYQ131120 HIM131097:HIM131120 HSI131097:HSI131120 ICE131097:ICE131120 IMA131097:IMA131120 IVW131097:IVW131120 JFS131097:JFS131120 JPO131097:JPO131120 JZK131097:JZK131120 KJG131097:KJG131120 KTC131097:KTC131120 LCY131097:LCY131120 LMU131097:LMU131120 LWQ131097:LWQ131120 MGM131097:MGM131120 MQI131097:MQI131120 NAE131097:NAE131120 NKA131097:NKA131120 NTW131097:NTW131120 ODS131097:ODS131120 ONO131097:ONO131120 OXK131097:OXK131120 PHG131097:PHG131120 PRC131097:PRC131120 QAY131097:QAY131120 QKU131097:QKU131120 QUQ131097:QUQ131120 REM131097:REM131120 ROI131097:ROI131120 RYE131097:RYE131120 SIA131097:SIA131120 SRW131097:SRW131120 TBS131097:TBS131120 TLO131097:TLO131120 TVK131097:TVK131120 UFG131097:UFG131120 UPC131097:UPC131120 UYY131097:UYY131120 VIU131097:VIU131120 VSQ131097:VSQ131120 WCM131097:WCM131120 WMI131097:WMI131120 WWE131097:WWE131120 W196633:W196656 JS196633:JS196656 TO196633:TO196656 ADK196633:ADK196656 ANG196633:ANG196656 AXC196633:AXC196656 BGY196633:BGY196656 BQU196633:BQU196656 CAQ196633:CAQ196656 CKM196633:CKM196656 CUI196633:CUI196656 DEE196633:DEE196656 DOA196633:DOA196656 DXW196633:DXW196656 EHS196633:EHS196656 ERO196633:ERO196656 FBK196633:FBK196656 FLG196633:FLG196656 FVC196633:FVC196656 GEY196633:GEY196656 GOU196633:GOU196656 GYQ196633:GYQ196656 HIM196633:HIM196656 HSI196633:HSI196656 ICE196633:ICE196656 IMA196633:IMA196656 IVW196633:IVW196656 JFS196633:JFS196656 JPO196633:JPO196656 JZK196633:JZK196656 KJG196633:KJG196656 KTC196633:KTC196656 LCY196633:LCY196656 LMU196633:LMU196656 LWQ196633:LWQ196656 MGM196633:MGM196656 MQI196633:MQI196656 NAE196633:NAE196656 NKA196633:NKA196656 NTW196633:NTW196656 ODS196633:ODS196656 ONO196633:ONO196656 OXK196633:OXK196656 PHG196633:PHG196656 PRC196633:PRC196656 QAY196633:QAY196656 QKU196633:QKU196656 QUQ196633:QUQ196656 REM196633:REM196656 ROI196633:ROI196656 RYE196633:RYE196656 SIA196633:SIA196656 SRW196633:SRW196656 TBS196633:TBS196656 TLO196633:TLO196656 TVK196633:TVK196656 UFG196633:UFG196656 UPC196633:UPC196656 UYY196633:UYY196656 VIU196633:VIU196656 VSQ196633:VSQ196656 WCM196633:WCM196656 WMI196633:WMI196656 WWE196633:WWE196656 W262169:W262192 JS262169:JS262192 TO262169:TO262192 ADK262169:ADK262192 ANG262169:ANG262192 AXC262169:AXC262192 BGY262169:BGY262192 BQU262169:BQU262192 CAQ262169:CAQ262192 CKM262169:CKM262192 CUI262169:CUI262192 DEE262169:DEE262192 DOA262169:DOA262192 DXW262169:DXW262192 EHS262169:EHS262192 ERO262169:ERO262192 FBK262169:FBK262192 FLG262169:FLG262192 FVC262169:FVC262192 GEY262169:GEY262192 GOU262169:GOU262192 GYQ262169:GYQ262192 HIM262169:HIM262192 HSI262169:HSI262192 ICE262169:ICE262192 IMA262169:IMA262192 IVW262169:IVW262192 JFS262169:JFS262192 JPO262169:JPO262192 JZK262169:JZK262192 KJG262169:KJG262192 KTC262169:KTC262192 LCY262169:LCY262192 LMU262169:LMU262192 LWQ262169:LWQ262192 MGM262169:MGM262192 MQI262169:MQI262192 NAE262169:NAE262192 NKA262169:NKA262192 NTW262169:NTW262192 ODS262169:ODS262192 ONO262169:ONO262192 OXK262169:OXK262192 PHG262169:PHG262192 PRC262169:PRC262192 QAY262169:QAY262192 QKU262169:QKU262192 QUQ262169:QUQ262192 REM262169:REM262192 ROI262169:ROI262192 RYE262169:RYE262192 SIA262169:SIA262192 SRW262169:SRW262192 TBS262169:TBS262192 TLO262169:TLO262192 TVK262169:TVK262192 UFG262169:UFG262192 UPC262169:UPC262192 UYY262169:UYY262192 VIU262169:VIU262192 VSQ262169:VSQ262192 WCM262169:WCM262192 WMI262169:WMI262192 WWE262169:WWE262192 W327705:W327728 JS327705:JS327728 TO327705:TO327728 ADK327705:ADK327728 ANG327705:ANG327728 AXC327705:AXC327728 BGY327705:BGY327728 BQU327705:BQU327728 CAQ327705:CAQ327728 CKM327705:CKM327728 CUI327705:CUI327728 DEE327705:DEE327728 DOA327705:DOA327728 DXW327705:DXW327728 EHS327705:EHS327728 ERO327705:ERO327728 FBK327705:FBK327728 FLG327705:FLG327728 FVC327705:FVC327728 GEY327705:GEY327728 GOU327705:GOU327728 GYQ327705:GYQ327728 HIM327705:HIM327728 HSI327705:HSI327728 ICE327705:ICE327728 IMA327705:IMA327728 IVW327705:IVW327728 JFS327705:JFS327728 JPO327705:JPO327728 JZK327705:JZK327728 KJG327705:KJG327728 KTC327705:KTC327728 LCY327705:LCY327728 LMU327705:LMU327728 LWQ327705:LWQ327728 MGM327705:MGM327728 MQI327705:MQI327728 NAE327705:NAE327728 NKA327705:NKA327728 NTW327705:NTW327728 ODS327705:ODS327728 ONO327705:ONO327728 OXK327705:OXK327728 PHG327705:PHG327728 PRC327705:PRC327728 QAY327705:QAY327728 QKU327705:QKU327728 QUQ327705:QUQ327728 REM327705:REM327728 ROI327705:ROI327728 RYE327705:RYE327728 SIA327705:SIA327728 SRW327705:SRW327728 TBS327705:TBS327728 TLO327705:TLO327728 TVK327705:TVK327728 UFG327705:UFG327728 UPC327705:UPC327728 UYY327705:UYY327728 VIU327705:VIU327728 VSQ327705:VSQ327728 WCM327705:WCM327728 WMI327705:WMI327728 WWE327705:WWE327728 W393241:W393264 JS393241:JS393264 TO393241:TO393264 ADK393241:ADK393264 ANG393241:ANG393264 AXC393241:AXC393264 BGY393241:BGY393264 BQU393241:BQU393264 CAQ393241:CAQ393264 CKM393241:CKM393264 CUI393241:CUI393264 DEE393241:DEE393264 DOA393241:DOA393264 DXW393241:DXW393264 EHS393241:EHS393264 ERO393241:ERO393264 FBK393241:FBK393264 FLG393241:FLG393264 FVC393241:FVC393264 GEY393241:GEY393264 GOU393241:GOU393264 GYQ393241:GYQ393264 HIM393241:HIM393264 HSI393241:HSI393264 ICE393241:ICE393264 IMA393241:IMA393264 IVW393241:IVW393264 JFS393241:JFS393264 JPO393241:JPO393264 JZK393241:JZK393264 KJG393241:KJG393264 KTC393241:KTC393264 LCY393241:LCY393264 LMU393241:LMU393264 LWQ393241:LWQ393264 MGM393241:MGM393264 MQI393241:MQI393264 NAE393241:NAE393264 NKA393241:NKA393264 NTW393241:NTW393264 ODS393241:ODS393264 ONO393241:ONO393264 OXK393241:OXK393264 PHG393241:PHG393264 PRC393241:PRC393264 QAY393241:QAY393264 QKU393241:QKU393264 QUQ393241:QUQ393264 REM393241:REM393264 ROI393241:ROI393264 RYE393241:RYE393264 SIA393241:SIA393264 SRW393241:SRW393264 TBS393241:TBS393264 TLO393241:TLO393264 TVK393241:TVK393264 UFG393241:UFG393264 UPC393241:UPC393264 UYY393241:UYY393264 VIU393241:VIU393264 VSQ393241:VSQ393264 WCM393241:WCM393264 WMI393241:WMI393264 WWE393241:WWE393264 W458777:W458800 JS458777:JS458800 TO458777:TO458800 ADK458777:ADK458800 ANG458777:ANG458800 AXC458777:AXC458800 BGY458777:BGY458800 BQU458777:BQU458800 CAQ458777:CAQ458800 CKM458777:CKM458800 CUI458777:CUI458800 DEE458777:DEE458800 DOA458777:DOA458800 DXW458777:DXW458800 EHS458777:EHS458800 ERO458777:ERO458800 FBK458777:FBK458800 FLG458777:FLG458800 FVC458777:FVC458800 GEY458777:GEY458800 GOU458777:GOU458800 GYQ458777:GYQ458800 HIM458777:HIM458800 HSI458777:HSI458800 ICE458777:ICE458800 IMA458777:IMA458800 IVW458777:IVW458800 JFS458777:JFS458800 JPO458777:JPO458800 JZK458777:JZK458800 KJG458777:KJG458800 KTC458777:KTC458800 LCY458777:LCY458800 LMU458777:LMU458800 LWQ458777:LWQ458800 MGM458777:MGM458800 MQI458777:MQI458800 NAE458777:NAE458800 NKA458777:NKA458800 NTW458777:NTW458800 ODS458777:ODS458800 ONO458777:ONO458800 OXK458777:OXK458800 PHG458777:PHG458800 PRC458777:PRC458800 QAY458777:QAY458800 QKU458777:QKU458800 QUQ458777:QUQ458800 REM458777:REM458800 ROI458777:ROI458800 RYE458777:RYE458800 SIA458777:SIA458800 SRW458777:SRW458800 TBS458777:TBS458800 TLO458777:TLO458800 TVK458777:TVK458800 UFG458777:UFG458800 UPC458777:UPC458800 UYY458777:UYY458800 VIU458777:VIU458800 VSQ458777:VSQ458800 WCM458777:WCM458800 WMI458777:WMI458800 WWE458777:WWE458800 W524313:W524336 JS524313:JS524336 TO524313:TO524336 ADK524313:ADK524336 ANG524313:ANG524336 AXC524313:AXC524336 BGY524313:BGY524336 BQU524313:BQU524336 CAQ524313:CAQ524336 CKM524313:CKM524336 CUI524313:CUI524336 DEE524313:DEE524336 DOA524313:DOA524336 DXW524313:DXW524336 EHS524313:EHS524336 ERO524313:ERO524336 FBK524313:FBK524336 FLG524313:FLG524336 FVC524313:FVC524336 GEY524313:GEY524336 GOU524313:GOU524336 GYQ524313:GYQ524336 HIM524313:HIM524336 HSI524313:HSI524336 ICE524313:ICE524336 IMA524313:IMA524336 IVW524313:IVW524336 JFS524313:JFS524336 JPO524313:JPO524336 JZK524313:JZK524336 KJG524313:KJG524336 KTC524313:KTC524336 LCY524313:LCY524336 LMU524313:LMU524336 LWQ524313:LWQ524336 MGM524313:MGM524336 MQI524313:MQI524336 NAE524313:NAE524336 NKA524313:NKA524336 NTW524313:NTW524336 ODS524313:ODS524336 ONO524313:ONO524336 OXK524313:OXK524336 PHG524313:PHG524336 PRC524313:PRC524336 QAY524313:QAY524336 QKU524313:QKU524336 QUQ524313:QUQ524336 REM524313:REM524336 ROI524313:ROI524336 RYE524313:RYE524336 SIA524313:SIA524336 SRW524313:SRW524336 TBS524313:TBS524336 TLO524313:TLO524336 TVK524313:TVK524336 UFG524313:UFG524336 UPC524313:UPC524336 UYY524313:UYY524336 VIU524313:VIU524336 VSQ524313:VSQ524336 WCM524313:WCM524336 WMI524313:WMI524336 WWE524313:WWE524336 W589849:W589872 JS589849:JS589872 TO589849:TO589872 ADK589849:ADK589872 ANG589849:ANG589872 AXC589849:AXC589872 BGY589849:BGY589872 BQU589849:BQU589872 CAQ589849:CAQ589872 CKM589849:CKM589872 CUI589849:CUI589872 DEE589849:DEE589872 DOA589849:DOA589872 DXW589849:DXW589872 EHS589849:EHS589872 ERO589849:ERO589872 FBK589849:FBK589872 FLG589849:FLG589872 FVC589849:FVC589872 GEY589849:GEY589872 GOU589849:GOU589872 GYQ589849:GYQ589872 HIM589849:HIM589872 HSI589849:HSI589872 ICE589849:ICE589872 IMA589849:IMA589872 IVW589849:IVW589872 JFS589849:JFS589872 JPO589849:JPO589872 JZK589849:JZK589872 KJG589849:KJG589872 KTC589849:KTC589872 LCY589849:LCY589872 LMU589849:LMU589872 LWQ589849:LWQ589872 MGM589849:MGM589872 MQI589849:MQI589872 NAE589849:NAE589872 NKA589849:NKA589872 NTW589849:NTW589872 ODS589849:ODS589872 ONO589849:ONO589872 OXK589849:OXK589872 PHG589849:PHG589872 PRC589849:PRC589872 QAY589849:QAY589872 QKU589849:QKU589872 QUQ589849:QUQ589872 REM589849:REM589872 ROI589849:ROI589872 RYE589849:RYE589872 SIA589849:SIA589872 SRW589849:SRW589872 TBS589849:TBS589872 TLO589849:TLO589872 TVK589849:TVK589872 UFG589849:UFG589872 UPC589849:UPC589872 UYY589849:UYY589872 VIU589849:VIU589872 VSQ589849:VSQ589872 WCM589849:WCM589872 WMI589849:WMI589872 WWE589849:WWE589872 W655385:W655408 JS655385:JS655408 TO655385:TO655408 ADK655385:ADK655408 ANG655385:ANG655408 AXC655385:AXC655408 BGY655385:BGY655408 BQU655385:BQU655408 CAQ655385:CAQ655408 CKM655385:CKM655408 CUI655385:CUI655408 DEE655385:DEE655408 DOA655385:DOA655408 DXW655385:DXW655408 EHS655385:EHS655408 ERO655385:ERO655408 FBK655385:FBK655408 FLG655385:FLG655408 FVC655385:FVC655408 GEY655385:GEY655408 GOU655385:GOU655408 GYQ655385:GYQ655408 HIM655385:HIM655408 HSI655385:HSI655408 ICE655385:ICE655408 IMA655385:IMA655408 IVW655385:IVW655408 JFS655385:JFS655408 JPO655385:JPO655408 JZK655385:JZK655408 KJG655385:KJG655408 KTC655385:KTC655408 LCY655385:LCY655408 LMU655385:LMU655408 LWQ655385:LWQ655408 MGM655385:MGM655408 MQI655385:MQI655408 NAE655385:NAE655408 NKA655385:NKA655408 NTW655385:NTW655408 ODS655385:ODS655408 ONO655385:ONO655408 OXK655385:OXK655408 PHG655385:PHG655408 PRC655385:PRC655408 QAY655385:QAY655408 QKU655385:QKU655408 QUQ655385:QUQ655408 REM655385:REM655408 ROI655385:ROI655408 RYE655385:RYE655408 SIA655385:SIA655408 SRW655385:SRW655408 TBS655385:TBS655408 TLO655385:TLO655408 TVK655385:TVK655408 UFG655385:UFG655408 UPC655385:UPC655408 UYY655385:UYY655408 VIU655385:VIU655408 VSQ655385:VSQ655408 WCM655385:WCM655408 WMI655385:WMI655408 WWE655385:WWE655408 W720921:W720944 JS720921:JS720944 TO720921:TO720944 ADK720921:ADK720944 ANG720921:ANG720944 AXC720921:AXC720944 BGY720921:BGY720944 BQU720921:BQU720944 CAQ720921:CAQ720944 CKM720921:CKM720944 CUI720921:CUI720944 DEE720921:DEE720944 DOA720921:DOA720944 DXW720921:DXW720944 EHS720921:EHS720944 ERO720921:ERO720944 FBK720921:FBK720944 FLG720921:FLG720944 FVC720921:FVC720944 GEY720921:GEY720944 GOU720921:GOU720944 GYQ720921:GYQ720944 HIM720921:HIM720944 HSI720921:HSI720944 ICE720921:ICE720944 IMA720921:IMA720944 IVW720921:IVW720944 JFS720921:JFS720944 JPO720921:JPO720944 JZK720921:JZK720944 KJG720921:KJG720944 KTC720921:KTC720944 LCY720921:LCY720944 LMU720921:LMU720944 LWQ720921:LWQ720944 MGM720921:MGM720944 MQI720921:MQI720944 NAE720921:NAE720944 NKA720921:NKA720944 NTW720921:NTW720944 ODS720921:ODS720944 ONO720921:ONO720944 OXK720921:OXK720944 PHG720921:PHG720944 PRC720921:PRC720944 QAY720921:QAY720944 QKU720921:QKU720944 QUQ720921:QUQ720944 REM720921:REM720944 ROI720921:ROI720944 RYE720921:RYE720944 SIA720921:SIA720944 SRW720921:SRW720944 TBS720921:TBS720944 TLO720921:TLO720944 TVK720921:TVK720944 UFG720921:UFG720944 UPC720921:UPC720944 UYY720921:UYY720944 VIU720921:VIU720944 VSQ720921:VSQ720944 WCM720921:WCM720944 WMI720921:WMI720944 WWE720921:WWE720944 W786457:W786480 JS786457:JS786480 TO786457:TO786480 ADK786457:ADK786480 ANG786457:ANG786480 AXC786457:AXC786480 BGY786457:BGY786480 BQU786457:BQU786480 CAQ786457:CAQ786480 CKM786457:CKM786480 CUI786457:CUI786480 DEE786457:DEE786480 DOA786457:DOA786480 DXW786457:DXW786480 EHS786457:EHS786480 ERO786457:ERO786480 FBK786457:FBK786480 FLG786457:FLG786480 FVC786457:FVC786480 GEY786457:GEY786480 GOU786457:GOU786480 GYQ786457:GYQ786480 HIM786457:HIM786480 HSI786457:HSI786480 ICE786457:ICE786480 IMA786457:IMA786480 IVW786457:IVW786480 JFS786457:JFS786480 JPO786457:JPO786480 JZK786457:JZK786480 KJG786457:KJG786480 KTC786457:KTC786480 LCY786457:LCY786480 LMU786457:LMU786480 LWQ786457:LWQ786480 MGM786457:MGM786480 MQI786457:MQI786480 NAE786457:NAE786480 NKA786457:NKA786480 NTW786457:NTW786480 ODS786457:ODS786480 ONO786457:ONO786480 OXK786457:OXK786480 PHG786457:PHG786480 PRC786457:PRC786480 QAY786457:QAY786480 QKU786457:QKU786480 QUQ786457:QUQ786480 REM786457:REM786480 ROI786457:ROI786480 RYE786457:RYE786480 SIA786457:SIA786480 SRW786457:SRW786480 TBS786457:TBS786480 TLO786457:TLO786480 TVK786457:TVK786480 UFG786457:UFG786480 UPC786457:UPC786480 UYY786457:UYY786480 VIU786457:VIU786480 VSQ786457:VSQ786480 WCM786457:WCM786480 WMI786457:WMI786480 WWE786457:WWE786480 W851993:W852016 JS851993:JS852016 TO851993:TO852016 ADK851993:ADK852016 ANG851993:ANG852016 AXC851993:AXC852016 BGY851993:BGY852016 BQU851993:BQU852016 CAQ851993:CAQ852016 CKM851993:CKM852016 CUI851993:CUI852016 DEE851993:DEE852016 DOA851993:DOA852016 DXW851993:DXW852016 EHS851993:EHS852016 ERO851993:ERO852016 FBK851993:FBK852016 FLG851993:FLG852016 FVC851993:FVC852016 GEY851993:GEY852016 GOU851993:GOU852016 GYQ851993:GYQ852016 HIM851993:HIM852016 HSI851993:HSI852016 ICE851993:ICE852016 IMA851993:IMA852016 IVW851993:IVW852016 JFS851993:JFS852016 JPO851993:JPO852016 JZK851993:JZK852016 KJG851993:KJG852016 KTC851993:KTC852016 LCY851993:LCY852016 LMU851993:LMU852016 LWQ851993:LWQ852016 MGM851993:MGM852016 MQI851993:MQI852016 NAE851993:NAE852016 NKA851993:NKA852016 NTW851993:NTW852016 ODS851993:ODS852016 ONO851993:ONO852016 OXK851993:OXK852016 PHG851993:PHG852016 PRC851993:PRC852016 QAY851993:QAY852016 QKU851993:QKU852016 QUQ851993:QUQ852016 REM851993:REM852016 ROI851993:ROI852016 RYE851993:RYE852016 SIA851993:SIA852016 SRW851993:SRW852016 TBS851993:TBS852016 TLO851993:TLO852016 TVK851993:TVK852016 UFG851993:UFG852016 UPC851993:UPC852016 UYY851993:UYY852016 VIU851993:VIU852016 VSQ851993:VSQ852016 WCM851993:WCM852016 WMI851993:WMI852016 WWE851993:WWE852016 W917529:W917552 JS917529:JS917552 TO917529:TO917552 ADK917529:ADK917552 ANG917529:ANG917552 AXC917529:AXC917552 BGY917529:BGY917552 BQU917529:BQU917552 CAQ917529:CAQ917552 CKM917529:CKM917552 CUI917529:CUI917552 DEE917529:DEE917552 DOA917529:DOA917552 DXW917529:DXW917552 EHS917529:EHS917552 ERO917529:ERO917552 FBK917529:FBK917552 FLG917529:FLG917552 FVC917529:FVC917552 GEY917529:GEY917552 GOU917529:GOU917552 GYQ917529:GYQ917552 HIM917529:HIM917552 HSI917529:HSI917552 ICE917529:ICE917552 IMA917529:IMA917552 IVW917529:IVW917552 JFS917529:JFS917552 JPO917529:JPO917552 JZK917529:JZK917552 KJG917529:KJG917552 KTC917529:KTC917552 LCY917529:LCY917552 LMU917529:LMU917552 LWQ917529:LWQ917552 MGM917529:MGM917552 MQI917529:MQI917552 NAE917529:NAE917552 NKA917529:NKA917552 NTW917529:NTW917552 ODS917529:ODS917552 ONO917529:ONO917552 OXK917529:OXK917552 PHG917529:PHG917552 PRC917529:PRC917552 QAY917529:QAY917552 QKU917529:QKU917552 QUQ917529:QUQ917552 REM917529:REM917552 ROI917529:ROI917552 RYE917529:RYE917552 SIA917529:SIA917552 SRW917529:SRW917552 TBS917529:TBS917552 TLO917529:TLO917552 TVK917529:TVK917552 UFG917529:UFG917552 UPC917529:UPC917552 UYY917529:UYY917552 VIU917529:VIU917552 VSQ917529:VSQ917552 WCM917529:WCM917552 WMI917529:WMI917552 WWE917529:WWE917552 W983065:W983088 JS983065:JS983088 TO983065:TO983088 ADK983065:ADK983088 ANG983065:ANG983088 AXC983065:AXC983088 BGY983065:BGY983088 BQU983065:BQU983088 CAQ983065:CAQ983088 CKM983065:CKM983088 CUI983065:CUI983088 DEE983065:DEE983088 DOA983065:DOA983088 DXW983065:DXW983088 EHS983065:EHS983088 ERO983065:ERO983088 FBK983065:FBK983088 FLG983065:FLG983088 FVC983065:FVC983088 GEY983065:GEY983088 GOU983065:GOU983088 GYQ983065:GYQ983088 HIM983065:HIM983088 HSI983065:HSI983088 ICE983065:ICE983088 IMA983065:IMA983088 IVW983065:IVW983088 JFS983065:JFS983088 JPO983065:JPO983088 JZK983065:JZK983088 KJG983065:KJG983088 KTC983065:KTC983088 LCY983065:LCY983088 LMU983065:LMU983088 LWQ983065:LWQ983088 MGM983065:MGM983088 MQI983065:MQI983088 NAE983065:NAE983088 NKA983065:NKA983088 NTW983065:NTW983088 ODS983065:ODS983088 ONO983065:ONO983088 OXK983065:OXK983088 PHG983065:PHG983088 PRC983065:PRC983088 QAY983065:QAY983088 QKU983065:QKU983088 QUQ983065:QUQ983088 REM983065:REM983088 ROI983065:ROI983088 RYE983065:RYE983088 SIA983065:SIA983088 SRW983065:SRW983088 TBS983065:TBS983088 TLO983065:TLO983088 TVK983065:TVK983088 UFG983065:UFG983088 UPC983065:UPC983088 UYY983065:UYY983088 VIU983065:VIU983088 VSQ983065:VSQ983088 WCM983065:WCM983088 WMI983065:WMI983088 W16:W49">
      <formula1>0</formula1>
      <formula2>20</formula2>
    </dataValidation>
    <dataValidation type="decimal" allowBlank="1" showInputMessage="1" showErrorMessage="1" errorTitle="الرجاء التصحيح" error="العدد يجب أن يكون بين 0 و 20" sqref="AA5:AC49 IZ5:JC49 SV5:SY49 ACR5:ACU49 AMN5:AMQ49 AWJ5:AWM49 BGF5:BGI49 BQB5:BQE49 BZX5:CAA49 CJT5:CJW49 CTP5:CTS49 DDL5:DDO49 DNH5:DNK49 DXD5:DXG49 EGZ5:EHC49 EQV5:EQY49 FAR5:FAU49 FKN5:FKQ49 FUJ5:FUM49 GEF5:GEI49 GOB5:GOE49 GXX5:GYA49 HHT5:HHW49 HRP5:HRS49 IBL5:IBO49 ILH5:ILK49 IVD5:IVG49 JEZ5:JFC49 JOV5:JOY49 JYR5:JYU49 KIN5:KIQ49 KSJ5:KSM49 LCF5:LCI49 LMB5:LME49 LVX5:LWA49 MFT5:MFW49 MPP5:MPS49 MZL5:MZO49 NJH5:NJK49 NTD5:NTG49 OCZ5:ODC49 OMV5:OMY49 OWR5:OWU49 PGN5:PGQ49 PQJ5:PQM49 QAF5:QAI49 QKB5:QKE49 QTX5:QUA49 RDT5:RDW49 RNP5:RNS49 RXL5:RXO49 SHH5:SHK49 SRD5:SRG49 TAZ5:TBC49 TKV5:TKY49 TUR5:TUU49 UEN5:UEQ49 UOJ5:UOM49 UYF5:UYI49 VIB5:VIE49 VRX5:VSA49 WBT5:WBW49 WLP5:WLS49 WVL5:WVO49 D65550:G65584 IZ65550:JC65584 SV65550:SY65584 ACR65550:ACU65584 AMN65550:AMQ65584 AWJ65550:AWM65584 BGF65550:BGI65584 BQB65550:BQE65584 BZX65550:CAA65584 CJT65550:CJW65584 CTP65550:CTS65584 DDL65550:DDO65584 DNH65550:DNK65584 DXD65550:DXG65584 EGZ65550:EHC65584 EQV65550:EQY65584 FAR65550:FAU65584 FKN65550:FKQ65584 FUJ65550:FUM65584 GEF65550:GEI65584 GOB65550:GOE65584 GXX65550:GYA65584 HHT65550:HHW65584 HRP65550:HRS65584 IBL65550:IBO65584 ILH65550:ILK65584 IVD65550:IVG65584 JEZ65550:JFC65584 JOV65550:JOY65584 JYR65550:JYU65584 KIN65550:KIQ65584 KSJ65550:KSM65584 LCF65550:LCI65584 LMB65550:LME65584 LVX65550:LWA65584 MFT65550:MFW65584 MPP65550:MPS65584 MZL65550:MZO65584 NJH65550:NJK65584 NTD65550:NTG65584 OCZ65550:ODC65584 OMV65550:OMY65584 OWR65550:OWU65584 PGN65550:PGQ65584 PQJ65550:PQM65584 QAF65550:QAI65584 QKB65550:QKE65584 QTX65550:QUA65584 RDT65550:RDW65584 RNP65550:RNS65584 RXL65550:RXO65584 SHH65550:SHK65584 SRD65550:SRG65584 TAZ65550:TBC65584 TKV65550:TKY65584 TUR65550:TUU65584 UEN65550:UEQ65584 UOJ65550:UOM65584 UYF65550:UYI65584 VIB65550:VIE65584 VRX65550:VSA65584 WBT65550:WBW65584 WLP65550:WLS65584 WVL65550:WVO65584 D131086:G131120 IZ131086:JC131120 SV131086:SY131120 ACR131086:ACU131120 AMN131086:AMQ131120 AWJ131086:AWM131120 BGF131086:BGI131120 BQB131086:BQE131120 BZX131086:CAA131120 CJT131086:CJW131120 CTP131086:CTS131120 DDL131086:DDO131120 DNH131086:DNK131120 DXD131086:DXG131120 EGZ131086:EHC131120 EQV131086:EQY131120 FAR131086:FAU131120 FKN131086:FKQ131120 FUJ131086:FUM131120 GEF131086:GEI131120 GOB131086:GOE131120 GXX131086:GYA131120 HHT131086:HHW131120 HRP131086:HRS131120 IBL131086:IBO131120 ILH131086:ILK131120 IVD131086:IVG131120 JEZ131086:JFC131120 JOV131086:JOY131120 JYR131086:JYU131120 KIN131086:KIQ131120 KSJ131086:KSM131120 LCF131086:LCI131120 LMB131086:LME131120 LVX131086:LWA131120 MFT131086:MFW131120 MPP131086:MPS131120 MZL131086:MZO131120 NJH131086:NJK131120 NTD131086:NTG131120 OCZ131086:ODC131120 OMV131086:OMY131120 OWR131086:OWU131120 PGN131086:PGQ131120 PQJ131086:PQM131120 QAF131086:QAI131120 QKB131086:QKE131120 QTX131086:QUA131120 RDT131086:RDW131120 RNP131086:RNS131120 RXL131086:RXO131120 SHH131086:SHK131120 SRD131086:SRG131120 TAZ131086:TBC131120 TKV131086:TKY131120 TUR131086:TUU131120 UEN131086:UEQ131120 UOJ131086:UOM131120 UYF131086:UYI131120 VIB131086:VIE131120 VRX131086:VSA131120 WBT131086:WBW131120 WLP131086:WLS131120 WVL131086:WVO131120 D196622:G196656 IZ196622:JC196656 SV196622:SY196656 ACR196622:ACU196656 AMN196622:AMQ196656 AWJ196622:AWM196656 BGF196622:BGI196656 BQB196622:BQE196656 BZX196622:CAA196656 CJT196622:CJW196656 CTP196622:CTS196656 DDL196622:DDO196656 DNH196622:DNK196656 DXD196622:DXG196656 EGZ196622:EHC196656 EQV196622:EQY196656 FAR196622:FAU196656 FKN196622:FKQ196656 FUJ196622:FUM196656 GEF196622:GEI196656 GOB196622:GOE196656 GXX196622:GYA196656 HHT196622:HHW196656 HRP196622:HRS196656 IBL196622:IBO196656 ILH196622:ILK196656 IVD196622:IVG196656 JEZ196622:JFC196656 JOV196622:JOY196656 JYR196622:JYU196656 KIN196622:KIQ196656 KSJ196622:KSM196656 LCF196622:LCI196656 LMB196622:LME196656 LVX196622:LWA196656 MFT196622:MFW196656 MPP196622:MPS196656 MZL196622:MZO196656 NJH196622:NJK196656 NTD196622:NTG196656 OCZ196622:ODC196656 OMV196622:OMY196656 OWR196622:OWU196656 PGN196622:PGQ196656 PQJ196622:PQM196656 QAF196622:QAI196656 QKB196622:QKE196656 QTX196622:QUA196656 RDT196622:RDW196656 RNP196622:RNS196656 RXL196622:RXO196656 SHH196622:SHK196656 SRD196622:SRG196656 TAZ196622:TBC196656 TKV196622:TKY196656 TUR196622:TUU196656 UEN196622:UEQ196656 UOJ196622:UOM196656 UYF196622:UYI196656 VIB196622:VIE196656 VRX196622:VSA196656 WBT196622:WBW196656 WLP196622:WLS196656 WVL196622:WVO196656 D262158:G262192 IZ262158:JC262192 SV262158:SY262192 ACR262158:ACU262192 AMN262158:AMQ262192 AWJ262158:AWM262192 BGF262158:BGI262192 BQB262158:BQE262192 BZX262158:CAA262192 CJT262158:CJW262192 CTP262158:CTS262192 DDL262158:DDO262192 DNH262158:DNK262192 DXD262158:DXG262192 EGZ262158:EHC262192 EQV262158:EQY262192 FAR262158:FAU262192 FKN262158:FKQ262192 FUJ262158:FUM262192 GEF262158:GEI262192 GOB262158:GOE262192 GXX262158:GYA262192 HHT262158:HHW262192 HRP262158:HRS262192 IBL262158:IBO262192 ILH262158:ILK262192 IVD262158:IVG262192 JEZ262158:JFC262192 JOV262158:JOY262192 JYR262158:JYU262192 KIN262158:KIQ262192 KSJ262158:KSM262192 LCF262158:LCI262192 LMB262158:LME262192 LVX262158:LWA262192 MFT262158:MFW262192 MPP262158:MPS262192 MZL262158:MZO262192 NJH262158:NJK262192 NTD262158:NTG262192 OCZ262158:ODC262192 OMV262158:OMY262192 OWR262158:OWU262192 PGN262158:PGQ262192 PQJ262158:PQM262192 QAF262158:QAI262192 QKB262158:QKE262192 QTX262158:QUA262192 RDT262158:RDW262192 RNP262158:RNS262192 RXL262158:RXO262192 SHH262158:SHK262192 SRD262158:SRG262192 TAZ262158:TBC262192 TKV262158:TKY262192 TUR262158:TUU262192 UEN262158:UEQ262192 UOJ262158:UOM262192 UYF262158:UYI262192 VIB262158:VIE262192 VRX262158:VSA262192 WBT262158:WBW262192 WLP262158:WLS262192 WVL262158:WVO262192 D327694:G327728 IZ327694:JC327728 SV327694:SY327728 ACR327694:ACU327728 AMN327694:AMQ327728 AWJ327694:AWM327728 BGF327694:BGI327728 BQB327694:BQE327728 BZX327694:CAA327728 CJT327694:CJW327728 CTP327694:CTS327728 DDL327694:DDO327728 DNH327694:DNK327728 DXD327694:DXG327728 EGZ327694:EHC327728 EQV327694:EQY327728 FAR327694:FAU327728 FKN327694:FKQ327728 FUJ327694:FUM327728 GEF327694:GEI327728 GOB327694:GOE327728 GXX327694:GYA327728 HHT327694:HHW327728 HRP327694:HRS327728 IBL327694:IBO327728 ILH327694:ILK327728 IVD327694:IVG327728 JEZ327694:JFC327728 JOV327694:JOY327728 JYR327694:JYU327728 KIN327694:KIQ327728 KSJ327694:KSM327728 LCF327694:LCI327728 LMB327694:LME327728 LVX327694:LWA327728 MFT327694:MFW327728 MPP327694:MPS327728 MZL327694:MZO327728 NJH327694:NJK327728 NTD327694:NTG327728 OCZ327694:ODC327728 OMV327694:OMY327728 OWR327694:OWU327728 PGN327694:PGQ327728 PQJ327694:PQM327728 QAF327694:QAI327728 QKB327694:QKE327728 QTX327694:QUA327728 RDT327694:RDW327728 RNP327694:RNS327728 RXL327694:RXO327728 SHH327694:SHK327728 SRD327694:SRG327728 TAZ327694:TBC327728 TKV327694:TKY327728 TUR327694:TUU327728 UEN327694:UEQ327728 UOJ327694:UOM327728 UYF327694:UYI327728 VIB327694:VIE327728 VRX327694:VSA327728 WBT327694:WBW327728 WLP327694:WLS327728 WVL327694:WVO327728 D393230:G393264 IZ393230:JC393264 SV393230:SY393264 ACR393230:ACU393264 AMN393230:AMQ393264 AWJ393230:AWM393264 BGF393230:BGI393264 BQB393230:BQE393264 BZX393230:CAA393264 CJT393230:CJW393264 CTP393230:CTS393264 DDL393230:DDO393264 DNH393230:DNK393264 DXD393230:DXG393264 EGZ393230:EHC393264 EQV393230:EQY393264 FAR393230:FAU393264 FKN393230:FKQ393264 FUJ393230:FUM393264 GEF393230:GEI393264 GOB393230:GOE393264 GXX393230:GYA393264 HHT393230:HHW393264 HRP393230:HRS393264 IBL393230:IBO393264 ILH393230:ILK393264 IVD393230:IVG393264 JEZ393230:JFC393264 JOV393230:JOY393264 JYR393230:JYU393264 KIN393230:KIQ393264 KSJ393230:KSM393264 LCF393230:LCI393264 LMB393230:LME393264 LVX393230:LWA393264 MFT393230:MFW393264 MPP393230:MPS393264 MZL393230:MZO393264 NJH393230:NJK393264 NTD393230:NTG393264 OCZ393230:ODC393264 OMV393230:OMY393264 OWR393230:OWU393264 PGN393230:PGQ393264 PQJ393230:PQM393264 QAF393230:QAI393264 QKB393230:QKE393264 QTX393230:QUA393264 RDT393230:RDW393264 RNP393230:RNS393264 RXL393230:RXO393264 SHH393230:SHK393264 SRD393230:SRG393264 TAZ393230:TBC393264 TKV393230:TKY393264 TUR393230:TUU393264 UEN393230:UEQ393264 UOJ393230:UOM393264 UYF393230:UYI393264 VIB393230:VIE393264 VRX393230:VSA393264 WBT393230:WBW393264 WLP393230:WLS393264 WVL393230:WVO393264 D458766:G458800 IZ458766:JC458800 SV458766:SY458800 ACR458766:ACU458800 AMN458766:AMQ458800 AWJ458766:AWM458800 BGF458766:BGI458800 BQB458766:BQE458800 BZX458766:CAA458800 CJT458766:CJW458800 CTP458766:CTS458800 DDL458766:DDO458800 DNH458766:DNK458800 DXD458766:DXG458800 EGZ458766:EHC458800 EQV458766:EQY458800 FAR458766:FAU458800 FKN458766:FKQ458800 FUJ458766:FUM458800 GEF458766:GEI458800 GOB458766:GOE458800 GXX458766:GYA458800 HHT458766:HHW458800 HRP458766:HRS458800 IBL458766:IBO458800 ILH458766:ILK458800 IVD458766:IVG458800 JEZ458766:JFC458800 JOV458766:JOY458800 JYR458766:JYU458800 KIN458766:KIQ458800 KSJ458766:KSM458800 LCF458766:LCI458800 LMB458766:LME458800 LVX458766:LWA458800 MFT458766:MFW458800 MPP458766:MPS458800 MZL458766:MZO458800 NJH458766:NJK458800 NTD458766:NTG458800 OCZ458766:ODC458800 OMV458766:OMY458800 OWR458766:OWU458800 PGN458766:PGQ458800 PQJ458766:PQM458800 QAF458766:QAI458800 QKB458766:QKE458800 QTX458766:QUA458800 RDT458766:RDW458800 RNP458766:RNS458800 RXL458766:RXO458800 SHH458766:SHK458800 SRD458766:SRG458800 TAZ458766:TBC458800 TKV458766:TKY458800 TUR458766:TUU458800 UEN458766:UEQ458800 UOJ458766:UOM458800 UYF458766:UYI458800 VIB458766:VIE458800 VRX458766:VSA458800 WBT458766:WBW458800 WLP458766:WLS458800 WVL458766:WVO458800 D524302:G524336 IZ524302:JC524336 SV524302:SY524336 ACR524302:ACU524336 AMN524302:AMQ524336 AWJ524302:AWM524336 BGF524302:BGI524336 BQB524302:BQE524336 BZX524302:CAA524336 CJT524302:CJW524336 CTP524302:CTS524336 DDL524302:DDO524336 DNH524302:DNK524336 DXD524302:DXG524336 EGZ524302:EHC524336 EQV524302:EQY524336 FAR524302:FAU524336 FKN524302:FKQ524336 FUJ524302:FUM524336 GEF524302:GEI524336 GOB524302:GOE524336 GXX524302:GYA524336 HHT524302:HHW524336 HRP524302:HRS524336 IBL524302:IBO524336 ILH524302:ILK524336 IVD524302:IVG524336 JEZ524302:JFC524336 JOV524302:JOY524336 JYR524302:JYU524336 KIN524302:KIQ524336 KSJ524302:KSM524336 LCF524302:LCI524336 LMB524302:LME524336 LVX524302:LWA524336 MFT524302:MFW524336 MPP524302:MPS524336 MZL524302:MZO524336 NJH524302:NJK524336 NTD524302:NTG524336 OCZ524302:ODC524336 OMV524302:OMY524336 OWR524302:OWU524336 PGN524302:PGQ524336 PQJ524302:PQM524336 QAF524302:QAI524336 QKB524302:QKE524336 QTX524302:QUA524336 RDT524302:RDW524336 RNP524302:RNS524336 RXL524302:RXO524336 SHH524302:SHK524336 SRD524302:SRG524336 TAZ524302:TBC524336 TKV524302:TKY524336 TUR524302:TUU524336 UEN524302:UEQ524336 UOJ524302:UOM524336 UYF524302:UYI524336 VIB524302:VIE524336 VRX524302:VSA524336 WBT524302:WBW524336 WLP524302:WLS524336 WVL524302:WVO524336 D589838:G589872 IZ589838:JC589872 SV589838:SY589872 ACR589838:ACU589872 AMN589838:AMQ589872 AWJ589838:AWM589872 BGF589838:BGI589872 BQB589838:BQE589872 BZX589838:CAA589872 CJT589838:CJW589872 CTP589838:CTS589872 DDL589838:DDO589872 DNH589838:DNK589872 DXD589838:DXG589872 EGZ589838:EHC589872 EQV589838:EQY589872 FAR589838:FAU589872 FKN589838:FKQ589872 FUJ589838:FUM589872 GEF589838:GEI589872 GOB589838:GOE589872 GXX589838:GYA589872 HHT589838:HHW589872 HRP589838:HRS589872 IBL589838:IBO589872 ILH589838:ILK589872 IVD589838:IVG589872 JEZ589838:JFC589872 JOV589838:JOY589872 JYR589838:JYU589872 KIN589838:KIQ589872 KSJ589838:KSM589872 LCF589838:LCI589872 LMB589838:LME589872 LVX589838:LWA589872 MFT589838:MFW589872 MPP589838:MPS589872 MZL589838:MZO589872 NJH589838:NJK589872 NTD589838:NTG589872 OCZ589838:ODC589872 OMV589838:OMY589872 OWR589838:OWU589872 PGN589838:PGQ589872 PQJ589838:PQM589872 QAF589838:QAI589872 QKB589838:QKE589872 QTX589838:QUA589872 RDT589838:RDW589872 RNP589838:RNS589872 RXL589838:RXO589872 SHH589838:SHK589872 SRD589838:SRG589872 TAZ589838:TBC589872 TKV589838:TKY589872 TUR589838:TUU589872 UEN589838:UEQ589872 UOJ589838:UOM589872 UYF589838:UYI589872 VIB589838:VIE589872 VRX589838:VSA589872 WBT589838:WBW589872 WLP589838:WLS589872 WVL589838:WVO589872 D655374:G655408 IZ655374:JC655408 SV655374:SY655408 ACR655374:ACU655408 AMN655374:AMQ655408 AWJ655374:AWM655408 BGF655374:BGI655408 BQB655374:BQE655408 BZX655374:CAA655408 CJT655374:CJW655408 CTP655374:CTS655408 DDL655374:DDO655408 DNH655374:DNK655408 DXD655374:DXG655408 EGZ655374:EHC655408 EQV655374:EQY655408 FAR655374:FAU655408 FKN655374:FKQ655408 FUJ655374:FUM655408 GEF655374:GEI655408 GOB655374:GOE655408 GXX655374:GYA655408 HHT655374:HHW655408 HRP655374:HRS655408 IBL655374:IBO655408 ILH655374:ILK655408 IVD655374:IVG655408 JEZ655374:JFC655408 JOV655374:JOY655408 JYR655374:JYU655408 KIN655374:KIQ655408 KSJ655374:KSM655408 LCF655374:LCI655408 LMB655374:LME655408 LVX655374:LWA655408 MFT655374:MFW655408 MPP655374:MPS655408 MZL655374:MZO655408 NJH655374:NJK655408 NTD655374:NTG655408 OCZ655374:ODC655408 OMV655374:OMY655408 OWR655374:OWU655408 PGN655374:PGQ655408 PQJ655374:PQM655408 QAF655374:QAI655408 QKB655374:QKE655408 QTX655374:QUA655408 RDT655374:RDW655408 RNP655374:RNS655408 RXL655374:RXO655408 SHH655374:SHK655408 SRD655374:SRG655408 TAZ655374:TBC655408 TKV655374:TKY655408 TUR655374:TUU655408 UEN655374:UEQ655408 UOJ655374:UOM655408 UYF655374:UYI655408 VIB655374:VIE655408 VRX655374:VSA655408 WBT655374:WBW655408 WLP655374:WLS655408 WVL655374:WVO655408 D720910:G720944 IZ720910:JC720944 SV720910:SY720944 ACR720910:ACU720944 AMN720910:AMQ720944 AWJ720910:AWM720944 BGF720910:BGI720944 BQB720910:BQE720944 BZX720910:CAA720944 CJT720910:CJW720944 CTP720910:CTS720944 DDL720910:DDO720944 DNH720910:DNK720944 DXD720910:DXG720944 EGZ720910:EHC720944 EQV720910:EQY720944 FAR720910:FAU720944 FKN720910:FKQ720944 FUJ720910:FUM720944 GEF720910:GEI720944 GOB720910:GOE720944 GXX720910:GYA720944 HHT720910:HHW720944 HRP720910:HRS720944 IBL720910:IBO720944 ILH720910:ILK720944 IVD720910:IVG720944 JEZ720910:JFC720944 JOV720910:JOY720944 JYR720910:JYU720944 KIN720910:KIQ720944 KSJ720910:KSM720944 LCF720910:LCI720944 LMB720910:LME720944 LVX720910:LWA720944 MFT720910:MFW720944 MPP720910:MPS720944 MZL720910:MZO720944 NJH720910:NJK720944 NTD720910:NTG720944 OCZ720910:ODC720944 OMV720910:OMY720944 OWR720910:OWU720944 PGN720910:PGQ720944 PQJ720910:PQM720944 QAF720910:QAI720944 QKB720910:QKE720944 QTX720910:QUA720944 RDT720910:RDW720944 RNP720910:RNS720944 RXL720910:RXO720944 SHH720910:SHK720944 SRD720910:SRG720944 TAZ720910:TBC720944 TKV720910:TKY720944 TUR720910:TUU720944 UEN720910:UEQ720944 UOJ720910:UOM720944 UYF720910:UYI720944 VIB720910:VIE720944 VRX720910:VSA720944 WBT720910:WBW720944 WLP720910:WLS720944 WVL720910:WVO720944 D786446:G786480 IZ786446:JC786480 SV786446:SY786480 ACR786446:ACU786480 AMN786446:AMQ786480 AWJ786446:AWM786480 BGF786446:BGI786480 BQB786446:BQE786480 BZX786446:CAA786480 CJT786446:CJW786480 CTP786446:CTS786480 DDL786446:DDO786480 DNH786446:DNK786480 DXD786446:DXG786480 EGZ786446:EHC786480 EQV786446:EQY786480 FAR786446:FAU786480 FKN786446:FKQ786480 FUJ786446:FUM786480 GEF786446:GEI786480 GOB786446:GOE786480 GXX786446:GYA786480 HHT786446:HHW786480 HRP786446:HRS786480 IBL786446:IBO786480 ILH786446:ILK786480 IVD786446:IVG786480 JEZ786446:JFC786480 JOV786446:JOY786480 JYR786446:JYU786480 KIN786446:KIQ786480 KSJ786446:KSM786480 LCF786446:LCI786480 LMB786446:LME786480 LVX786446:LWA786480 MFT786446:MFW786480 MPP786446:MPS786480 MZL786446:MZO786480 NJH786446:NJK786480 NTD786446:NTG786480 OCZ786446:ODC786480 OMV786446:OMY786480 OWR786446:OWU786480 PGN786446:PGQ786480 PQJ786446:PQM786480 QAF786446:QAI786480 QKB786446:QKE786480 QTX786446:QUA786480 RDT786446:RDW786480 RNP786446:RNS786480 RXL786446:RXO786480 SHH786446:SHK786480 SRD786446:SRG786480 TAZ786446:TBC786480 TKV786446:TKY786480 TUR786446:TUU786480 UEN786446:UEQ786480 UOJ786446:UOM786480 UYF786446:UYI786480 VIB786446:VIE786480 VRX786446:VSA786480 WBT786446:WBW786480 WLP786446:WLS786480 WVL786446:WVO786480 D851982:G852016 IZ851982:JC852016 SV851982:SY852016 ACR851982:ACU852016 AMN851982:AMQ852016 AWJ851982:AWM852016 BGF851982:BGI852016 BQB851982:BQE852016 BZX851982:CAA852016 CJT851982:CJW852016 CTP851982:CTS852016 DDL851982:DDO852016 DNH851982:DNK852016 DXD851982:DXG852016 EGZ851982:EHC852016 EQV851982:EQY852016 FAR851982:FAU852016 FKN851982:FKQ852016 FUJ851982:FUM852016 GEF851982:GEI852016 GOB851982:GOE852016 GXX851982:GYA852016 HHT851982:HHW852016 HRP851982:HRS852016 IBL851982:IBO852016 ILH851982:ILK852016 IVD851982:IVG852016 JEZ851982:JFC852016 JOV851982:JOY852016 JYR851982:JYU852016 KIN851982:KIQ852016 KSJ851982:KSM852016 LCF851982:LCI852016 LMB851982:LME852016 LVX851982:LWA852016 MFT851982:MFW852016 MPP851982:MPS852016 MZL851982:MZO852016 NJH851982:NJK852016 NTD851982:NTG852016 OCZ851982:ODC852016 OMV851982:OMY852016 OWR851982:OWU852016 PGN851982:PGQ852016 PQJ851982:PQM852016 QAF851982:QAI852016 QKB851982:QKE852016 QTX851982:QUA852016 RDT851982:RDW852016 RNP851982:RNS852016 RXL851982:RXO852016 SHH851982:SHK852016 SRD851982:SRG852016 TAZ851982:TBC852016 TKV851982:TKY852016 TUR851982:TUU852016 UEN851982:UEQ852016 UOJ851982:UOM852016 UYF851982:UYI852016 VIB851982:VIE852016 VRX851982:VSA852016 WBT851982:WBW852016 WLP851982:WLS852016 WVL851982:WVO852016 D917518:G917552 IZ917518:JC917552 SV917518:SY917552 ACR917518:ACU917552 AMN917518:AMQ917552 AWJ917518:AWM917552 BGF917518:BGI917552 BQB917518:BQE917552 BZX917518:CAA917552 CJT917518:CJW917552 CTP917518:CTS917552 DDL917518:DDO917552 DNH917518:DNK917552 DXD917518:DXG917552 EGZ917518:EHC917552 EQV917518:EQY917552 FAR917518:FAU917552 FKN917518:FKQ917552 FUJ917518:FUM917552 GEF917518:GEI917552 GOB917518:GOE917552 GXX917518:GYA917552 HHT917518:HHW917552 HRP917518:HRS917552 IBL917518:IBO917552 ILH917518:ILK917552 IVD917518:IVG917552 JEZ917518:JFC917552 JOV917518:JOY917552 JYR917518:JYU917552 KIN917518:KIQ917552 KSJ917518:KSM917552 LCF917518:LCI917552 LMB917518:LME917552 LVX917518:LWA917552 MFT917518:MFW917552 MPP917518:MPS917552 MZL917518:MZO917552 NJH917518:NJK917552 NTD917518:NTG917552 OCZ917518:ODC917552 OMV917518:OMY917552 OWR917518:OWU917552 PGN917518:PGQ917552 PQJ917518:PQM917552 QAF917518:QAI917552 QKB917518:QKE917552 QTX917518:QUA917552 RDT917518:RDW917552 RNP917518:RNS917552 RXL917518:RXO917552 SHH917518:SHK917552 SRD917518:SRG917552 TAZ917518:TBC917552 TKV917518:TKY917552 TUR917518:TUU917552 UEN917518:UEQ917552 UOJ917518:UOM917552 UYF917518:UYI917552 VIB917518:VIE917552 VRX917518:VSA917552 WBT917518:WBW917552 WLP917518:WLS917552 WVL917518:WVO917552 D983054:G983088 IZ983054:JC983088 SV983054:SY983088 ACR983054:ACU983088 AMN983054:AMQ983088 AWJ983054:AWM983088 BGF983054:BGI983088 BQB983054:BQE983088 BZX983054:CAA983088 CJT983054:CJW983088 CTP983054:CTS983088 DDL983054:DDO983088 DNH983054:DNK983088 DXD983054:DXG983088 EGZ983054:EHC983088 EQV983054:EQY983088 FAR983054:FAU983088 FKN983054:FKQ983088 FUJ983054:FUM983088 GEF983054:GEI983088 GOB983054:GOE983088 GXX983054:GYA983088 HHT983054:HHW983088 HRP983054:HRS983088 IBL983054:IBO983088 ILH983054:ILK983088 IVD983054:IVG983088 JEZ983054:JFC983088 JOV983054:JOY983088 JYR983054:JYU983088 KIN983054:KIQ983088 KSJ983054:KSM983088 LCF983054:LCI983088 LMB983054:LME983088 LVX983054:LWA983088 MFT983054:MFW983088 MPP983054:MPS983088 MZL983054:MZO983088 NJH983054:NJK983088 NTD983054:NTG983088 OCZ983054:ODC983088 OMV983054:OMY983088 OWR983054:OWU983088 PGN983054:PGQ983088 PQJ983054:PQM983088 QAF983054:QAI983088 QKB983054:QKE983088 QTX983054:QUA983088 RDT983054:RDW983088 RNP983054:RNS983088 RXL983054:RXO983088 SHH983054:SHK983088 SRD983054:SRG983088 TAZ983054:TBC983088 TKV983054:TKY983088 TUR983054:TUU983088 UEN983054:UEQ983088 UOJ983054:UOM983088 UYF983054:UYI983088 VIB983054:VIE983088 VRX983054:VSA983088 WBT983054:WBW983088 WLP983054:WLS983088 WVL983054:WVO983088 W9:W15 JS9:JS15 TO9:TO15 ADK9:ADK15 ANG9:ANG15 AXC9:AXC15 BGY9:BGY15 BQU9:BQU15 CAQ9:CAQ15 CKM9:CKM15 CUI9:CUI15 DEE9:DEE15 DOA9:DOA15 DXW9:DXW15 EHS9:EHS15 ERO9:ERO15 FBK9:FBK15 FLG9:FLG15 FVC9:FVC15 GEY9:GEY15 GOU9:GOU15 GYQ9:GYQ15 HIM9:HIM15 HSI9:HSI15 ICE9:ICE15 IMA9:IMA15 IVW9:IVW15 JFS9:JFS15 JPO9:JPO15 JZK9:JZK15 KJG9:KJG15 KTC9:KTC15 LCY9:LCY15 LMU9:LMU15 LWQ9:LWQ15 MGM9:MGM15 MQI9:MQI15 NAE9:NAE15 NKA9:NKA15 NTW9:NTW15 ODS9:ODS15 ONO9:ONO15 OXK9:OXK15 PHG9:PHG15 PRC9:PRC15 QAY9:QAY15 QKU9:QKU15 QUQ9:QUQ15 REM9:REM15 ROI9:ROI15 RYE9:RYE15 SIA9:SIA15 SRW9:SRW15 TBS9:TBS15 TLO9:TLO15 TVK9:TVK15 UFG9:UFG15 UPC9:UPC15 UYY9:UYY15 VIU9:VIU15 VSQ9:VSQ15 WCM9:WCM15 WMI9:WMI15 WWE9:WWE15 W65554:W65560 JS65554:JS65560 TO65554:TO65560 ADK65554:ADK65560 ANG65554:ANG65560 AXC65554:AXC65560 BGY65554:BGY65560 BQU65554:BQU65560 CAQ65554:CAQ65560 CKM65554:CKM65560 CUI65554:CUI65560 DEE65554:DEE65560 DOA65554:DOA65560 DXW65554:DXW65560 EHS65554:EHS65560 ERO65554:ERO65560 FBK65554:FBK65560 FLG65554:FLG65560 FVC65554:FVC65560 GEY65554:GEY65560 GOU65554:GOU65560 GYQ65554:GYQ65560 HIM65554:HIM65560 HSI65554:HSI65560 ICE65554:ICE65560 IMA65554:IMA65560 IVW65554:IVW65560 JFS65554:JFS65560 JPO65554:JPO65560 JZK65554:JZK65560 KJG65554:KJG65560 KTC65554:KTC65560 LCY65554:LCY65560 LMU65554:LMU65560 LWQ65554:LWQ65560 MGM65554:MGM65560 MQI65554:MQI65560 NAE65554:NAE65560 NKA65554:NKA65560 NTW65554:NTW65560 ODS65554:ODS65560 ONO65554:ONO65560 OXK65554:OXK65560 PHG65554:PHG65560 PRC65554:PRC65560 QAY65554:QAY65560 QKU65554:QKU65560 QUQ65554:QUQ65560 REM65554:REM65560 ROI65554:ROI65560 RYE65554:RYE65560 SIA65554:SIA65560 SRW65554:SRW65560 TBS65554:TBS65560 TLO65554:TLO65560 TVK65554:TVK65560 UFG65554:UFG65560 UPC65554:UPC65560 UYY65554:UYY65560 VIU65554:VIU65560 VSQ65554:VSQ65560 WCM65554:WCM65560 WMI65554:WMI65560 WWE65554:WWE65560 W131090:W131096 JS131090:JS131096 TO131090:TO131096 ADK131090:ADK131096 ANG131090:ANG131096 AXC131090:AXC131096 BGY131090:BGY131096 BQU131090:BQU131096 CAQ131090:CAQ131096 CKM131090:CKM131096 CUI131090:CUI131096 DEE131090:DEE131096 DOA131090:DOA131096 DXW131090:DXW131096 EHS131090:EHS131096 ERO131090:ERO131096 FBK131090:FBK131096 FLG131090:FLG131096 FVC131090:FVC131096 GEY131090:GEY131096 GOU131090:GOU131096 GYQ131090:GYQ131096 HIM131090:HIM131096 HSI131090:HSI131096 ICE131090:ICE131096 IMA131090:IMA131096 IVW131090:IVW131096 JFS131090:JFS131096 JPO131090:JPO131096 JZK131090:JZK131096 KJG131090:KJG131096 KTC131090:KTC131096 LCY131090:LCY131096 LMU131090:LMU131096 LWQ131090:LWQ131096 MGM131090:MGM131096 MQI131090:MQI131096 NAE131090:NAE131096 NKA131090:NKA131096 NTW131090:NTW131096 ODS131090:ODS131096 ONO131090:ONO131096 OXK131090:OXK131096 PHG131090:PHG131096 PRC131090:PRC131096 QAY131090:QAY131096 QKU131090:QKU131096 QUQ131090:QUQ131096 REM131090:REM131096 ROI131090:ROI131096 RYE131090:RYE131096 SIA131090:SIA131096 SRW131090:SRW131096 TBS131090:TBS131096 TLO131090:TLO131096 TVK131090:TVK131096 UFG131090:UFG131096 UPC131090:UPC131096 UYY131090:UYY131096 VIU131090:VIU131096 VSQ131090:VSQ131096 WCM131090:WCM131096 WMI131090:WMI131096 WWE131090:WWE131096 W196626:W196632 JS196626:JS196632 TO196626:TO196632 ADK196626:ADK196632 ANG196626:ANG196632 AXC196626:AXC196632 BGY196626:BGY196632 BQU196626:BQU196632 CAQ196626:CAQ196632 CKM196626:CKM196632 CUI196626:CUI196632 DEE196626:DEE196632 DOA196626:DOA196632 DXW196626:DXW196632 EHS196626:EHS196632 ERO196626:ERO196632 FBK196626:FBK196632 FLG196626:FLG196632 FVC196626:FVC196632 GEY196626:GEY196632 GOU196626:GOU196632 GYQ196626:GYQ196632 HIM196626:HIM196632 HSI196626:HSI196632 ICE196626:ICE196632 IMA196626:IMA196632 IVW196626:IVW196632 JFS196626:JFS196632 JPO196626:JPO196632 JZK196626:JZK196632 KJG196626:KJG196632 KTC196626:KTC196632 LCY196626:LCY196632 LMU196626:LMU196632 LWQ196626:LWQ196632 MGM196626:MGM196632 MQI196626:MQI196632 NAE196626:NAE196632 NKA196626:NKA196632 NTW196626:NTW196632 ODS196626:ODS196632 ONO196626:ONO196632 OXK196626:OXK196632 PHG196626:PHG196632 PRC196626:PRC196632 QAY196626:QAY196632 QKU196626:QKU196632 QUQ196626:QUQ196632 REM196626:REM196632 ROI196626:ROI196632 RYE196626:RYE196632 SIA196626:SIA196632 SRW196626:SRW196632 TBS196626:TBS196632 TLO196626:TLO196632 TVK196626:TVK196632 UFG196626:UFG196632 UPC196626:UPC196632 UYY196626:UYY196632 VIU196626:VIU196632 VSQ196626:VSQ196632 WCM196626:WCM196632 WMI196626:WMI196632 WWE196626:WWE196632 W262162:W262168 JS262162:JS262168 TO262162:TO262168 ADK262162:ADK262168 ANG262162:ANG262168 AXC262162:AXC262168 BGY262162:BGY262168 BQU262162:BQU262168 CAQ262162:CAQ262168 CKM262162:CKM262168 CUI262162:CUI262168 DEE262162:DEE262168 DOA262162:DOA262168 DXW262162:DXW262168 EHS262162:EHS262168 ERO262162:ERO262168 FBK262162:FBK262168 FLG262162:FLG262168 FVC262162:FVC262168 GEY262162:GEY262168 GOU262162:GOU262168 GYQ262162:GYQ262168 HIM262162:HIM262168 HSI262162:HSI262168 ICE262162:ICE262168 IMA262162:IMA262168 IVW262162:IVW262168 JFS262162:JFS262168 JPO262162:JPO262168 JZK262162:JZK262168 KJG262162:KJG262168 KTC262162:KTC262168 LCY262162:LCY262168 LMU262162:LMU262168 LWQ262162:LWQ262168 MGM262162:MGM262168 MQI262162:MQI262168 NAE262162:NAE262168 NKA262162:NKA262168 NTW262162:NTW262168 ODS262162:ODS262168 ONO262162:ONO262168 OXK262162:OXK262168 PHG262162:PHG262168 PRC262162:PRC262168 QAY262162:QAY262168 QKU262162:QKU262168 QUQ262162:QUQ262168 REM262162:REM262168 ROI262162:ROI262168 RYE262162:RYE262168 SIA262162:SIA262168 SRW262162:SRW262168 TBS262162:TBS262168 TLO262162:TLO262168 TVK262162:TVK262168 UFG262162:UFG262168 UPC262162:UPC262168 UYY262162:UYY262168 VIU262162:VIU262168 VSQ262162:VSQ262168 WCM262162:WCM262168 WMI262162:WMI262168 WWE262162:WWE262168 W327698:W327704 JS327698:JS327704 TO327698:TO327704 ADK327698:ADK327704 ANG327698:ANG327704 AXC327698:AXC327704 BGY327698:BGY327704 BQU327698:BQU327704 CAQ327698:CAQ327704 CKM327698:CKM327704 CUI327698:CUI327704 DEE327698:DEE327704 DOA327698:DOA327704 DXW327698:DXW327704 EHS327698:EHS327704 ERO327698:ERO327704 FBK327698:FBK327704 FLG327698:FLG327704 FVC327698:FVC327704 GEY327698:GEY327704 GOU327698:GOU327704 GYQ327698:GYQ327704 HIM327698:HIM327704 HSI327698:HSI327704 ICE327698:ICE327704 IMA327698:IMA327704 IVW327698:IVW327704 JFS327698:JFS327704 JPO327698:JPO327704 JZK327698:JZK327704 KJG327698:KJG327704 KTC327698:KTC327704 LCY327698:LCY327704 LMU327698:LMU327704 LWQ327698:LWQ327704 MGM327698:MGM327704 MQI327698:MQI327704 NAE327698:NAE327704 NKA327698:NKA327704 NTW327698:NTW327704 ODS327698:ODS327704 ONO327698:ONO327704 OXK327698:OXK327704 PHG327698:PHG327704 PRC327698:PRC327704 QAY327698:QAY327704 QKU327698:QKU327704 QUQ327698:QUQ327704 REM327698:REM327704 ROI327698:ROI327704 RYE327698:RYE327704 SIA327698:SIA327704 SRW327698:SRW327704 TBS327698:TBS327704 TLO327698:TLO327704 TVK327698:TVK327704 UFG327698:UFG327704 UPC327698:UPC327704 UYY327698:UYY327704 VIU327698:VIU327704 VSQ327698:VSQ327704 WCM327698:WCM327704 WMI327698:WMI327704 WWE327698:WWE327704 W393234:W393240 JS393234:JS393240 TO393234:TO393240 ADK393234:ADK393240 ANG393234:ANG393240 AXC393234:AXC393240 BGY393234:BGY393240 BQU393234:BQU393240 CAQ393234:CAQ393240 CKM393234:CKM393240 CUI393234:CUI393240 DEE393234:DEE393240 DOA393234:DOA393240 DXW393234:DXW393240 EHS393234:EHS393240 ERO393234:ERO393240 FBK393234:FBK393240 FLG393234:FLG393240 FVC393234:FVC393240 GEY393234:GEY393240 GOU393234:GOU393240 GYQ393234:GYQ393240 HIM393234:HIM393240 HSI393234:HSI393240 ICE393234:ICE393240 IMA393234:IMA393240 IVW393234:IVW393240 JFS393234:JFS393240 JPO393234:JPO393240 JZK393234:JZK393240 KJG393234:KJG393240 KTC393234:KTC393240 LCY393234:LCY393240 LMU393234:LMU393240 LWQ393234:LWQ393240 MGM393234:MGM393240 MQI393234:MQI393240 NAE393234:NAE393240 NKA393234:NKA393240 NTW393234:NTW393240 ODS393234:ODS393240 ONO393234:ONO393240 OXK393234:OXK393240 PHG393234:PHG393240 PRC393234:PRC393240 QAY393234:QAY393240 QKU393234:QKU393240 QUQ393234:QUQ393240 REM393234:REM393240 ROI393234:ROI393240 RYE393234:RYE393240 SIA393234:SIA393240 SRW393234:SRW393240 TBS393234:TBS393240 TLO393234:TLO393240 TVK393234:TVK393240 UFG393234:UFG393240 UPC393234:UPC393240 UYY393234:UYY393240 VIU393234:VIU393240 VSQ393234:VSQ393240 WCM393234:WCM393240 WMI393234:WMI393240 WWE393234:WWE393240 W458770:W458776 JS458770:JS458776 TO458770:TO458776 ADK458770:ADK458776 ANG458770:ANG458776 AXC458770:AXC458776 BGY458770:BGY458776 BQU458770:BQU458776 CAQ458770:CAQ458776 CKM458770:CKM458776 CUI458770:CUI458776 DEE458770:DEE458776 DOA458770:DOA458776 DXW458770:DXW458776 EHS458770:EHS458776 ERO458770:ERO458776 FBK458770:FBK458776 FLG458770:FLG458776 FVC458770:FVC458776 GEY458770:GEY458776 GOU458770:GOU458776 GYQ458770:GYQ458776 HIM458770:HIM458776 HSI458770:HSI458776 ICE458770:ICE458776 IMA458770:IMA458776 IVW458770:IVW458776 JFS458770:JFS458776 JPO458770:JPO458776 JZK458770:JZK458776 KJG458770:KJG458776 KTC458770:KTC458776 LCY458770:LCY458776 LMU458770:LMU458776 LWQ458770:LWQ458776 MGM458770:MGM458776 MQI458770:MQI458776 NAE458770:NAE458776 NKA458770:NKA458776 NTW458770:NTW458776 ODS458770:ODS458776 ONO458770:ONO458776 OXK458770:OXK458776 PHG458770:PHG458776 PRC458770:PRC458776 QAY458770:QAY458776 QKU458770:QKU458776 QUQ458770:QUQ458776 REM458770:REM458776 ROI458770:ROI458776 RYE458770:RYE458776 SIA458770:SIA458776 SRW458770:SRW458776 TBS458770:TBS458776 TLO458770:TLO458776 TVK458770:TVK458776 UFG458770:UFG458776 UPC458770:UPC458776 UYY458770:UYY458776 VIU458770:VIU458776 VSQ458770:VSQ458776 WCM458770:WCM458776 WMI458770:WMI458776 WWE458770:WWE458776 W524306:W524312 JS524306:JS524312 TO524306:TO524312 ADK524306:ADK524312 ANG524306:ANG524312 AXC524306:AXC524312 BGY524306:BGY524312 BQU524306:BQU524312 CAQ524306:CAQ524312 CKM524306:CKM524312 CUI524306:CUI524312 DEE524306:DEE524312 DOA524306:DOA524312 DXW524306:DXW524312 EHS524306:EHS524312 ERO524306:ERO524312 FBK524306:FBK524312 FLG524306:FLG524312 FVC524306:FVC524312 GEY524306:GEY524312 GOU524306:GOU524312 GYQ524306:GYQ524312 HIM524306:HIM524312 HSI524306:HSI524312 ICE524306:ICE524312 IMA524306:IMA524312 IVW524306:IVW524312 JFS524306:JFS524312 JPO524306:JPO524312 JZK524306:JZK524312 KJG524306:KJG524312 KTC524306:KTC524312 LCY524306:LCY524312 LMU524306:LMU524312 LWQ524306:LWQ524312 MGM524306:MGM524312 MQI524306:MQI524312 NAE524306:NAE524312 NKA524306:NKA524312 NTW524306:NTW524312 ODS524306:ODS524312 ONO524306:ONO524312 OXK524306:OXK524312 PHG524306:PHG524312 PRC524306:PRC524312 QAY524306:QAY524312 QKU524306:QKU524312 QUQ524306:QUQ524312 REM524306:REM524312 ROI524306:ROI524312 RYE524306:RYE524312 SIA524306:SIA524312 SRW524306:SRW524312 TBS524306:TBS524312 TLO524306:TLO524312 TVK524306:TVK524312 UFG524306:UFG524312 UPC524306:UPC524312 UYY524306:UYY524312 VIU524306:VIU524312 VSQ524306:VSQ524312 WCM524306:WCM524312 WMI524306:WMI524312 WWE524306:WWE524312 W589842:W589848 JS589842:JS589848 TO589842:TO589848 ADK589842:ADK589848 ANG589842:ANG589848 AXC589842:AXC589848 BGY589842:BGY589848 BQU589842:BQU589848 CAQ589842:CAQ589848 CKM589842:CKM589848 CUI589842:CUI589848 DEE589842:DEE589848 DOA589842:DOA589848 DXW589842:DXW589848 EHS589842:EHS589848 ERO589842:ERO589848 FBK589842:FBK589848 FLG589842:FLG589848 FVC589842:FVC589848 GEY589842:GEY589848 GOU589842:GOU589848 GYQ589842:GYQ589848 HIM589842:HIM589848 HSI589842:HSI589848 ICE589842:ICE589848 IMA589842:IMA589848 IVW589842:IVW589848 JFS589842:JFS589848 JPO589842:JPO589848 JZK589842:JZK589848 KJG589842:KJG589848 KTC589842:KTC589848 LCY589842:LCY589848 LMU589842:LMU589848 LWQ589842:LWQ589848 MGM589842:MGM589848 MQI589842:MQI589848 NAE589842:NAE589848 NKA589842:NKA589848 NTW589842:NTW589848 ODS589842:ODS589848 ONO589842:ONO589848 OXK589842:OXK589848 PHG589842:PHG589848 PRC589842:PRC589848 QAY589842:QAY589848 QKU589842:QKU589848 QUQ589842:QUQ589848 REM589842:REM589848 ROI589842:ROI589848 RYE589842:RYE589848 SIA589842:SIA589848 SRW589842:SRW589848 TBS589842:TBS589848 TLO589842:TLO589848 TVK589842:TVK589848 UFG589842:UFG589848 UPC589842:UPC589848 UYY589842:UYY589848 VIU589842:VIU589848 VSQ589842:VSQ589848 WCM589842:WCM589848 WMI589842:WMI589848 WWE589842:WWE589848 W655378:W655384 JS655378:JS655384 TO655378:TO655384 ADK655378:ADK655384 ANG655378:ANG655384 AXC655378:AXC655384 BGY655378:BGY655384 BQU655378:BQU655384 CAQ655378:CAQ655384 CKM655378:CKM655384 CUI655378:CUI655384 DEE655378:DEE655384 DOA655378:DOA655384 DXW655378:DXW655384 EHS655378:EHS655384 ERO655378:ERO655384 FBK655378:FBK655384 FLG655378:FLG655384 FVC655378:FVC655384 GEY655378:GEY655384 GOU655378:GOU655384 GYQ655378:GYQ655384 HIM655378:HIM655384 HSI655378:HSI655384 ICE655378:ICE655384 IMA655378:IMA655384 IVW655378:IVW655384 JFS655378:JFS655384 JPO655378:JPO655384 JZK655378:JZK655384 KJG655378:KJG655384 KTC655378:KTC655384 LCY655378:LCY655384 LMU655378:LMU655384 LWQ655378:LWQ655384 MGM655378:MGM655384 MQI655378:MQI655384 NAE655378:NAE655384 NKA655378:NKA655384 NTW655378:NTW655384 ODS655378:ODS655384 ONO655378:ONO655384 OXK655378:OXK655384 PHG655378:PHG655384 PRC655378:PRC655384 QAY655378:QAY655384 QKU655378:QKU655384 QUQ655378:QUQ655384 REM655378:REM655384 ROI655378:ROI655384 RYE655378:RYE655384 SIA655378:SIA655384 SRW655378:SRW655384 TBS655378:TBS655384 TLO655378:TLO655384 TVK655378:TVK655384 UFG655378:UFG655384 UPC655378:UPC655384 UYY655378:UYY655384 VIU655378:VIU655384 VSQ655378:VSQ655384 WCM655378:WCM655384 WMI655378:WMI655384 WWE655378:WWE655384 W720914:W720920 JS720914:JS720920 TO720914:TO720920 ADK720914:ADK720920 ANG720914:ANG720920 AXC720914:AXC720920 BGY720914:BGY720920 BQU720914:BQU720920 CAQ720914:CAQ720920 CKM720914:CKM720920 CUI720914:CUI720920 DEE720914:DEE720920 DOA720914:DOA720920 DXW720914:DXW720920 EHS720914:EHS720920 ERO720914:ERO720920 FBK720914:FBK720920 FLG720914:FLG720920 FVC720914:FVC720920 GEY720914:GEY720920 GOU720914:GOU720920 GYQ720914:GYQ720920 HIM720914:HIM720920 HSI720914:HSI720920 ICE720914:ICE720920 IMA720914:IMA720920 IVW720914:IVW720920 JFS720914:JFS720920 JPO720914:JPO720920 JZK720914:JZK720920 KJG720914:KJG720920 KTC720914:KTC720920 LCY720914:LCY720920 LMU720914:LMU720920 LWQ720914:LWQ720920 MGM720914:MGM720920 MQI720914:MQI720920 NAE720914:NAE720920 NKA720914:NKA720920 NTW720914:NTW720920 ODS720914:ODS720920 ONO720914:ONO720920 OXK720914:OXK720920 PHG720914:PHG720920 PRC720914:PRC720920 QAY720914:QAY720920 QKU720914:QKU720920 QUQ720914:QUQ720920 REM720914:REM720920 ROI720914:ROI720920 RYE720914:RYE720920 SIA720914:SIA720920 SRW720914:SRW720920 TBS720914:TBS720920 TLO720914:TLO720920 TVK720914:TVK720920 UFG720914:UFG720920 UPC720914:UPC720920 UYY720914:UYY720920 VIU720914:VIU720920 VSQ720914:VSQ720920 WCM720914:WCM720920 WMI720914:WMI720920 WWE720914:WWE720920 W786450:W786456 JS786450:JS786456 TO786450:TO786456 ADK786450:ADK786456 ANG786450:ANG786456 AXC786450:AXC786456 BGY786450:BGY786456 BQU786450:BQU786456 CAQ786450:CAQ786456 CKM786450:CKM786456 CUI786450:CUI786456 DEE786450:DEE786456 DOA786450:DOA786456 DXW786450:DXW786456 EHS786450:EHS786456 ERO786450:ERO786456 FBK786450:FBK786456 FLG786450:FLG786456 FVC786450:FVC786456 GEY786450:GEY786456 GOU786450:GOU786456 GYQ786450:GYQ786456 HIM786450:HIM786456 HSI786450:HSI786456 ICE786450:ICE786456 IMA786450:IMA786456 IVW786450:IVW786456 JFS786450:JFS786456 JPO786450:JPO786456 JZK786450:JZK786456 KJG786450:KJG786456 KTC786450:KTC786456 LCY786450:LCY786456 LMU786450:LMU786456 LWQ786450:LWQ786456 MGM786450:MGM786456 MQI786450:MQI786456 NAE786450:NAE786456 NKA786450:NKA786456 NTW786450:NTW786456 ODS786450:ODS786456 ONO786450:ONO786456 OXK786450:OXK786456 PHG786450:PHG786456 PRC786450:PRC786456 QAY786450:QAY786456 QKU786450:QKU786456 QUQ786450:QUQ786456 REM786450:REM786456 ROI786450:ROI786456 RYE786450:RYE786456 SIA786450:SIA786456 SRW786450:SRW786456 TBS786450:TBS786456 TLO786450:TLO786456 TVK786450:TVK786456 UFG786450:UFG786456 UPC786450:UPC786456 UYY786450:UYY786456 VIU786450:VIU786456 VSQ786450:VSQ786456 WCM786450:WCM786456 WMI786450:WMI786456 WWE786450:WWE786456 W851986:W851992 JS851986:JS851992 TO851986:TO851992 ADK851986:ADK851992 ANG851986:ANG851992 AXC851986:AXC851992 BGY851986:BGY851992 BQU851986:BQU851992 CAQ851986:CAQ851992 CKM851986:CKM851992 CUI851986:CUI851992 DEE851986:DEE851992 DOA851986:DOA851992 DXW851986:DXW851992 EHS851986:EHS851992 ERO851986:ERO851992 FBK851986:FBK851992 FLG851986:FLG851992 FVC851986:FVC851992 GEY851986:GEY851992 GOU851986:GOU851992 GYQ851986:GYQ851992 HIM851986:HIM851992 HSI851986:HSI851992 ICE851986:ICE851992 IMA851986:IMA851992 IVW851986:IVW851992 JFS851986:JFS851992 JPO851986:JPO851992 JZK851986:JZK851992 KJG851986:KJG851992 KTC851986:KTC851992 LCY851986:LCY851992 LMU851986:LMU851992 LWQ851986:LWQ851992 MGM851986:MGM851992 MQI851986:MQI851992 NAE851986:NAE851992 NKA851986:NKA851992 NTW851986:NTW851992 ODS851986:ODS851992 ONO851986:ONO851992 OXK851986:OXK851992 PHG851986:PHG851992 PRC851986:PRC851992 QAY851986:QAY851992 QKU851986:QKU851992 QUQ851986:QUQ851992 REM851986:REM851992 ROI851986:ROI851992 RYE851986:RYE851992 SIA851986:SIA851992 SRW851986:SRW851992 TBS851986:TBS851992 TLO851986:TLO851992 TVK851986:TVK851992 UFG851986:UFG851992 UPC851986:UPC851992 UYY851986:UYY851992 VIU851986:VIU851992 VSQ851986:VSQ851992 WCM851986:WCM851992 WMI851986:WMI851992 WWE851986:WWE851992 W917522:W917528 JS917522:JS917528 TO917522:TO917528 ADK917522:ADK917528 ANG917522:ANG917528 AXC917522:AXC917528 BGY917522:BGY917528 BQU917522:BQU917528 CAQ917522:CAQ917528 CKM917522:CKM917528 CUI917522:CUI917528 DEE917522:DEE917528 DOA917522:DOA917528 DXW917522:DXW917528 EHS917522:EHS917528 ERO917522:ERO917528 FBK917522:FBK917528 FLG917522:FLG917528 FVC917522:FVC917528 GEY917522:GEY917528 GOU917522:GOU917528 GYQ917522:GYQ917528 HIM917522:HIM917528 HSI917522:HSI917528 ICE917522:ICE917528 IMA917522:IMA917528 IVW917522:IVW917528 JFS917522:JFS917528 JPO917522:JPO917528 JZK917522:JZK917528 KJG917522:KJG917528 KTC917522:KTC917528 LCY917522:LCY917528 LMU917522:LMU917528 LWQ917522:LWQ917528 MGM917522:MGM917528 MQI917522:MQI917528 NAE917522:NAE917528 NKA917522:NKA917528 NTW917522:NTW917528 ODS917522:ODS917528 ONO917522:ONO917528 OXK917522:OXK917528 PHG917522:PHG917528 PRC917522:PRC917528 QAY917522:QAY917528 QKU917522:QKU917528 QUQ917522:QUQ917528 REM917522:REM917528 ROI917522:ROI917528 RYE917522:RYE917528 SIA917522:SIA917528 SRW917522:SRW917528 TBS917522:TBS917528 TLO917522:TLO917528 TVK917522:TVK917528 UFG917522:UFG917528 UPC917522:UPC917528 UYY917522:UYY917528 VIU917522:VIU917528 VSQ917522:VSQ917528 WCM917522:WCM917528 WMI917522:WMI917528 WWE917522:WWE917528 W983058:W983064 JS983058:JS983064 TO983058:TO983064 ADK983058:ADK983064 ANG983058:ANG983064 AXC983058:AXC983064 BGY983058:BGY983064 BQU983058:BQU983064 CAQ983058:CAQ983064 CKM983058:CKM983064 CUI983058:CUI983064 DEE983058:DEE983064 DOA983058:DOA983064 DXW983058:DXW983064 EHS983058:EHS983064 ERO983058:ERO983064 FBK983058:FBK983064 FLG983058:FLG983064 FVC983058:FVC983064 GEY983058:GEY983064 GOU983058:GOU983064 GYQ983058:GYQ983064 HIM983058:HIM983064 HSI983058:HSI983064 ICE983058:ICE983064 IMA983058:IMA983064 IVW983058:IVW983064 JFS983058:JFS983064 JPO983058:JPO983064 JZK983058:JZK983064 KJG983058:KJG983064 KTC983058:KTC983064 LCY983058:LCY983064 LMU983058:LMU983064 LWQ983058:LWQ983064 MGM983058:MGM983064 MQI983058:MQI983064 NAE983058:NAE983064 NKA983058:NKA983064 NTW983058:NTW983064 ODS983058:ODS983064 ONO983058:ONO983064 OXK983058:OXK983064 PHG983058:PHG983064 PRC983058:PRC983064 QAY983058:QAY983064 QKU983058:QKU983064 QUQ983058:QUQ983064 REM983058:REM983064 ROI983058:ROI983064 RYE983058:RYE983064 SIA983058:SIA983064 SRW983058:SRW983064 TBS983058:TBS983064 TLO983058:TLO983064 TVK983058:TVK983064 UFG983058:UFG983064 UPC983058:UPC983064 UYY983058:UYY983064 VIU983058:VIU983064 VSQ983058:VSQ983064 WCM983058:WCM983064 WMI983058:WMI983064 WWE983058:WWE983064 WWI983054:WWL983088 JW5:JZ49 TS5:TV49 ADO5:ADR49 ANK5:ANN49 AXG5:AXJ49 BHC5:BHF49 BQY5:BRB49 CAU5:CAX49 CKQ5:CKT49 CUM5:CUP49 DEI5:DEL49 DOE5:DOH49 DYA5:DYD49 EHW5:EHZ49 ERS5:ERV49 FBO5:FBR49 FLK5:FLN49 FVG5:FVJ49 GFC5:GFF49 GOY5:GPB49 GYU5:GYX49 HIQ5:HIT49 HSM5:HSP49 ICI5:ICL49 IME5:IMH49 IWA5:IWD49 JFW5:JFZ49 JPS5:JPV49 JZO5:JZR49 KJK5:KJN49 KTG5:KTJ49 LDC5:LDF49 LMY5:LNB49 LWU5:LWX49 MGQ5:MGT49 MQM5:MQP49 NAI5:NAL49 NKE5:NKH49 NUA5:NUD49 ODW5:ODZ49 ONS5:ONV49 OXO5:OXR49 PHK5:PHN49 PRG5:PRJ49 QBC5:QBF49 QKY5:QLB49 QUU5:QUX49 REQ5:RET49 ROM5:ROP49 RYI5:RYL49 SIE5:SIH49 SSA5:SSD49 TBW5:TBZ49 TLS5:TLV49 TVO5:TVR49 UFK5:UFN49 UPG5:UPJ49 UZC5:UZF49 VIY5:VJB49 VSU5:VSX49 WCQ5:WCT49 WMM5:WMP49 WWI5:WWL49 AA65550:AC65584 JW65550:JZ65584 TS65550:TV65584 ADO65550:ADR65584 ANK65550:ANN65584 AXG65550:AXJ65584 BHC65550:BHF65584 BQY65550:BRB65584 CAU65550:CAX65584 CKQ65550:CKT65584 CUM65550:CUP65584 DEI65550:DEL65584 DOE65550:DOH65584 DYA65550:DYD65584 EHW65550:EHZ65584 ERS65550:ERV65584 FBO65550:FBR65584 FLK65550:FLN65584 FVG65550:FVJ65584 GFC65550:GFF65584 GOY65550:GPB65584 GYU65550:GYX65584 HIQ65550:HIT65584 HSM65550:HSP65584 ICI65550:ICL65584 IME65550:IMH65584 IWA65550:IWD65584 JFW65550:JFZ65584 JPS65550:JPV65584 JZO65550:JZR65584 KJK65550:KJN65584 KTG65550:KTJ65584 LDC65550:LDF65584 LMY65550:LNB65584 LWU65550:LWX65584 MGQ65550:MGT65584 MQM65550:MQP65584 NAI65550:NAL65584 NKE65550:NKH65584 NUA65550:NUD65584 ODW65550:ODZ65584 ONS65550:ONV65584 OXO65550:OXR65584 PHK65550:PHN65584 PRG65550:PRJ65584 QBC65550:QBF65584 QKY65550:QLB65584 QUU65550:QUX65584 REQ65550:RET65584 ROM65550:ROP65584 RYI65550:RYL65584 SIE65550:SIH65584 SSA65550:SSD65584 TBW65550:TBZ65584 TLS65550:TLV65584 TVO65550:TVR65584 UFK65550:UFN65584 UPG65550:UPJ65584 UZC65550:UZF65584 VIY65550:VJB65584 VSU65550:VSX65584 WCQ65550:WCT65584 WMM65550:WMP65584 WWI65550:WWL65584 AA131086:AC131120 JW131086:JZ131120 TS131086:TV131120 ADO131086:ADR131120 ANK131086:ANN131120 AXG131086:AXJ131120 BHC131086:BHF131120 BQY131086:BRB131120 CAU131086:CAX131120 CKQ131086:CKT131120 CUM131086:CUP131120 DEI131086:DEL131120 DOE131086:DOH131120 DYA131086:DYD131120 EHW131086:EHZ131120 ERS131086:ERV131120 FBO131086:FBR131120 FLK131086:FLN131120 FVG131086:FVJ131120 GFC131086:GFF131120 GOY131086:GPB131120 GYU131086:GYX131120 HIQ131086:HIT131120 HSM131086:HSP131120 ICI131086:ICL131120 IME131086:IMH131120 IWA131086:IWD131120 JFW131086:JFZ131120 JPS131086:JPV131120 JZO131086:JZR131120 KJK131086:KJN131120 KTG131086:KTJ131120 LDC131086:LDF131120 LMY131086:LNB131120 LWU131086:LWX131120 MGQ131086:MGT131120 MQM131086:MQP131120 NAI131086:NAL131120 NKE131086:NKH131120 NUA131086:NUD131120 ODW131086:ODZ131120 ONS131086:ONV131120 OXO131086:OXR131120 PHK131086:PHN131120 PRG131086:PRJ131120 QBC131086:QBF131120 QKY131086:QLB131120 QUU131086:QUX131120 REQ131086:RET131120 ROM131086:ROP131120 RYI131086:RYL131120 SIE131086:SIH131120 SSA131086:SSD131120 TBW131086:TBZ131120 TLS131086:TLV131120 TVO131086:TVR131120 UFK131086:UFN131120 UPG131086:UPJ131120 UZC131086:UZF131120 VIY131086:VJB131120 VSU131086:VSX131120 WCQ131086:WCT131120 WMM131086:WMP131120 WWI131086:WWL131120 AA196622:AC196656 JW196622:JZ196656 TS196622:TV196656 ADO196622:ADR196656 ANK196622:ANN196656 AXG196622:AXJ196656 BHC196622:BHF196656 BQY196622:BRB196656 CAU196622:CAX196656 CKQ196622:CKT196656 CUM196622:CUP196656 DEI196622:DEL196656 DOE196622:DOH196656 DYA196622:DYD196656 EHW196622:EHZ196656 ERS196622:ERV196656 FBO196622:FBR196656 FLK196622:FLN196656 FVG196622:FVJ196656 GFC196622:GFF196656 GOY196622:GPB196656 GYU196622:GYX196656 HIQ196622:HIT196656 HSM196622:HSP196656 ICI196622:ICL196656 IME196622:IMH196656 IWA196622:IWD196656 JFW196622:JFZ196656 JPS196622:JPV196656 JZO196622:JZR196656 KJK196622:KJN196656 KTG196622:KTJ196656 LDC196622:LDF196656 LMY196622:LNB196656 LWU196622:LWX196656 MGQ196622:MGT196656 MQM196622:MQP196656 NAI196622:NAL196656 NKE196622:NKH196656 NUA196622:NUD196656 ODW196622:ODZ196656 ONS196622:ONV196656 OXO196622:OXR196656 PHK196622:PHN196656 PRG196622:PRJ196656 QBC196622:QBF196656 QKY196622:QLB196656 QUU196622:QUX196656 REQ196622:RET196656 ROM196622:ROP196656 RYI196622:RYL196656 SIE196622:SIH196656 SSA196622:SSD196656 TBW196622:TBZ196656 TLS196622:TLV196656 TVO196622:TVR196656 UFK196622:UFN196656 UPG196622:UPJ196656 UZC196622:UZF196656 VIY196622:VJB196656 VSU196622:VSX196656 WCQ196622:WCT196656 WMM196622:WMP196656 WWI196622:WWL196656 AA262158:AC262192 JW262158:JZ262192 TS262158:TV262192 ADO262158:ADR262192 ANK262158:ANN262192 AXG262158:AXJ262192 BHC262158:BHF262192 BQY262158:BRB262192 CAU262158:CAX262192 CKQ262158:CKT262192 CUM262158:CUP262192 DEI262158:DEL262192 DOE262158:DOH262192 DYA262158:DYD262192 EHW262158:EHZ262192 ERS262158:ERV262192 FBO262158:FBR262192 FLK262158:FLN262192 FVG262158:FVJ262192 GFC262158:GFF262192 GOY262158:GPB262192 GYU262158:GYX262192 HIQ262158:HIT262192 HSM262158:HSP262192 ICI262158:ICL262192 IME262158:IMH262192 IWA262158:IWD262192 JFW262158:JFZ262192 JPS262158:JPV262192 JZO262158:JZR262192 KJK262158:KJN262192 KTG262158:KTJ262192 LDC262158:LDF262192 LMY262158:LNB262192 LWU262158:LWX262192 MGQ262158:MGT262192 MQM262158:MQP262192 NAI262158:NAL262192 NKE262158:NKH262192 NUA262158:NUD262192 ODW262158:ODZ262192 ONS262158:ONV262192 OXO262158:OXR262192 PHK262158:PHN262192 PRG262158:PRJ262192 QBC262158:QBF262192 QKY262158:QLB262192 QUU262158:QUX262192 REQ262158:RET262192 ROM262158:ROP262192 RYI262158:RYL262192 SIE262158:SIH262192 SSA262158:SSD262192 TBW262158:TBZ262192 TLS262158:TLV262192 TVO262158:TVR262192 UFK262158:UFN262192 UPG262158:UPJ262192 UZC262158:UZF262192 VIY262158:VJB262192 VSU262158:VSX262192 WCQ262158:WCT262192 WMM262158:WMP262192 WWI262158:WWL262192 AA327694:AC327728 JW327694:JZ327728 TS327694:TV327728 ADO327694:ADR327728 ANK327694:ANN327728 AXG327694:AXJ327728 BHC327694:BHF327728 BQY327694:BRB327728 CAU327694:CAX327728 CKQ327694:CKT327728 CUM327694:CUP327728 DEI327694:DEL327728 DOE327694:DOH327728 DYA327694:DYD327728 EHW327694:EHZ327728 ERS327694:ERV327728 FBO327694:FBR327728 FLK327694:FLN327728 FVG327694:FVJ327728 GFC327694:GFF327728 GOY327694:GPB327728 GYU327694:GYX327728 HIQ327694:HIT327728 HSM327694:HSP327728 ICI327694:ICL327728 IME327694:IMH327728 IWA327694:IWD327728 JFW327694:JFZ327728 JPS327694:JPV327728 JZO327694:JZR327728 KJK327694:KJN327728 KTG327694:KTJ327728 LDC327694:LDF327728 LMY327694:LNB327728 LWU327694:LWX327728 MGQ327694:MGT327728 MQM327694:MQP327728 NAI327694:NAL327728 NKE327694:NKH327728 NUA327694:NUD327728 ODW327694:ODZ327728 ONS327694:ONV327728 OXO327694:OXR327728 PHK327694:PHN327728 PRG327694:PRJ327728 QBC327694:QBF327728 QKY327694:QLB327728 QUU327694:QUX327728 REQ327694:RET327728 ROM327694:ROP327728 RYI327694:RYL327728 SIE327694:SIH327728 SSA327694:SSD327728 TBW327694:TBZ327728 TLS327694:TLV327728 TVO327694:TVR327728 UFK327694:UFN327728 UPG327694:UPJ327728 UZC327694:UZF327728 VIY327694:VJB327728 VSU327694:VSX327728 WCQ327694:WCT327728 WMM327694:WMP327728 WWI327694:WWL327728 AA393230:AC393264 JW393230:JZ393264 TS393230:TV393264 ADO393230:ADR393264 ANK393230:ANN393264 AXG393230:AXJ393264 BHC393230:BHF393264 BQY393230:BRB393264 CAU393230:CAX393264 CKQ393230:CKT393264 CUM393230:CUP393264 DEI393230:DEL393264 DOE393230:DOH393264 DYA393230:DYD393264 EHW393230:EHZ393264 ERS393230:ERV393264 FBO393230:FBR393264 FLK393230:FLN393264 FVG393230:FVJ393264 GFC393230:GFF393264 GOY393230:GPB393264 GYU393230:GYX393264 HIQ393230:HIT393264 HSM393230:HSP393264 ICI393230:ICL393264 IME393230:IMH393264 IWA393230:IWD393264 JFW393230:JFZ393264 JPS393230:JPV393264 JZO393230:JZR393264 KJK393230:KJN393264 KTG393230:KTJ393264 LDC393230:LDF393264 LMY393230:LNB393264 LWU393230:LWX393264 MGQ393230:MGT393264 MQM393230:MQP393264 NAI393230:NAL393264 NKE393230:NKH393264 NUA393230:NUD393264 ODW393230:ODZ393264 ONS393230:ONV393264 OXO393230:OXR393264 PHK393230:PHN393264 PRG393230:PRJ393264 QBC393230:QBF393264 QKY393230:QLB393264 QUU393230:QUX393264 REQ393230:RET393264 ROM393230:ROP393264 RYI393230:RYL393264 SIE393230:SIH393264 SSA393230:SSD393264 TBW393230:TBZ393264 TLS393230:TLV393264 TVO393230:TVR393264 UFK393230:UFN393264 UPG393230:UPJ393264 UZC393230:UZF393264 VIY393230:VJB393264 VSU393230:VSX393264 WCQ393230:WCT393264 WMM393230:WMP393264 WWI393230:WWL393264 AA458766:AC458800 JW458766:JZ458800 TS458766:TV458800 ADO458766:ADR458800 ANK458766:ANN458800 AXG458766:AXJ458800 BHC458766:BHF458800 BQY458766:BRB458800 CAU458766:CAX458800 CKQ458766:CKT458800 CUM458766:CUP458800 DEI458766:DEL458800 DOE458766:DOH458800 DYA458766:DYD458800 EHW458766:EHZ458800 ERS458766:ERV458800 FBO458766:FBR458800 FLK458766:FLN458800 FVG458766:FVJ458800 GFC458766:GFF458800 GOY458766:GPB458800 GYU458766:GYX458800 HIQ458766:HIT458800 HSM458766:HSP458800 ICI458766:ICL458800 IME458766:IMH458800 IWA458766:IWD458800 JFW458766:JFZ458800 JPS458766:JPV458800 JZO458766:JZR458800 KJK458766:KJN458800 KTG458766:KTJ458800 LDC458766:LDF458800 LMY458766:LNB458800 LWU458766:LWX458800 MGQ458766:MGT458800 MQM458766:MQP458800 NAI458766:NAL458800 NKE458766:NKH458800 NUA458766:NUD458800 ODW458766:ODZ458800 ONS458766:ONV458800 OXO458766:OXR458800 PHK458766:PHN458800 PRG458766:PRJ458800 QBC458766:QBF458800 QKY458766:QLB458800 QUU458766:QUX458800 REQ458766:RET458800 ROM458766:ROP458800 RYI458766:RYL458800 SIE458766:SIH458800 SSA458766:SSD458800 TBW458766:TBZ458800 TLS458766:TLV458800 TVO458766:TVR458800 UFK458766:UFN458800 UPG458766:UPJ458800 UZC458766:UZF458800 VIY458766:VJB458800 VSU458766:VSX458800 WCQ458766:WCT458800 WMM458766:WMP458800 WWI458766:WWL458800 AA524302:AC524336 JW524302:JZ524336 TS524302:TV524336 ADO524302:ADR524336 ANK524302:ANN524336 AXG524302:AXJ524336 BHC524302:BHF524336 BQY524302:BRB524336 CAU524302:CAX524336 CKQ524302:CKT524336 CUM524302:CUP524336 DEI524302:DEL524336 DOE524302:DOH524336 DYA524302:DYD524336 EHW524302:EHZ524336 ERS524302:ERV524336 FBO524302:FBR524336 FLK524302:FLN524336 FVG524302:FVJ524336 GFC524302:GFF524336 GOY524302:GPB524336 GYU524302:GYX524336 HIQ524302:HIT524336 HSM524302:HSP524336 ICI524302:ICL524336 IME524302:IMH524336 IWA524302:IWD524336 JFW524302:JFZ524336 JPS524302:JPV524336 JZO524302:JZR524336 KJK524302:KJN524336 KTG524302:KTJ524336 LDC524302:LDF524336 LMY524302:LNB524336 LWU524302:LWX524336 MGQ524302:MGT524336 MQM524302:MQP524336 NAI524302:NAL524336 NKE524302:NKH524336 NUA524302:NUD524336 ODW524302:ODZ524336 ONS524302:ONV524336 OXO524302:OXR524336 PHK524302:PHN524336 PRG524302:PRJ524336 QBC524302:QBF524336 QKY524302:QLB524336 QUU524302:QUX524336 REQ524302:RET524336 ROM524302:ROP524336 RYI524302:RYL524336 SIE524302:SIH524336 SSA524302:SSD524336 TBW524302:TBZ524336 TLS524302:TLV524336 TVO524302:TVR524336 UFK524302:UFN524336 UPG524302:UPJ524336 UZC524302:UZF524336 VIY524302:VJB524336 VSU524302:VSX524336 WCQ524302:WCT524336 WMM524302:WMP524336 WWI524302:WWL524336 AA589838:AC589872 JW589838:JZ589872 TS589838:TV589872 ADO589838:ADR589872 ANK589838:ANN589872 AXG589838:AXJ589872 BHC589838:BHF589872 BQY589838:BRB589872 CAU589838:CAX589872 CKQ589838:CKT589872 CUM589838:CUP589872 DEI589838:DEL589872 DOE589838:DOH589872 DYA589838:DYD589872 EHW589838:EHZ589872 ERS589838:ERV589872 FBO589838:FBR589872 FLK589838:FLN589872 FVG589838:FVJ589872 GFC589838:GFF589872 GOY589838:GPB589872 GYU589838:GYX589872 HIQ589838:HIT589872 HSM589838:HSP589872 ICI589838:ICL589872 IME589838:IMH589872 IWA589838:IWD589872 JFW589838:JFZ589872 JPS589838:JPV589872 JZO589838:JZR589872 KJK589838:KJN589872 KTG589838:KTJ589872 LDC589838:LDF589872 LMY589838:LNB589872 LWU589838:LWX589872 MGQ589838:MGT589872 MQM589838:MQP589872 NAI589838:NAL589872 NKE589838:NKH589872 NUA589838:NUD589872 ODW589838:ODZ589872 ONS589838:ONV589872 OXO589838:OXR589872 PHK589838:PHN589872 PRG589838:PRJ589872 QBC589838:QBF589872 QKY589838:QLB589872 QUU589838:QUX589872 REQ589838:RET589872 ROM589838:ROP589872 RYI589838:RYL589872 SIE589838:SIH589872 SSA589838:SSD589872 TBW589838:TBZ589872 TLS589838:TLV589872 TVO589838:TVR589872 UFK589838:UFN589872 UPG589838:UPJ589872 UZC589838:UZF589872 VIY589838:VJB589872 VSU589838:VSX589872 WCQ589838:WCT589872 WMM589838:WMP589872 WWI589838:WWL589872 AA655374:AC655408 JW655374:JZ655408 TS655374:TV655408 ADO655374:ADR655408 ANK655374:ANN655408 AXG655374:AXJ655408 BHC655374:BHF655408 BQY655374:BRB655408 CAU655374:CAX655408 CKQ655374:CKT655408 CUM655374:CUP655408 DEI655374:DEL655408 DOE655374:DOH655408 DYA655374:DYD655408 EHW655374:EHZ655408 ERS655374:ERV655408 FBO655374:FBR655408 FLK655374:FLN655408 FVG655374:FVJ655408 GFC655374:GFF655408 GOY655374:GPB655408 GYU655374:GYX655408 HIQ655374:HIT655408 HSM655374:HSP655408 ICI655374:ICL655408 IME655374:IMH655408 IWA655374:IWD655408 JFW655374:JFZ655408 JPS655374:JPV655408 JZO655374:JZR655408 KJK655374:KJN655408 KTG655374:KTJ655408 LDC655374:LDF655408 LMY655374:LNB655408 LWU655374:LWX655408 MGQ655374:MGT655408 MQM655374:MQP655408 NAI655374:NAL655408 NKE655374:NKH655408 NUA655374:NUD655408 ODW655374:ODZ655408 ONS655374:ONV655408 OXO655374:OXR655408 PHK655374:PHN655408 PRG655374:PRJ655408 QBC655374:QBF655408 QKY655374:QLB655408 QUU655374:QUX655408 REQ655374:RET655408 ROM655374:ROP655408 RYI655374:RYL655408 SIE655374:SIH655408 SSA655374:SSD655408 TBW655374:TBZ655408 TLS655374:TLV655408 TVO655374:TVR655408 UFK655374:UFN655408 UPG655374:UPJ655408 UZC655374:UZF655408 VIY655374:VJB655408 VSU655374:VSX655408 WCQ655374:WCT655408 WMM655374:WMP655408 WWI655374:WWL655408 AA720910:AC720944 JW720910:JZ720944 TS720910:TV720944 ADO720910:ADR720944 ANK720910:ANN720944 AXG720910:AXJ720944 BHC720910:BHF720944 BQY720910:BRB720944 CAU720910:CAX720944 CKQ720910:CKT720944 CUM720910:CUP720944 DEI720910:DEL720944 DOE720910:DOH720944 DYA720910:DYD720944 EHW720910:EHZ720944 ERS720910:ERV720944 FBO720910:FBR720944 FLK720910:FLN720944 FVG720910:FVJ720944 GFC720910:GFF720944 GOY720910:GPB720944 GYU720910:GYX720944 HIQ720910:HIT720944 HSM720910:HSP720944 ICI720910:ICL720944 IME720910:IMH720944 IWA720910:IWD720944 JFW720910:JFZ720944 JPS720910:JPV720944 JZO720910:JZR720944 KJK720910:KJN720944 KTG720910:KTJ720944 LDC720910:LDF720944 LMY720910:LNB720944 LWU720910:LWX720944 MGQ720910:MGT720944 MQM720910:MQP720944 NAI720910:NAL720944 NKE720910:NKH720944 NUA720910:NUD720944 ODW720910:ODZ720944 ONS720910:ONV720944 OXO720910:OXR720944 PHK720910:PHN720944 PRG720910:PRJ720944 QBC720910:QBF720944 QKY720910:QLB720944 QUU720910:QUX720944 REQ720910:RET720944 ROM720910:ROP720944 RYI720910:RYL720944 SIE720910:SIH720944 SSA720910:SSD720944 TBW720910:TBZ720944 TLS720910:TLV720944 TVO720910:TVR720944 UFK720910:UFN720944 UPG720910:UPJ720944 UZC720910:UZF720944 VIY720910:VJB720944 VSU720910:VSX720944 WCQ720910:WCT720944 WMM720910:WMP720944 WWI720910:WWL720944 AA786446:AC786480 JW786446:JZ786480 TS786446:TV786480 ADO786446:ADR786480 ANK786446:ANN786480 AXG786446:AXJ786480 BHC786446:BHF786480 BQY786446:BRB786480 CAU786446:CAX786480 CKQ786446:CKT786480 CUM786446:CUP786480 DEI786446:DEL786480 DOE786446:DOH786480 DYA786446:DYD786480 EHW786446:EHZ786480 ERS786446:ERV786480 FBO786446:FBR786480 FLK786446:FLN786480 FVG786446:FVJ786480 GFC786446:GFF786480 GOY786446:GPB786480 GYU786446:GYX786480 HIQ786446:HIT786480 HSM786446:HSP786480 ICI786446:ICL786480 IME786446:IMH786480 IWA786446:IWD786480 JFW786446:JFZ786480 JPS786446:JPV786480 JZO786446:JZR786480 KJK786446:KJN786480 KTG786446:KTJ786480 LDC786446:LDF786480 LMY786446:LNB786480 LWU786446:LWX786480 MGQ786446:MGT786480 MQM786446:MQP786480 NAI786446:NAL786480 NKE786446:NKH786480 NUA786446:NUD786480 ODW786446:ODZ786480 ONS786446:ONV786480 OXO786446:OXR786480 PHK786446:PHN786480 PRG786446:PRJ786480 QBC786446:QBF786480 QKY786446:QLB786480 QUU786446:QUX786480 REQ786446:RET786480 ROM786446:ROP786480 RYI786446:RYL786480 SIE786446:SIH786480 SSA786446:SSD786480 TBW786446:TBZ786480 TLS786446:TLV786480 TVO786446:TVR786480 UFK786446:UFN786480 UPG786446:UPJ786480 UZC786446:UZF786480 VIY786446:VJB786480 VSU786446:VSX786480 WCQ786446:WCT786480 WMM786446:WMP786480 WWI786446:WWL786480 AA851982:AC852016 JW851982:JZ852016 TS851982:TV852016 ADO851982:ADR852016 ANK851982:ANN852016 AXG851982:AXJ852016 BHC851982:BHF852016 BQY851982:BRB852016 CAU851982:CAX852016 CKQ851982:CKT852016 CUM851982:CUP852016 DEI851982:DEL852016 DOE851982:DOH852016 DYA851982:DYD852016 EHW851982:EHZ852016 ERS851982:ERV852016 FBO851982:FBR852016 FLK851982:FLN852016 FVG851982:FVJ852016 GFC851982:GFF852016 GOY851982:GPB852016 GYU851982:GYX852016 HIQ851982:HIT852016 HSM851982:HSP852016 ICI851982:ICL852016 IME851982:IMH852016 IWA851982:IWD852016 JFW851982:JFZ852016 JPS851982:JPV852016 JZO851982:JZR852016 KJK851982:KJN852016 KTG851982:KTJ852016 LDC851982:LDF852016 LMY851982:LNB852016 LWU851982:LWX852016 MGQ851982:MGT852016 MQM851982:MQP852016 NAI851982:NAL852016 NKE851982:NKH852016 NUA851982:NUD852016 ODW851982:ODZ852016 ONS851982:ONV852016 OXO851982:OXR852016 PHK851982:PHN852016 PRG851982:PRJ852016 QBC851982:QBF852016 QKY851982:QLB852016 QUU851982:QUX852016 REQ851982:RET852016 ROM851982:ROP852016 RYI851982:RYL852016 SIE851982:SIH852016 SSA851982:SSD852016 TBW851982:TBZ852016 TLS851982:TLV852016 TVO851982:TVR852016 UFK851982:UFN852016 UPG851982:UPJ852016 UZC851982:UZF852016 VIY851982:VJB852016 VSU851982:VSX852016 WCQ851982:WCT852016 WMM851982:WMP852016 WWI851982:WWL852016 AA917518:AC917552 JW917518:JZ917552 TS917518:TV917552 ADO917518:ADR917552 ANK917518:ANN917552 AXG917518:AXJ917552 BHC917518:BHF917552 BQY917518:BRB917552 CAU917518:CAX917552 CKQ917518:CKT917552 CUM917518:CUP917552 DEI917518:DEL917552 DOE917518:DOH917552 DYA917518:DYD917552 EHW917518:EHZ917552 ERS917518:ERV917552 FBO917518:FBR917552 FLK917518:FLN917552 FVG917518:FVJ917552 GFC917518:GFF917552 GOY917518:GPB917552 GYU917518:GYX917552 HIQ917518:HIT917552 HSM917518:HSP917552 ICI917518:ICL917552 IME917518:IMH917552 IWA917518:IWD917552 JFW917518:JFZ917552 JPS917518:JPV917552 JZO917518:JZR917552 KJK917518:KJN917552 KTG917518:KTJ917552 LDC917518:LDF917552 LMY917518:LNB917552 LWU917518:LWX917552 MGQ917518:MGT917552 MQM917518:MQP917552 NAI917518:NAL917552 NKE917518:NKH917552 NUA917518:NUD917552 ODW917518:ODZ917552 ONS917518:ONV917552 OXO917518:OXR917552 PHK917518:PHN917552 PRG917518:PRJ917552 QBC917518:QBF917552 QKY917518:QLB917552 QUU917518:QUX917552 REQ917518:RET917552 ROM917518:ROP917552 RYI917518:RYL917552 SIE917518:SIH917552 SSA917518:SSD917552 TBW917518:TBZ917552 TLS917518:TLV917552 TVO917518:TVR917552 UFK917518:UFN917552 UPG917518:UPJ917552 UZC917518:UZF917552 VIY917518:VJB917552 VSU917518:VSX917552 WCQ917518:WCT917552 WMM917518:WMP917552 WWI917518:WWL917552 AA983054:AC983088 JW983054:JZ983088 TS983054:TV983088 ADO983054:ADR983088 ANK983054:ANN983088 AXG983054:AXJ983088 BHC983054:BHF983088 BQY983054:BRB983088 CAU983054:CAX983088 CKQ983054:CKT983088 CUM983054:CUP983088 DEI983054:DEL983088 DOE983054:DOH983088 DYA983054:DYD983088 EHW983054:EHZ983088 ERS983054:ERV983088 FBO983054:FBR983088 FLK983054:FLN983088 FVG983054:FVJ983088 GFC983054:GFF983088 GOY983054:GPB983088 GYU983054:GYX983088 HIQ983054:HIT983088 HSM983054:HSP983088 ICI983054:ICL983088 IME983054:IMH983088 IWA983054:IWD983088 JFW983054:JFZ983088 JPS983054:JPV983088 JZO983054:JZR983088 KJK983054:KJN983088 KTG983054:KTJ983088 LDC983054:LDF983088 LMY983054:LNB983088 LWU983054:LWX983088 MGQ983054:MGT983088 MQM983054:MQP983088 NAI983054:NAL983088 NKE983054:NKH983088 NUA983054:NUD983088 ODW983054:ODZ983088 ONS983054:ONV983088 OXO983054:OXR983088 PHK983054:PHN983088 PRG983054:PRJ983088 QBC983054:QBF983088 QKY983054:QLB983088 QUU983054:QUX983088 REQ983054:RET983088 ROM983054:ROP983088 RYI983054:RYL983088 SIE983054:SIH983088 SSA983054:SSD983088 TBW983054:TBZ983088 TLS983054:TLV983088 TVO983054:TVR983088 UFK983054:UFN983088 UPG983054:UPJ983088 UZC983054:UZF983088 VIY983054:VJB983088 VSU983054:VSX983088 WCQ983054:WCT983088 WMM983054:WMP983088 D5:G49">
      <formula1>0</formula1>
      <formula2>20</formula2>
    </dataValidation>
  </dataValidations>
  <pageMargins left="0" right="0" top="0.15748031496062992" bottom="0.15748031496062992" header="0.51181102362204722" footer="0.51181102362204722"/>
  <pageSetup paperSize="9" scale="84" orientation="landscape" r:id="rId1"/>
  <headerFooter alignWithMargins="0"/>
  <rowBreaks count="3" manualBreakCount="3">
    <brk id="49" max="51" man="1"/>
    <brk id="89" max="16383" man="1"/>
    <brk id="165" max="5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3</vt:i4>
      </vt:variant>
    </vt:vector>
  </HeadingPairs>
  <TitlesOfParts>
    <vt:vector size="15" baseType="lpstr">
      <vt:lpstr>مساعدة</vt:lpstr>
      <vt:lpstr>المدخلات</vt:lpstr>
      <vt:lpstr>ثلاثي1</vt:lpstr>
      <vt:lpstr>دفتر1</vt:lpstr>
      <vt:lpstr>livr 1</vt:lpstr>
      <vt:lpstr>ثلاثي2</vt:lpstr>
      <vt:lpstr>دفتر2</vt:lpstr>
      <vt:lpstr>livr2</vt:lpstr>
      <vt:lpstr>ثلاثي3</vt:lpstr>
      <vt:lpstr>دفتر3</vt:lpstr>
      <vt:lpstr>livr3</vt:lpstr>
      <vt:lpstr>متابعة القسم</vt:lpstr>
      <vt:lpstr>ثلاثي3!Zone_d_impression</vt:lpstr>
      <vt:lpstr>دفتر3!Zone_d_impression</vt:lpstr>
      <vt:lpstr>'متابعة القسم'!Zone_d_impression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2019-03-14T08:16:53Z</dcterms:modified>
</cp:coreProperties>
</file>