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4.xml" ContentType="application/vnd.openxmlformats-officedocument.drawing+xml"/>
  <Override PartName="/xl/ctrlProps/ctrlProp1.xml" ContentType="application/vnd.ms-excel.controlproperties+xml"/>
  <Override PartName="/xl/drawings/drawing5.xml" ContentType="application/vnd.openxmlformats-officedocument.drawing+xml"/>
  <Override PartName="/xl/ctrlProps/ctrlProp2.xml" ContentType="application/vnd.ms-excel.controlproperties+xml"/>
  <Override PartName="/xl/drawings/drawing6.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drawings/drawing7.xml" ContentType="application/vnd.openxmlformats-officedocument.drawing+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drawings/drawing9.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drawings/drawing10.xml" ContentType="application/vnd.openxmlformats-officedocument.drawing+xml"/>
  <Override PartName="/xl/ctrlProps/ctrlProp5.xml" ContentType="application/vnd.ms-excel.controlproperties+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drawings/drawing11.xml" ContentType="application/vnd.openxmlformats-officedocument.drawing+xml"/>
  <Override PartName="/xl/ctrlProps/ctrlProp6.xml" ContentType="application/vnd.ms-excel.controlproperties+xml"/>
  <Override PartName="/xl/drawings/drawing12.xml" ContentType="application/vnd.openxmlformats-officedocument.drawing+xml"/>
  <Override PartName="/xl/charts/chart61.xml" ContentType="application/vnd.openxmlformats-officedocument.drawingml.chart+xml"/>
  <Override PartName="/xl/charts/style1.xml" ContentType="application/vnd.ms-office.chartstyle+xml"/>
  <Override PartName="/xl/charts/colors1.xml" ContentType="application/vnd.ms-office.chartcolorstyle+xml"/>
  <Override PartName="/xl/charts/chart6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755" tabRatio="906" activeTab="10"/>
  </bookViews>
  <sheets>
    <sheet name="مساعدة" sheetId="1" r:id="rId1"/>
    <sheet name="المدخلات" sheetId="2" r:id="rId2"/>
    <sheet name="ثلاثي1" sheetId="3" r:id="rId3"/>
    <sheet name="دفتر1" sheetId="5" r:id="rId4"/>
    <sheet name="livr1" sheetId="11" r:id="rId5"/>
    <sheet name="ثلاثي2" sheetId="6" r:id="rId6"/>
    <sheet name="دفتر2" sheetId="7" r:id="rId7"/>
    <sheet name="livr2" sheetId="12" r:id="rId8"/>
    <sheet name="ثلاثي3" sheetId="8" r:id="rId9"/>
    <sheet name="دفتر3" sheetId="9" r:id="rId10"/>
    <sheet name="livr3" sheetId="13" r:id="rId11"/>
    <sheet name="متابعة القسم" sheetId="10" r:id="rId12"/>
  </sheets>
  <definedNames>
    <definedName name="_xlnm.Print_Area" localSheetId="4">livr1!$A$1:$I$43</definedName>
    <definedName name="_xlnm.Print_Area" localSheetId="7">livr2!$A$1:$I$43</definedName>
    <definedName name="_xlnm.Print_Area" localSheetId="10">livr3!$A$1:$I$43</definedName>
    <definedName name="_xlnm.Print_Area" localSheetId="8">ثلاثي3!$A$1:$BB$211</definedName>
    <definedName name="_xlnm.Print_Area" localSheetId="9">دفتر3!$B$1:$S$51</definedName>
    <definedName name="_xlnm.Print_Area" localSheetId="11">'متابعة القسم'!$A$1:$H$49</definedName>
    <definedName name="_xlnm.Print_Area" localSheetId="0">مساعدة!#REF!</definedName>
  </definedNames>
  <calcPr calcId="162913"/>
</workbook>
</file>

<file path=xl/calcChain.xml><?xml version="1.0" encoding="utf-8"?>
<calcChain xmlns="http://schemas.openxmlformats.org/spreadsheetml/2006/main">
  <c r="AP6" i="8" l="1"/>
  <c r="AP7" i="8"/>
  <c r="AP8" i="8"/>
  <c r="AP9" i="8"/>
  <c r="AP10" i="8"/>
  <c r="AP11" i="8"/>
  <c r="AP12" i="8"/>
  <c r="AP13" i="8"/>
  <c r="AP14" i="8"/>
  <c r="AP15" i="8"/>
  <c r="AP16" i="8"/>
  <c r="AP17" i="8"/>
  <c r="AP18" i="8"/>
  <c r="AP19"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 i="8"/>
  <c r="I116" i="8" l="1"/>
  <c r="I116" i="6"/>
  <c r="I117" i="6" s="1"/>
  <c r="I116" i="3"/>
  <c r="B44" i="5" l="1"/>
  <c r="I117" i="8" l="1"/>
  <c r="I118" i="8" s="1"/>
  <c r="G116" i="8"/>
  <c r="G117" i="8" s="1"/>
  <c r="E116" i="8"/>
  <c r="E117" i="8" s="1"/>
  <c r="E118" i="8" s="1"/>
  <c r="C116" i="8"/>
  <c r="C117" i="8" s="1"/>
  <c r="O109" i="8"/>
  <c r="O110" i="8" s="1"/>
  <c r="M109" i="8"/>
  <c r="M110" i="8" s="1"/>
  <c r="K109" i="8"/>
  <c r="K110" i="8" s="1"/>
  <c r="I109" i="8"/>
  <c r="I110" i="8" s="1"/>
  <c r="G109" i="8"/>
  <c r="G110" i="8" s="1"/>
  <c r="E109" i="8"/>
  <c r="E110" i="8" s="1"/>
  <c r="C109" i="8"/>
  <c r="C110" i="8" s="1"/>
  <c r="G102" i="8"/>
  <c r="G103" i="8" s="1"/>
  <c r="E102" i="8"/>
  <c r="E103" i="8" s="1"/>
  <c r="C102" i="8"/>
  <c r="C103" i="8" s="1"/>
  <c r="I97" i="8"/>
  <c r="I98" i="8" s="1"/>
  <c r="I96" i="8"/>
  <c r="G96" i="8"/>
  <c r="G97" i="8" s="1"/>
  <c r="E96" i="8"/>
  <c r="E97" i="8" s="1"/>
  <c r="E98" i="8" s="1"/>
  <c r="C96" i="8"/>
  <c r="C97" i="8" s="1"/>
  <c r="AD61" i="8"/>
  <c r="AC61" i="8"/>
  <c r="AB61" i="8"/>
  <c r="AA61" i="8"/>
  <c r="W61" i="8"/>
  <c r="V61" i="8"/>
  <c r="U61" i="8"/>
  <c r="T61" i="8"/>
  <c r="S61" i="8"/>
  <c r="R61" i="8"/>
  <c r="Q61" i="8"/>
  <c r="M61" i="8"/>
  <c r="L61" i="8"/>
  <c r="K61" i="8"/>
  <c r="G61" i="8"/>
  <c r="F61" i="8"/>
  <c r="E61" i="8"/>
  <c r="D61" i="8"/>
  <c r="AD58" i="8"/>
  <c r="AC58" i="8"/>
  <c r="AB58" i="8"/>
  <c r="AA58" i="8"/>
  <c r="W58" i="8"/>
  <c r="V58" i="8"/>
  <c r="U58" i="8"/>
  <c r="T58" i="8"/>
  <c r="S58" i="8"/>
  <c r="R58" i="8"/>
  <c r="Q58" i="8"/>
  <c r="M58" i="8"/>
  <c r="L58" i="8"/>
  <c r="K58" i="8"/>
  <c r="G58" i="8"/>
  <c r="F58" i="8"/>
  <c r="E58" i="8"/>
  <c r="D58" i="8"/>
  <c r="AD57" i="8"/>
  <c r="AC57" i="8"/>
  <c r="AB57" i="8"/>
  <c r="AA57" i="8"/>
  <c r="W57" i="8" a="1"/>
  <c r="W57" i="8" s="1"/>
  <c r="V57" i="8"/>
  <c r="U57" i="8"/>
  <c r="T57" i="8"/>
  <c r="S57" i="8"/>
  <c r="R57" i="8"/>
  <c r="Q57" i="8"/>
  <c r="M57" i="8"/>
  <c r="L57" i="8"/>
  <c r="K57" i="8"/>
  <c r="G57" i="8"/>
  <c r="F57" i="8"/>
  <c r="E57" i="8"/>
  <c r="D57" i="8"/>
  <c r="AD56" i="8"/>
  <c r="AC56" i="8"/>
  <c r="AB56" i="8"/>
  <c r="AA56" i="8"/>
  <c r="W56" i="8" a="1"/>
  <c r="W56" i="8" s="1"/>
  <c r="V56" i="8"/>
  <c r="U56" i="8"/>
  <c r="T56" i="8"/>
  <c r="S56" i="8"/>
  <c r="R56" i="8"/>
  <c r="Q56" i="8"/>
  <c r="M56" i="8"/>
  <c r="L56" i="8"/>
  <c r="K56" i="8"/>
  <c r="G56" i="8"/>
  <c r="F56" i="8"/>
  <c r="E56" i="8"/>
  <c r="D56" i="8"/>
  <c r="AD55" i="8"/>
  <c r="AC55" i="8"/>
  <c r="AB55" i="8"/>
  <c r="AA55" i="8"/>
  <c r="W55" i="8" a="1"/>
  <c r="W55" i="8" s="1"/>
  <c r="V55" i="8"/>
  <c r="U55" i="8"/>
  <c r="T55" i="8"/>
  <c r="S55" i="8"/>
  <c r="R55" i="8"/>
  <c r="Q55" i="8"/>
  <c r="M55" i="8"/>
  <c r="L55" i="8"/>
  <c r="K55" i="8"/>
  <c r="G55" i="8"/>
  <c r="F55" i="8"/>
  <c r="E55" i="8"/>
  <c r="D55" i="8"/>
  <c r="C98" i="8" l="1"/>
  <c r="C99" i="8" s="1"/>
  <c r="G98" i="8"/>
  <c r="G99" i="8" s="1"/>
  <c r="E104" i="8"/>
  <c r="E105" i="8" s="1"/>
  <c r="E111" i="8"/>
  <c r="E112" i="8" s="1"/>
  <c r="I111" i="8"/>
  <c r="I112" i="8" s="1"/>
  <c r="M111" i="8"/>
  <c r="M112" i="8" s="1"/>
  <c r="C104" i="8"/>
  <c r="C105" i="8" s="1"/>
  <c r="G104" i="8"/>
  <c r="G105" i="8" s="1"/>
  <c r="C111" i="8"/>
  <c r="C112" i="8" s="1"/>
  <c r="G111" i="8"/>
  <c r="G112" i="8" s="1"/>
  <c r="K111" i="8"/>
  <c r="K112" i="8" s="1"/>
  <c r="O111" i="8"/>
  <c r="O112" i="8" s="1"/>
  <c r="C118" i="8"/>
  <c r="C119" i="8" s="1"/>
  <c r="G118" i="8"/>
  <c r="G119" i="8" s="1"/>
  <c r="E99" i="8"/>
  <c r="I99" i="8"/>
  <c r="E119" i="8"/>
  <c r="I119" i="8"/>
  <c r="A44" i="3"/>
  <c r="B44" i="3"/>
  <c r="C44" i="3"/>
  <c r="H44" i="3"/>
  <c r="I44" i="3"/>
  <c r="N44" i="3"/>
  <c r="O44" i="3"/>
  <c r="X44" i="3"/>
  <c r="Y44" i="3" s="1"/>
  <c r="AE44" i="3"/>
  <c r="AF44" i="3"/>
  <c r="A45" i="3"/>
  <c r="B45" i="3"/>
  <c r="C45" i="3"/>
  <c r="I45" i="3"/>
  <c r="N45" i="3"/>
  <c r="AE45" i="3"/>
  <c r="A46" i="3"/>
  <c r="B46" i="3"/>
  <c r="C46" i="3"/>
  <c r="H46" i="3"/>
  <c r="I46" i="3"/>
  <c r="N46" i="3"/>
  <c r="O46" i="3"/>
  <c r="X46" i="3"/>
  <c r="Y46" i="3" s="1"/>
  <c r="AE46" i="3"/>
  <c r="AF46" i="3"/>
  <c r="A47" i="3"/>
  <c r="B47" i="3"/>
  <c r="C47" i="3"/>
  <c r="I47" i="3"/>
  <c r="N47" i="3"/>
  <c r="AE47" i="3"/>
  <c r="A48" i="3"/>
  <c r="B48" i="3"/>
  <c r="C48" i="3"/>
  <c r="H48" i="3"/>
  <c r="I48" i="3"/>
  <c r="N48" i="3"/>
  <c r="O48" i="3"/>
  <c r="X48" i="3"/>
  <c r="Y48" i="3" s="1"/>
  <c r="AE48" i="3"/>
  <c r="AF48" i="3"/>
  <c r="A49" i="3"/>
  <c r="B49" i="3"/>
  <c r="C49" i="3"/>
  <c r="I49" i="3"/>
  <c r="N49" i="3"/>
  <c r="AE49" i="3"/>
  <c r="A42" i="6"/>
  <c r="B42" i="6"/>
  <c r="C42" i="6"/>
  <c r="H42" i="6"/>
  <c r="I42" i="6"/>
  <c r="N42" i="6"/>
  <c r="O42" i="6"/>
  <c r="X42" i="6"/>
  <c r="Y42" i="6" s="1"/>
  <c r="AE42" i="6"/>
  <c r="AF42" i="6"/>
  <c r="A43" i="6"/>
  <c r="B43" i="6"/>
  <c r="C43" i="6"/>
  <c r="I43" i="6"/>
  <c r="N43" i="6"/>
  <c r="AE43" i="6"/>
  <c r="A44" i="6"/>
  <c r="B44" i="6"/>
  <c r="C44" i="6"/>
  <c r="H44" i="6"/>
  <c r="I44" i="6"/>
  <c r="N44" i="6"/>
  <c r="O44" i="6"/>
  <c r="X44" i="6"/>
  <c r="Y44" i="6" s="1"/>
  <c r="AE44" i="6"/>
  <c r="AF44" i="6"/>
  <c r="A45" i="6"/>
  <c r="B45" i="6"/>
  <c r="C45" i="6"/>
  <c r="I45" i="6"/>
  <c r="N45" i="6"/>
  <c r="AE45" i="6"/>
  <c r="A46" i="6"/>
  <c r="B46" i="6"/>
  <c r="C46" i="6"/>
  <c r="H46" i="6"/>
  <c r="I46" i="6"/>
  <c r="N46" i="6"/>
  <c r="O46" i="6"/>
  <c r="X46" i="6"/>
  <c r="Y46" i="6" s="1"/>
  <c r="AE46" i="6"/>
  <c r="AF46" i="6"/>
  <c r="A47" i="6"/>
  <c r="B47" i="6"/>
  <c r="C47" i="6"/>
  <c r="N47" i="6"/>
  <c r="A48" i="6"/>
  <c r="B48" i="6"/>
  <c r="C48" i="6"/>
  <c r="H48" i="6"/>
  <c r="I48" i="6"/>
  <c r="N48" i="6"/>
  <c r="O48" i="6"/>
  <c r="X48" i="6"/>
  <c r="Y48" i="6" s="1"/>
  <c r="AE48" i="6"/>
  <c r="AF48" i="6"/>
  <c r="A49" i="6"/>
  <c r="B49" i="6"/>
  <c r="C49" i="6"/>
  <c r="I49" i="6"/>
  <c r="N49" i="6"/>
  <c r="AE49" i="6"/>
  <c r="G116" i="6"/>
  <c r="G117" i="6" s="1"/>
  <c r="G118" i="6" s="1"/>
  <c r="E116" i="6"/>
  <c r="E117" i="6" s="1"/>
  <c r="C116" i="6"/>
  <c r="C117" i="6" s="1"/>
  <c r="O109" i="6"/>
  <c r="O110" i="6" s="1"/>
  <c r="M109" i="6"/>
  <c r="M110" i="6" s="1"/>
  <c r="K109" i="6"/>
  <c r="K110" i="6" s="1"/>
  <c r="I109" i="6"/>
  <c r="I110" i="6" s="1"/>
  <c r="G109" i="6"/>
  <c r="G110" i="6" s="1"/>
  <c r="E109" i="6"/>
  <c r="E110" i="6" s="1"/>
  <c r="C109" i="6"/>
  <c r="C110" i="6" s="1"/>
  <c r="G102" i="6"/>
  <c r="G103" i="6" s="1"/>
  <c r="E102" i="6"/>
  <c r="E103" i="6" s="1"/>
  <c r="C102" i="6"/>
  <c r="C103" i="6" s="1"/>
  <c r="I96" i="6"/>
  <c r="I97" i="6" s="1"/>
  <c r="G96" i="6"/>
  <c r="G97" i="6" s="1"/>
  <c r="E96" i="6"/>
  <c r="E97" i="6" s="1"/>
  <c r="E98" i="6" s="1"/>
  <c r="C96" i="6"/>
  <c r="C97" i="6" s="1"/>
  <c r="C98" i="6" s="1"/>
  <c r="AD61" i="6"/>
  <c r="AC61" i="6"/>
  <c r="AB61" i="6"/>
  <c r="AA61" i="6"/>
  <c r="W61" i="6"/>
  <c r="V61" i="6"/>
  <c r="U61" i="6"/>
  <c r="T61" i="6"/>
  <c r="S61" i="6"/>
  <c r="R61" i="6"/>
  <c r="Q61" i="6"/>
  <c r="M61" i="6"/>
  <c r="L61" i="6"/>
  <c r="K61" i="6"/>
  <c r="G61" i="6"/>
  <c r="F61" i="6"/>
  <c r="E61" i="6"/>
  <c r="D61" i="6"/>
  <c r="AD58" i="6"/>
  <c r="AC58" i="6"/>
  <c r="AB58" i="6"/>
  <c r="AA58" i="6"/>
  <c r="W58" i="6"/>
  <c r="V58" i="6"/>
  <c r="U58" i="6"/>
  <c r="T58" i="6"/>
  <c r="S58" i="6"/>
  <c r="R58" i="6"/>
  <c r="Q58" i="6"/>
  <c r="M58" i="6"/>
  <c r="L58" i="6"/>
  <c r="K58" i="6"/>
  <c r="G58" i="6"/>
  <c r="F58" i="6"/>
  <c r="E58" i="6"/>
  <c r="D58" i="6"/>
  <c r="AD57" i="6"/>
  <c r="AC57" i="6"/>
  <c r="AB57" i="6"/>
  <c r="AA57" i="6"/>
  <c r="W57" i="6" a="1"/>
  <c r="W57" i="6" s="1"/>
  <c r="V57" i="6"/>
  <c r="U57" i="6"/>
  <c r="T57" i="6"/>
  <c r="S57" i="6"/>
  <c r="R57" i="6"/>
  <c r="Q57" i="6"/>
  <c r="M57" i="6"/>
  <c r="L57" i="6"/>
  <c r="K57" i="6"/>
  <c r="G57" i="6"/>
  <c r="F57" i="6"/>
  <c r="E57" i="6"/>
  <c r="D57" i="6"/>
  <c r="AD56" i="6"/>
  <c r="AC56" i="6"/>
  <c r="AB56" i="6"/>
  <c r="AA56" i="6"/>
  <c r="W56" i="6" a="1"/>
  <c r="W56" i="6" s="1"/>
  <c r="V56" i="6"/>
  <c r="U56" i="6"/>
  <c r="T56" i="6"/>
  <c r="S56" i="6"/>
  <c r="R56" i="6"/>
  <c r="Q56" i="6"/>
  <c r="M56" i="6"/>
  <c r="L56" i="6"/>
  <c r="K56" i="6"/>
  <c r="G56" i="6"/>
  <c r="F56" i="6"/>
  <c r="E56" i="6"/>
  <c r="D56" i="6"/>
  <c r="AD55" i="6"/>
  <c r="AC55" i="6"/>
  <c r="AB55" i="6"/>
  <c r="AA55" i="6"/>
  <c r="W55" i="6" a="1"/>
  <c r="W55" i="6" s="1"/>
  <c r="V55" i="6"/>
  <c r="U55" i="6"/>
  <c r="T55" i="6"/>
  <c r="S55" i="6"/>
  <c r="R55" i="6"/>
  <c r="Q55" i="6"/>
  <c r="M55" i="6"/>
  <c r="L55" i="6"/>
  <c r="K55" i="6"/>
  <c r="G55" i="6"/>
  <c r="F55" i="6"/>
  <c r="E55" i="6"/>
  <c r="D55" i="6"/>
  <c r="G116" i="3"/>
  <c r="G117" i="3" s="1"/>
  <c r="E116" i="3"/>
  <c r="E117" i="3" s="1"/>
  <c r="E118" i="3" s="1"/>
  <c r="C116" i="3"/>
  <c r="C117" i="3" s="1"/>
  <c r="O109" i="3"/>
  <c r="O110" i="3" s="1"/>
  <c r="M109" i="3"/>
  <c r="M110" i="3" s="1"/>
  <c r="K109" i="3"/>
  <c r="K110" i="3" s="1"/>
  <c r="I109" i="3"/>
  <c r="I110" i="3" s="1"/>
  <c r="G109" i="3"/>
  <c r="G110" i="3" s="1"/>
  <c r="E109" i="3"/>
  <c r="E110" i="3" s="1"/>
  <c r="C109" i="3"/>
  <c r="C110" i="3" s="1"/>
  <c r="G102" i="3"/>
  <c r="G103" i="3" s="1"/>
  <c r="E102" i="3"/>
  <c r="E103" i="3" s="1"/>
  <c r="C102" i="3"/>
  <c r="C103" i="3" s="1"/>
  <c r="I96" i="3"/>
  <c r="I97" i="3" s="1"/>
  <c r="I98" i="3" s="1"/>
  <c r="G96" i="3"/>
  <c r="G97" i="3" s="1"/>
  <c r="E96" i="3"/>
  <c r="E97" i="3" s="1"/>
  <c r="E98" i="3" s="1"/>
  <c r="C96" i="3"/>
  <c r="C97" i="3" s="1"/>
  <c r="AD61" i="3"/>
  <c r="AC61" i="3"/>
  <c r="AB61" i="3"/>
  <c r="AA61" i="3"/>
  <c r="W61" i="3"/>
  <c r="V61" i="3"/>
  <c r="U61" i="3"/>
  <c r="T61" i="3"/>
  <c r="S61" i="3"/>
  <c r="R61" i="3"/>
  <c r="Q61" i="3"/>
  <c r="M61" i="3"/>
  <c r="L61" i="3"/>
  <c r="K61" i="3"/>
  <c r="G61" i="3"/>
  <c r="F61" i="3"/>
  <c r="E61" i="3"/>
  <c r="D61" i="3"/>
  <c r="AD58" i="3"/>
  <c r="AC58" i="3"/>
  <c r="AB58" i="3"/>
  <c r="AA58" i="3"/>
  <c r="W58" i="3"/>
  <c r="V58" i="3"/>
  <c r="U58" i="3"/>
  <c r="T58" i="3"/>
  <c r="S58" i="3"/>
  <c r="R58" i="3"/>
  <c r="Q58" i="3"/>
  <c r="M58" i="3"/>
  <c r="L58" i="3"/>
  <c r="K58" i="3"/>
  <c r="G58" i="3"/>
  <c r="F58" i="3"/>
  <c r="E58" i="3"/>
  <c r="D58" i="3"/>
  <c r="AD57" i="3"/>
  <c r="AC57" i="3"/>
  <c r="AB57" i="3"/>
  <c r="AA57" i="3"/>
  <c r="W57" i="3" a="1"/>
  <c r="W57" i="3" s="1"/>
  <c r="V57" i="3"/>
  <c r="U57" i="3"/>
  <c r="T57" i="3"/>
  <c r="S57" i="3"/>
  <c r="R57" i="3"/>
  <c r="Q57" i="3"/>
  <c r="M57" i="3"/>
  <c r="L57" i="3"/>
  <c r="K57" i="3"/>
  <c r="G57" i="3"/>
  <c r="F57" i="3"/>
  <c r="E57" i="3"/>
  <c r="D57" i="3"/>
  <c r="AD56" i="3"/>
  <c r="AC56" i="3"/>
  <c r="AB56" i="3"/>
  <c r="AA56" i="3"/>
  <c r="W56" i="3" a="1"/>
  <c r="W56" i="3" s="1"/>
  <c r="V56" i="3"/>
  <c r="U56" i="3"/>
  <c r="T56" i="3"/>
  <c r="S56" i="3"/>
  <c r="R56" i="3"/>
  <c r="Q56" i="3"/>
  <c r="M56" i="3"/>
  <c r="L56" i="3"/>
  <c r="K56" i="3"/>
  <c r="G56" i="3"/>
  <c r="F56" i="3"/>
  <c r="E56" i="3"/>
  <c r="D56" i="3"/>
  <c r="AD55" i="3"/>
  <c r="AC55" i="3"/>
  <c r="AB55" i="3"/>
  <c r="AA55" i="3"/>
  <c r="W55" i="3" a="1"/>
  <c r="W55" i="3" s="1"/>
  <c r="V55" i="3"/>
  <c r="U55" i="3"/>
  <c r="T55" i="3"/>
  <c r="S55" i="3"/>
  <c r="R55" i="3"/>
  <c r="Q55" i="3"/>
  <c r="M55" i="3"/>
  <c r="L55" i="3"/>
  <c r="K55" i="3"/>
  <c r="G55" i="3"/>
  <c r="F55" i="3"/>
  <c r="E55" i="3"/>
  <c r="D55" i="3"/>
  <c r="A45" i="8"/>
  <c r="B45" i="8"/>
  <c r="AN45" i="8" s="1"/>
  <c r="C45" i="8"/>
  <c r="H45" i="8"/>
  <c r="I45" i="8"/>
  <c r="N45" i="8"/>
  <c r="O45" i="8"/>
  <c r="X45" i="8"/>
  <c r="Y45" i="8" s="1"/>
  <c r="AE45" i="8"/>
  <c r="AF45" i="8" s="1"/>
  <c r="AM45" i="8"/>
  <c r="A46" i="8"/>
  <c r="B46" i="8"/>
  <c r="AN46" i="8" s="1"/>
  <c r="C46" i="8"/>
  <c r="H46" i="8"/>
  <c r="I46" i="8"/>
  <c r="N46" i="8"/>
  <c r="O46" i="8"/>
  <c r="X46" i="8"/>
  <c r="Y46" i="8" s="1"/>
  <c r="AE46" i="8"/>
  <c r="AF46" i="8" s="1"/>
  <c r="AM46" i="8"/>
  <c r="A47" i="8"/>
  <c r="B47" i="8"/>
  <c r="AN47" i="8" s="1"/>
  <c r="C47" i="8"/>
  <c r="H47" i="8"/>
  <c r="I47" i="8"/>
  <c r="N47" i="8"/>
  <c r="O47" i="8"/>
  <c r="X47" i="8"/>
  <c r="Y47" i="8" s="1"/>
  <c r="AE47" i="8"/>
  <c r="AF47" i="8" s="1"/>
  <c r="AM47" i="8"/>
  <c r="A48" i="8"/>
  <c r="B48" i="8"/>
  <c r="AN48" i="8" s="1"/>
  <c r="C48" i="8"/>
  <c r="H48" i="8"/>
  <c r="I48" i="8"/>
  <c r="N48" i="8"/>
  <c r="O48" i="8"/>
  <c r="X48" i="8"/>
  <c r="Y48" i="8" s="1"/>
  <c r="AE48" i="8"/>
  <c r="AF48" i="8" s="1"/>
  <c r="AM48" i="8"/>
  <c r="A49" i="8"/>
  <c r="B49" i="8"/>
  <c r="C49" i="8"/>
  <c r="H49" i="8"/>
  <c r="I49" i="8"/>
  <c r="N49" i="8"/>
  <c r="O49" i="8"/>
  <c r="X49" i="8"/>
  <c r="Y49" i="8" s="1"/>
  <c r="AE49" i="8"/>
  <c r="AF49" i="8" s="1"/>
  <c r="AM49" i="8"/>
  <c r="I6" i="2"/>
  <c r="J9" i="2"/>
  <c r="I9" i="2"/>
  <c r="AN49" i="8" l="1"/>
  <c r="AN44" i="8"/>
  <c r="AH49" i="8"/>
  <c r="AI49" i="8"/>
  <c r="AM44" i="8"/>
  <c r="AH48" i="8"/>
  <c r="AI48" i="8"/>
  <c r="AH47" i="8"/>
  <c r="AI47" i="8"/>
  <c r="AH46" i="8"/>
  <c r="AI46" i="8"/>
  <c r="AH45" i="8"/>
  <c r="AI45" i="8"/>
  <c r="AH48" i="6"/>
  <c r="AI48" i="6"/>
  <c r="AH46" i="6"/>
  <c r="AI46" i="6"/>
  <c r="AH44" i="6"/>
  <c r="AI44" i="6"/>
  <c r="H43" i="6"/>
  <c r="AH42" i="6"/>
  <c r="AI42" i="6"/>
  <c r="H49" i="3"/>
  <c r="AH48" i="3"/>
  <c r="AI48" i="3"/>
  <c r="H47" i="3"/>
  <c r="AH46" i="3"/>
  <c r="AI46" i="3"/>
  <c r="AO46" i="8" s="1"/>
  <c r="H45" i="3"/>
  <c r="AH44" i="3"/>
  <c r="AI44" i="3"/>
  <c r="AF49" i="3"/>
  <c r="X49" i="3"/>
  <c r="Y49" i="3" s="1"/>
  <c r="O49" i="3"/>
  <c r="AI49" i="3" s="1"/>
  <c r="AF47" i="3"/>
  <c r="X47" i="3"/>
  <c r="Y47" i="3" s="1"/>
  <c r="O47" i="3"/>
  <c r="AH47" i="3" s="1"/>
  <c r="AF45" i="3"/>
  <c r="X45" i="3"/>
  <c r="Y45" i="3" s="1"/>
  <c r="O45" i="3"/>
  <c r="AH45" i="3" s="1"/>
  <c r="H47" i="6"/>
  <c r="O47" i="6"/>
  <c r="X47" i="6"/>
  <c r="Y47" i="6" s="1"/>
  <c r="AH47" i="6" s="1"/>
  <c r="H49" i="6"/>
  <c r="O49" i="6"/>
  <c r="AH49" i="6" s="1"/>
  <c r="X49" i="6"/>
  <c r="Y49" i="6" s="1"/>
  <c r="AF49" i="6"/>
  <c r="AE47" i="6"/>
  <c r="AF47" i="6" s="1"/>
  <c r="I47" i="6"/>
  <c r="H45" i="6"/>
  <c r="O45" i="6"/>
  <c r="AI45" i="6" s="1"/>
  <c r="X45" i="6"/>
  <c r="Y45" i="6" s="1"/>
  <c r="AF45" i="6"/>
  <c r="AF43" i="6"/>
  <c r="X43" i="6"/>
  <c r="Y43" i="6" s="1"/>
  <c r="O43" i="6"/>
  <c r="I98" i="6"/>
  <c r="I99" i="6" s="1"/>
  <c r="E118" i="6"/>
  <c r="E119" i="6" s="1"/>
  <c r="G104" i="6"/>
  <c r="G105" i="6" s="1"/>
  <c r="C111" i="6"/>
  <c r="C112" i="6" s="1"/>
  <c r="G111" i="6"/>
  <c r="G112" i="6" s="1"/>
  <c r="K111" i="6"/>
  <c r="K112" i="6" s="1"/>
  <c r="O111" i="6"/>
  <c r="O112" i="6" s="1"/>
  <c r="E104" i="6"/>
  <c r="E105" i="6" s="1"/>
  <c r="C104" i="6"/>
  <c r="C105" i="6" s="1"/>
  <c r="C99" i="6"/>
  <c r="G98" i="6"/>
  <c r="G99" i="6" s="1"/>
  <c r="E99" i="6"/>
  <c r="E111" i="6"/>
  <c r="E112" i="6" s="1"/>
  <c r="I111" i="6"/>
  <c r="I112" i="6" s="1"/>
  <c r="M111" i="6"/>
  <c r="M112" i="6" s="1"/>
  <c r="G119" i="6"/>
  <c r="C118" i="6"/>
  <c r="C119" i="6" s="1"/>
  <c r="I117" i="3"/>
  <c r="C99" i="3"/>
  <c r="C98" i="3"/>
  <c r="G99" i="3"/>
  <c r="G98" i="3"/>
  <c r="C105" i="3"/>
  <c r="C104" i="3"/>
  <c r="G105" i="3"/>
  <c r="G104" i="3"/>
  <c r="E112" i="3"/>
  <c r="E111" i="3"/>
  <c r="I112" i="3"/>
  <c r="I111" i="3"/>
  <c r="M112" i="3"/>
  <c r="M111" i="3"/>
  <c r="C119" i="3"/>
  <c r="C118" i="3"/>
  <c r="G119" i="3"/>
  <c r="G118" i="3"/>
  <c r="E104" i="3"/>
  <c r="E105" i="3" s="1"/>
  <c r="C111" i="3"/>
  <c r="C112" i="3" s="1"/>
  <c r="G111" i="3"/>
  <c r="G112" i="3" s="1"/>
  <c r="K111" i="3"/>
  <c r="K112" i="3" s="1"/>
  <c r="O111" i="3"/>
  <c r="O112" i="3" s="1"/>
  <c r="E99" i="3"/>
  <c r="I99" i="3"/>
  <c r="E119" i="3"/>
  <c r="AH43" i="6" l="1"/>
  <c r="AI43" i="6"/>
  <c r="AI45" i="3"/>
  <c r="AO45" i="8" s="1"/>
  <c r="AI47" i="3"/>
  <c r="AO47" i="8" s="1"/>
  <c r="AQ47" i="8" s="1"/>
  <c r="AH49" i="3"/>
  <c r="AH45" i="6"/>
  <c r="AI49" i="6"/>
  <c r="AO49" i="8" s="1"/>
  <c r="AQ44" i="8" s="1"/>
  <c r="AO48" i="8"/>
  <c r="AI47" i="6"/>
  <c r="AK44" i="3"/>
  <c r="AK46" i="3"/>
  <c r="AK48" i="3"/>
  <c r="AK42" i="6"/>
  <c r="AK46" i="6"/>
  <c r="AK44" i="6"/>
  <c r="AK48" i="6"/>
  <c r="I118" i="6"/>
  <c r="I119" i="6"/>
  <c r="I118" i="3"/>
  <c r="I119" i="3" s="1"/>
  <c r="AK46" i="8"/>
  <c r="AQ46" i="8"/>
  <c r="AK48" i="8"/>
  <c r="AQ48" i="8"/>
  <c r="AK45" i="8"/>
  <c r="AK47" i="8"/>
  <c r="AK49" i="8"/>
  <c r="AK49" i="3" l="1"/>
  <c r="AK47" i="3"/>
  <c r="AK45" i="3"/>
  <c r="AK49" i="6"/>
  <c r="AK45" i="6"/>
  <c r="AK43" i="6"/>
  <c r="AQ49" i="8"/>
  <c r="AQ45" i="8"/>
  <c r="AK47" i="6"/>
  <c r="C2" i="10" l="1"/>
  <c r="C3" i="10"/>
  <c r="C4" i="10"/>
  <c r="C5" i="10"/>
  <c r="C1" i="10"/>
  <c r="L41" i="9" l="1"/>
  <c r="L40" i="9"/>
  <c r="L39" i="9"/>
  <c r="L7" i="9"/>
  <c r="B37" i="9" l="1"/>
  <c r="L37" i="9" s="1"/>
  <c r="B36" i="9"/>
  <c r="L36" i="9" s="1"/>
  <c r="B35" i="9"/>
  <c r="L35" i="9" s="1"/>
  <c r="B34" i="9"/>
  <c r="L34" i="9" s="1"/>
  <c r="B33" i="9"/>
  <c r="L33" i="9" s="1"/>
  <c r="B32" i="9"/>
  <c r="L32" i="9" s="1"/>
  <c r="B30" i="9"/>
  <c r="L30" i="9" s="1"/>
  <c r="B29" i="9"/>
  <c r="L29" i="9" s="1"/>
  <c r="B28" i="9"/>
  <c r="L28" i="9" s="1"/>
  <c r="B27" i="9"/>
  <c r="L27" i="9" s="1"/>
  <c r="B26" i="9"/>
  <c r="L26" i="9" s="1"/>
  <c r="B25" i="9"/>
  <c r="L25" i="9" s="1"/>
  <c r="B24" i="9"/>
  <c r="L24" i="9" s="1"/>
  <c r="B23" i="9"/>
  <c r="L23" i="9" s="1"/>
  <c r="B22" i="9"/>
  <c r="L22" i="9" s="1"/>
  <c r="B20" i="9"/>
  <c r="L20" i="9" s="1"/>
  <c r="B19" i="9"/>
  <c r="L19" i="9" s="1"/>
  <c r="B18" i="9"/>
  <c r="L18" i="9" s="1"/>
  <c r="B17" i="9"/>
  <c r="L17" i="9" s="1"/>
  <c r="B16" i="9"/>
  <c r="L16" i="9" s="1"/>
  <c r="B14" i="9"/>
  <c r="L14" i="9" s="1"/>
  <c r="B13" i="9"/>
  <c r="L13" i="9" s="1"/>
  <c r="B12" i="9"/>
  <c r="L12" i="9" s="1"/>
  <c r="B11" i="9"/>
  <c r="L11" i="9" s="1"/>
  <c r="B10" i="9"/>
  <c r="L10" i="9" s="1"/>
  <c r="G9" i="9"/>
  <c r="F9" i="9"/>
  <c r="E9" i="9"/>
  <c r="B9" i="9"/>
  <c r="L9" i="9" s="1"/>
  <c r="F3" i="9"/>
  <c r="P3" i="9" s="1"/>
  <c r="C3" i="9"/>
  <c r="M3" i="9" s="1"/>
  <c r="B3" i="9"/>
  <c r="L3" i="9" s="1"/>
  <c r="H2" i="9"/>
  <c r="Q2" i="9" s="1"/>
  <c r="F2" i="9"/>
  <c r="P2" i="9" s="1"/>
  <c r="C2" i="9"/>
  <c r="M2" i="9" s="1"/>
  <c r="B2" i="9"/>
  <c r="L2" i="9" s="1"/>
  <c r="H1" i="9"/>
  <c r="F1" i="9"/>
  <c r="P1" i="9" s="1"/>
  <c r="C1" i="9"/>
  <c r="M1" i="9" s="1"/>
  <c r="B1" i="9"/>
  <c r="L1" i="9" s="1"/>
  <c r="E36" i="9"/>
  <c r="E35" i="9"/>
  <c r="E34" i="9"/>
  <c r="E33" i="9"/>
  <c r="E29" i="9"/>
  <c r="E28" i="9"/>
  <c r="E27" i="9"/>
  <c r="E26" i="9"/>
  <c r="E25" i="9"/>
  <c r="E24" i="9"/>
  <c r="E23" i="9"/>
  <c r="E19" i="9"/>
  <c r="E18" i="9"/>
  <c r="E17" i="9"/>
  <c r="E13" i="9"/>
  <c r="E12" i="9"/>
  <c r="E11" i="9"/>
  <c r="E10" i="9"/>
  <c r="F36" i="9"/>
  <c r="F43" i="13" s="1"/>
  <c r="F35" i="9"/>
  <c r="F42" i="13" s="1"/>
  <c r="F34" i="9"/>
  <c r="F41" i="13" s="1"/>
  <c r="F33" i="9"/>
  <c r="F40" i="13" s="1"/>
  <c r="F29" i="9"/>
  <c r="F35" i="13" s="1"/>
  <c r="F28" i="9"/>
  <c r="F32" i="13" s="1"/>
  <c r="F27" i="9"/>
  <c r="F31" i="13" s="1"/>
  <c r="F26" i="9"/>
  <c r="F29" i="13" s="1"/>
  <c r="F25" i="9"/>
  <c r="F28" i="13" s="1"/>
  <c r="F24" i="9"/>
  <c r="F27" i="13" s="1"/>
  <c r="F23" i="9"/>
  <c r="F26" i="13" s="1"/>
  <c r="F19" i="9"/>
  <c r="F20" i="13" s="1"/>
  <c r="F18" i="9"/>
  <c r="F19" i="13" s="1"/>
  <c r="F17" i="9"/>
  <c r="F18" i="13" s="1"/>
  <c r="F13" i="9"/>
  <c r="F16" i="13" s="1"/>
  <c r="F12" i="9"/>
  <c r="F15" i="13" s="1"/>
  <c r="F11" i="9"/>
  <c r="F14" i="13" s="1"/>
  <c r="F10" i="9"/>
  <c r="F13" i="13" s="1"/>
  <c r="G36" i="9"/>
  <c r="E43" i="13" s="1"/>
  <c r="G35" i="9"/>
  <c r="E42" i="13" s="1"/>
  <c r="G34" i="9"/>
  <c r="E41" i="13" s="1"/>
  <c r="G33" i="9"/>
  <c r="E40" i="13" s="1"/>
  <c r="G29" i="9"/>
  <c r="E35" i="13" s="1"/>
  <c r="G28" i="9"/>
  <c r="E32" i="13" s="1"/>
  <c r="G27" i="9"/>
  <c r="E31" i="13" s="1"/>
  <c r="G26" i="9"/>
  <c r="E29" i="13" s="1"/>
  <c r="G25" i="9"/>
  <c r="E28" i="13" s="1"/>
  <c r="G24" i="9"/>
  <c r="E27" i="13" s="1"/>
  <c r="G23" i="9"/>
  <c r="E26" i="13" s="1"/>
  <c r="G19" i="9"/>
  <c r="E20" i="13" s="1"/>
  <c r="G18" i="9"/>
  <c r="E19" i="13" s="1"/>
  <c r="G17" i="9"/>
  <c r="E18" i="13" s="1"/>
  <c r="G13" i="9"/>
  <c r="E16" i="13" s="1"/>
  <c r="G12" i="9"/>
  <c r="E15" i="13" s="1"/>
  <c r="G11" i="9"/>
  <c r="E14" i="13" s="1"/>
  <c r="G10" i="9"/>
  <c r="E13" i="13" s="1"/>
  <c r="AD54" i="8"/>
  <c r="AC54" i="8"/>
  <c r="AB54" i="8"/>
  <c r="AA54" i="8"/>
  <c r="C44" i="8"/>
  <c r="B44" i="8"/>
  <c r="A44" i="8"/>
  <c r="C43" i="8"/>
  <c r="B43" i="8"/>
  <c r="AN43" i="8" s="1"/>
  <c r="A43" i="8"/>
  <c r="C42" i="8"/>
  <c r="B42" i="8"/>
  <c r="AN42" i="8" s="1"/>
  <c r="A42" i="8"/>
  <c r="C41" i="8"/>
  <c r="B41" i="8"/>
  <c r="AN41" i="8" s="1"/>
  <c r="A41" i="8"/>
  <c r="C40" i="8"/>
  <c r="B40" i="8"/>
  <c r="AN40" i="8" s="1"/>
  <c r="A40" i="8"/>
  <c r="C39" i="8"/>
  <c r="B39" i="8"/>
  <c r="AN39" i="8" s="1"/>
  <c r="A39" i="8"/>
  <c r="C38" i="8"/>
  <c r="B38" i="8"/>
  <c r="AN38" i="8" s="1"/>
  <c r="A38" i="8"/>
  <c r="C37" i="8"/>
  <c r="B37" i="8"/>
  <c r="AN37" i="8" s="1"/>
  <c r="A37" i="8"/>
  <c r="C36" i="8"/>
  <c r="B36" i="8"/>
  <c r="AN36" i="8" s="1"/>
  <c r="A36" i="8"/>
  <c r="C35" i="8"/>
  <c r="B35" i="8"/>
  <c r="AN35" i="8" s="1"/>
  <c r="A35" i="8"/>
  <c r="C34" i="8"/>
  <c r="B34" i="8"/>
  <c r="AN34" i="8" s="1"/>
  <c r="A34" i="8"/>
  <c r="C33" i="8"/>
  <c r="B33" i="8"/>
  <c r="AN33" i="8" s="1"/>
  <c r="A33" i="8"/>
  <c r="C32" i="8"/>
  <c r="B32" i="8"/>
  <c r="AN32" i="8" s="1"/>
  <c r="A32" i="8"/>
  <c r="C31" i="8"/>
  <c r="B31" i="8"/>
  <c r="AN31" i="8" s="1"/>
  <c r="A31" i="8"/>
  <c r="C30" i="8"/>
  <c r="B30" i="8"/>
  <c r="AN30" i="8" s="1"/>
  <c r="A30" i="8"/>
  <c r="C29" i="8"/>
  <c r="B29" i="8"/>
  <c r="AN29" i="8" s="1"/>
  <c r="A29" i="8"/>
  <c r="C28" i="8"/>
  <c r="B28" i="8"/>
  <c r="AN28" i="8" s="1"/>
  <c r="A28" i="8"/>
  <c r="C27" i="8"/>
  <c r="B27" i="8"/>
  <c r="AN27" i="8" s="1"/>
  <c r="A27" i="8"/>
  <c r="C26" i="8"/>
  <c r="B26" i="8"/>
  <c r="AN26" i="8" s="1"/>
  <c r="A26" i="8"/>
  <c r="C25" i="8"/>
  <c r="B25" i="8"/>
  <c r="AN25" i="8" s="1"/>
  <c r="A25" i="8"/>
  <c r="C24" i="8"/>
  <c r="B24" i="8"/>
  <c r="AN24" i="8" s="1"/>
  <c r="A24" i="8"/>
  <c r="C23" i="8"/>
  <c r="B23" i="8"/>
  <c r="AN23" i="8" s="1"/>
  <c r="A23" i="8"/>
  <c r="C22" i="8"/>
  <c r="B22" i="8"/>
  <c r="AN22" i="8" s="1"/>
  <c r="A22" i="8"/>
  <c r="C21" i="8"/>
  <c r="B21" i="8"/>
  <c r="AN21" i="8" s="1"/>
  <c r="A21" i="8"/>
  <c r="C20" i="8"/>
  <c r="B20" i="8"/>
  <c r="AN20" i="8" s="1"/>
  <c r="A20" i="8"/>
  <c r="C19" i="8"/>
  <c r="B19" i="8"/>
  <c r="AN19" i="8" s="1"/>
  <c r="A19" i="8"/>
  <c r="C18" i="8"/>
  <c r="B18" i="8"/>
  <c r="AN18" i="8" s="1"/>
  <c r="A18" i="8"/>
  <c r="C17" i="8"/>
  <c r="B17" i="8"/>
  <c r="AN17" i="8" s="1"/>
  <c r="A17" i="8"/>
  <c r="C16" i="8"/>
  <c r="B16" i="8"/>
  <c r="AN16" i="8" s="1"/>
  <c r="A16" i="8"/>
  <c r="C15" i="8"/>
  <c r="B15" i="8"/>
  <c r="AN15" i="8" s="1"/>
  <c r="A15" i="8"/>
  <c r="C14" i="8"/>
  <c r="B14" i="8"/>
  <c r="AN14" i="8" s="1"/>
  <c r="A14" i="8"/>
  <c r="C13" i="8"/>
  <c r="B13" i="8"/>
  <c r="AN13" i="8" s="1"/>
  <c r="A13" i="8"/>
  <c r="C12" i="8"/>
  <c r="B12" i="8"/>
  <c r="AN12" i="8" s="1"/>
  <c r="A12" i="8"/>
  <c r="C11" i="8"/>
  <c r="B11" i="8"/>
  <c r="AN11" i="8" s="1"/>
  <c r="A11" i="8"/>
  <c r="C10" i="8"/>
  <c r="B10" i="8"/>
  <c r="AN10" i="8" s="1"/>
  <c r="A10" i="8"/>
  <c r="C9" i="8"/>
  <c r="B9" i="8"/>
  <c r="AN9" i="8" s="1"/>
  <c r="A9" i="8"/>
  <c r="C8" i="8"/>
  <c r="B8" i="8"/>
  <c r="AN8" i="8" s="1"/>
  <c r="A8" i="8"/>
  <c r="C7" i="8"/>
  <c r="B7" i="8"/>
  <c r="AN7" i="8" s="1"/>
  <c r="A7" i="8"/>
  <c r="C6" i="8"/>
  <c r="B6" i="8"/>
  <c r="AN6" i="8" s="1"/>
  <c r="A6" i="8"/>
  <c r="C5" i="8"/>
  <c r="B5" i="8"/>
  <c r="A5" i="8"/>
  <c r="W1" i="8"/>
  <c r="Q1" i="8"/>
  <c r="J1" i="8"/>
  <c r="C1" i="8"/>
  <c r="C36" i="9" l="1"/>
  <c r="C34" i="9"/>
  <c r="C28" i="9"/>
  <c r="C26" i="9"/>
  <c r="C24" i="9"/>
  <c r="C18" i="9"/>
  <c r="C12" i="9"/>
  <c r="C10" i="9"/>
  <c r="C35" i="9"/>
  <c r="C33" i="9"/>
  <c r="C29" i="9"/>
  <c r="C27" i="9"/>
  <c r="C25" i="9"/>
  <c r="C23" i="9"/>
  <c r="C19" i="9"/>
  <c r="C17" i="9"/>
  <c r="C13" i="9"/>
  <c r="C11" i="9"/>
  <c r="C7" i="9"/>
  <c r="M7" i="9" s="1"/>
  <c r="B43" i="13"/>
  <c r="B41" i="13"/>
  <c r="B40" i="13"/>
  <c r="B32" i="13"/>
  <c r="B29" i="13"/>
  <c r="B27" i="13"/>
  <c r="B26" i="13"/>
  <c r="B19" i="13"/>
  <c r="B18" i="13"/>
  <c r="B15" i="13"/>
  <c r="B14" i="13"/>
  <c r="B13" i="13"/>
  <c r="B42" i="13"/>
  <c r="C40" i="13"/>
  <c r="B35" i="13"/>
  <c r="B31" i="13"/>
  <c r="B28" i="13"/>
  <c r="B20" i="13"/>
  <c r="B16" i="13"/>
  <c r="B8" i="13"/>
  <c r="AT8" i="8"/>
  <c r="AT7" i="8"/>
  <c r="W174" i="8"/>
  <c r="Q174" i="8"/>
  <c r="I174" i="8"/>
  <c r="D174" i="8"/>
  <c r="W173" i="8"/>
  <c r="Q173" i="8"/>
  <c r="I173" i="8"/>
  <c r="D173" i="8"/>
  <c r="C133" i="8"/>
  <c r="C132" i="8"/>
  <c r="AU8" i="8"/>
  <c r="AU7" i="8"/>
  <c r="X174" i="8"/>
  <c r="R174" i="8"/>
  <c r="J174" i="8"/>
  <c r="E174" i="8"/>
  <c r="X173" i="8"/>
  <c r="R173" i="8"/>
  <c r="J173" i="8"/>
  <c r="E173" i="8"/>
  <c r="D133" i="8"/>
  <c r="D132" i="8"/>
  <c r="AM7" i="8"/>
  <c r="AM9" i="8"/>
  <c r="AM11" i="8"/>
  <c r="AM13" i="8"/>
  <c r="AM15" i="8"/>
  <c r="AM17" i="8"/>
  <c r="AM19" i="8"/>
  <c r="AM21" i="8"/>
  <c r="AM23" i="8"/>
  <c r="AM25" i="8"/>
  <c r="AM27" i="8"/>
  <c r="AM29" i="8"/>
  <c r="AM31" i="8"/>
  <c r="AM33" i="8"/>
  <c r="AM35" i="8"/>
  <c r="AM37" i="8"/>
  <c r="AM39" i="8"/>
  <c r="AM41" i="8"/>
  <c r="AM43" i="8"/>
  <c r="AM6" i="8"/>
  <c r="AM8" i="8"/>
  <c r="AM10" i="8"/>
  <c r="AM12" i="8"/>
  <c r="AM14" i="8"/>
  <c r="AM16" i="8"/>
  <c r="AM18" i="8"/>
  <c r="AM20" i="8"/>
  <c r="AM22" i="8"/>
  <c r="AM24" i="8"/>
  <c r="AM26" i="8"/>
  <c r="AM28" i="8"/>
  <c r="AM30" i="8"/>
  <c r="AM32" i="8"/>
  <c r="AM34" i="8"/>
  <c r="AM36" i="8"/>
  <c r="AM38" i="8"/>
  <c r="AM40" i="8"/>
  <c r="AM42" i="8"/>
  <c r="E8" i="13"/>
  <c r="Q1" i="9"/>
  <c r="AN5" i="8"/>
  <c r="G59" i="8"/>
  <c r="H14" i="8"/>
  <c r="H41" i="8"/>
  <c r="H6" i="8"/>
  <c r="H22" i="8"/>
  <c r="H33" i="8"/>
  <c r="H10" i="8"/>
  <c r="H18" i="8"/>
  <c r="H26" i="8"/>
  <c r="H29" i="8"/>
  <c r="H37" i="8"/>
  <c r="X6" i="8"/>
  <c r="Y6" i="8" s="1"/>
  <c r="X10" i="8"/>
  <c r="Y10" i="8" s="1"/>
  <c r="X14" i="8"/>
  <c r="Y14" i="8" s="1"/>
  <c r="X18" i="8"/>
  <c r="Y18" i="8" s="1"/>
  <c r="X22" i="8"/>
  <c r="Y22" i="8" s="1"/>
  <c r="X29" i="8"/>
  <c r="Y29" i="8" s="1"/>
  <c r="AI29" i="8" s="1"/>
  <c r="X33" i="8"/>
  <c r="Y33" i="8" s="1"/>
  <c r="X37" i="8"/>
  <c r="Y37" i="8" s="1"/>
  <c r="AI37" i="8" s="1"/>
  <c r="X41" i="8"/>
  <c r="Y41" i="8" s="1"/>
  <c r="K59" i="8"/>
  <c r="M59" i="8"/>
  <c r="R59" i="8"/>
  <c r="T59" i="8"/>
  <c r="V59" i="8"/>
  <c r="AA59" i="8"/>
  <c r="G62" i="8"/>
  <c r="Q62" i="8"/>
  <c r="U62" i="8"/>
  <c r="AM5" i="8"/>
  <c r="O8" i="8"/>
  <c r="O12" i="8"/>
  <c r="O16" i="8"/>
  <c r="O20" i="8"/>
  <c r="O24" i="8"/>
  <c r="O27" i="8"/>
  <c r="O31" i="8"/>
  <c r="O35" i="8"/>
  <c r="O39" i="8"/>
  <c r="AH39" i="8" s="1"/>
  <c r="O43" i="8"/>
  <c r="O11" i="9"/>
  <c r="O18" i="9"/>
  <c r="O23" i="9"/>
  <c r="O25" i="9"/>
  <c r="O27" i="9"/>
  <c r="O29" i="9"/>
  <c r="O34" i="9"/>
  <c r="O36" i="9"/>
  <c r="O6" i="8"/>
  <c r="H8" i="8"/>
  <c r="X8" i="8"/>
  <c r="Y8" i="8" s="1"/>
  <c r="O10" i="8"/>
  <c r="H12" i="8"/>
  <c r="X12" i="8"/>
  <c r="Y12" i="8" s="1"/>
  <c r="O14" i="8"/>
  <c r="H16" i="8"/>
  <c r="X16" i="8"/>
  <c r="Y16" i="8" s="1"/>
  <c r="O18" i="8"/>
  <c r="H20" i="8"/>
  <c r="X20" i="8"/>
  <c r="Y20" i="8" s="1"/>
  <c r="O22" i="8"/>
  <c r="H24" i="8"/>
  <c r="X24" i="8"/>
  <c r="Y24" i="8" s="1"/>
  <c r="N26" i="8"/>
  <c r="H27" i="8"/>
  <c r="X27" i="8"/>
  <c r="Y27" i="8" s="1"/>
  <c r="O29" i="8"/>
  <c r="H31" i="8"/>
  <c r="X31" i="8"/>
  <c r="Y31" i="8" s="1"/>
  <c r="O33" i="8"/>
  <c r="AI33" i="8" s="1"/>
  <c r="H35" i="8"/>
  <c r="X35" i="8"/>
  <c r="Y35" i="8" s="1"/>
  <c r="O37" i="8"/>
  <c r="H39" i="8"/>
  <c r="X39" i="8"/>
  <c r="Y39" i="8" s="1"/>
  <c r="O41" i="8"/>
  <c r="AI41" i="8" s="1"/>
  <c r="H43" i="8"/>
  <c r="X43" i="8"/>
  <c r="Y43" i="8" s="1"/>
  <c r="AH43" i="8" s="1"/>
  <c r="E59" i="8"/>
  <c r="Q59" i="8"/>
  <c r="S59" i="8"/>
  <c r="U59" i="8"/>
  <c r="W59" i="8"/>
  <c r="AC62" i="8"/>
  <c r="O10" i="9"/>
  <c r="O12" i="9"/>
  <c r="O17" i="9"/>
  <c r="O24" i="9"/>
  <c r="O28" i="9"/>
  <c r="O33" i="9"/>
  <c r="O35" i="9"/>
  <c r="AD62" i="8"/>
  <c r="AC59" i="8"/>
  <c r="AB62" i="8"/>
  <c r="AA62" i="8"/>
  <c r="W62" i="8"/>
  <c r="S62" i="8"/>
  <c r="M62" i="8"/>
  <c r="K62" i="8"/>
  <c r="E62" i="8"/>
  <c r="Q168" i="8"/>
  <c r="Q126" i="8"/>
  <c r="Q91" i="8"/>
  <c r="Q51" i="8"/>
  <c r="I5" i="8"/>
  <c r="AE5" i="8"/>
  <c r="AF5" i="8" s="1"/>
  <c r="N7" i="8"/>
  <c r="AE7" i="8"/>
  <c r="AF7" i="8" s="1"/>
  <c r="N9" i="8"/>
  <c r="AE9" i="8"/>
  <c r="AF9" i="8" s="1"/>
  <c r="I11" i="8"/>
  <c r="AI11" i="8" s="1"/>
  <c r="N11" i="8"/>
  <c r="AE11" i="8"/>
  <c r="AF11" i="8" s="1"/>
  <c r="I13" i="8"/>
  <c r="AH13" i="8" s="1"/>
  <c r="N13" i="8"/>
  <c r="AE13" i="8"/>
  <c r="AF13" i="8" s="1"/>
  <c r="I15" i="8"/>
  <c r="AI15" i="8" s="1"/>
  <c r="N15" i="8"/>
  <c r="AE15" i="8"/>
  <c r="AF15" i="8" s="1"/>
  <c r="I17" i="8"/>
  <c r="AH17" i="8" s="1"/>
  <c r="N17" i="8"/>
  <c r="AE17" i="8"/>
  <c r="AF17" i="8" s="1"/>
  <c r="I19" i="8"/>
  <c r="AI19" i="8" s="1"/>
  <c r="N19" i="8"/>
  <c r="AE19" i="8"/>
  <c r="AF19" i="8" s="1"/>
  <c r="I21" i="8"/>
  <c r="AH21" i="8" s="1"/>
  <c r="N21" i="8"/>
  <c r="AE21" i="8"/>
  <c r="AF21" i="8" s="1"/>
  <c r="I23" i="8"/>
  <c r="AI23" i="8" s="1"/>
  <c r="N23" i="8"/>
  <c r="AE23" i="8"/>
  <c r="AF23" i="8" s="1"/>
  <c r="I25" i="8"/>
  <c r="AH25" i="8" s="1"/>
  <c r="N25" i="8"/>
  <c r="AE25" i="8"/>
  <c r="AF25" i="8" s="1"/>
  <c r="X28" i="8"/>
  <c r="O28" i="8"/>
  <c r="H28" i="8"/>
  <c r="N28" i="8"/>
  <c r="Y28" i="8"/>
  <c r="X30" i="8"/>
  <c r="Y30" i="8" s="1"/>
  <c r="O30" i="8"/>
  <c r="H30" i="8"/>
  <c r="N30" i="8"/>
  <c r="X32" i="8"/>
  <c r="O32" i="8"/>
  <c r="H32" i="8"/>
  <c r="N32" i="8"/>
  <c r="Y32" i="8"/>
  <c r="X34" i="8"/>
  <c r="O34" i="8"/>
  <c r="H34" i="8"/>
  <c r="N34" i="8"/>
  <c r="Y34" i="8"/>
  <c r="X36" i="8"/>
  <c r="O36" i="8"/>
  <c r="H36" i="8"/>
  <c r="N36" i="8"/>
  <c r="Y36" i="8"/>
  <c r="C168" i="8"/>
  <c r="C126" i="8"/>
  <c r="C91" i="8"/>
  <c r="C51" i="8"/>
  <c r="N5" i="8"/>
  <c r="I7" i="8"/>
  <c r="AI7" i="8" s="1"/>
  <c r="I9" i="8"/>
  <c r="AH9" i="8" s="1"/>
  <c r="J168" i="8"/>
  <c r="J126" i="8"/>
  <c r="J91" i="8"/>
  <c r="J51" i="8"/>
  <c r="W168" i="8"/>
  <c r="W126" i="8"/>
  <c r="W91" i="8"/>
  <c r="W51" i="8"/>
  <c r="H5" i="8"/>
  <c r="O5" i="8"/>
  <c r="X5" i="8"/>
  <c r="I6" i="8"/>
  <c r="AH6" i="8" s="1"/>
  <c r="N6" i="8"/>
  <c r="AE6" i="8"/>
  <c r="AF6" i="8" s="1"/>
  <c r="H7" i="8"/>
  <c r="O7" i="8"/>
  <c r="AH7" i="8" s="1"/>
  <c r="X7" i="8"/>
  <c r="Y7" i="8" s="1"/>
  <c r="I8" i="8"/>
  <c r="AI8" i="8" s="1"/>
  <c r="N8" i="8"/>
  <c r="AE8" i="8"/>
  <c r="AF8" i="8" s="1"/>
  <c r="H9" i="8"/>
  <c r="O9" i="8"/>
  <c r="X9" i="8"/>
  <c r="Y9" i="8" s="1"/>
  <c r="I10" i="8"/>
  <c r="AH10" i="8" s="1"/>
  <c r="N10" i="8"/>
  <c r="AE10" i="8"/>
  <c r="AF10" i="8" s="1"/>
  <c r="H11" i="8"/>
  <c r="O11" i="8"/>
  <c r="X11" i="8"/>
  <c r="Y11" i="8" s="1"/>
  <c r="I12" i="8"/>
  <c r="AI12" i="8" s="1"/>
  <c r="N12" i="8"/>
  <c r="AE12" i="8"/>
  <c r="AF12" i="8" s="1"/>
  <c r="H13" i="8"/>
  <c r="O13" i="8"/>
  <c r="AI13" i="8" s="1"/>
  <c r="X13" i="8"/>
  <c r="Y13" i="8" s="1"/>
  <c r="I14" i="8"/>
  <c r="AH14" i="8" s="1"/>
  <c r="N14" i="8"/>
  <c r="AE14" i="8"/>
  <c r="AF14" i="8" s="1"/>
  <c r="H15" i="8"/>
  <c r="O15" i="8"/>
  <c r="X15" i="8"/>
  <c r="Y15" i="8" s="1"/>
  <c r="I16" i="8"/>
  <c r="AI16" i="8" s="1"/>
  <c r="N16" i="8"/>
  <c r="AE16" i="8"/>
  <c r="AF16" i="8" s="1"/>
  <c r="H17" i="8"/>
  <c r="O17" i="8"/>
  <c r="AI17" i="8" s="1"/>
  <c r="X17" i="8"/>
  <c r="Y17" i="8" s="1"/>
  <c r="I18" i="8"/>
  <c r="AH18" i="8" s="1"/>
  <c r="N18" i="8"/>
  <c r="AE18" i="8"/>
  <c r="AF18" i="8" s="1"/>
  <c r="H19" i="8"/>
  <c r="O19" i="8"/>
  <c r="X19" i="8"/>
  <c r="Y19" i="8" s="1"/>
  <c r="I20" i="8"/>
  <c r="AI20" i="8" s="1"/>
  <c r="N20" i="8"/>
  <c r="AE20" i="8"/>
  <c r="AF20" i="8" s="1"/>
  <c r="H21" i="8"/>
  <c r="O21" i="8"/>
  <c r="AI21" i="8" s="1"/>
  <c r="X21" i="8"/>
  <c r="Y21" i="8" s="1"/>
  <c r="I22" i="8"/>
  <c r="AH22" i="8" s="1"/>
  <c r="N22" i="8"/>
  <c r="AE22" i="8"/>
  <c r="AF22" i="8" s="1"/>
  <c r="H23" i="8"/>
  <c r="O23" i="8"/>
  <c r="X23" i="8"/>
  <c r="Y23" i="8" s="1"/>
  <c r="I24" i="8"/>
  <c r="AI24" i="8" s="1"/>
  <c r="N24" i="8"/>
  <c r="AE24" i="8"/>
  <c r="AF24" i="8" s="1"/>
  <c r="H25" i="8"/>
  <c r="O25" i="8"/>
  <c r="AI25" i="8" s="1"/>
  <c r="X25" i="8"/>
  <c r="Y25" i="8" s="1"/>
  <c r="X26" i="8"/>
  <c r="Y26" i="8" s="1"/>
  <c r="O26" i="8"/>
  <c r="I26" i="8"/>
  <c r="AH26" i="8" s="1"/>
  <c r="AE26" i="8"/>
  <c r="AF26" i="8" s="1"/>
  <c r="I28" i="8"/>
  <c r="AI28" i="8" s="1"/>
  <c r="AE28" i="8"/>
  <c r="AF28" i="8" s="1"/>
  <c r="I30" i="8"/>
  <c r="AH30" i="8" s="1"/>
  <c r="AE30" i="8"/>
  <c r="AF30" i="8" s="1"/>
  <c r="I32" i="8"/>
  <c r="AI32" i="8" s="1"/>
  <c r="AE32" i="8"/>
  <c r="AF32" i="8" s="1"/>
  <c r="I34" i="8"/>
  <c r="AH34" i="8" s="1"/>
  <c r="AE34" i="8"/>
  <c r="AF34" i="8" s="1"/>
  <c r="I36" i="8"/>
  <c r="AI36" i="8" s="1"/>
  <c r="AE36" i="8"/>
  <c r="AF36" i="8" s="1"/>
  <c r="I38" i="8"/>
  <c r="AH38" i="8" s="1"/>
  <c r="N38" i="8"/>
  <c r="AE38" i="8"/>
  <c r="AF38" i="8" s="1"/>
  <c r="I40" i="8"/>
  <c r="AI40" i="8" s="1"/>
  <c r="N40" i="8"/>
  <c r="AE40" i="8"/>
  <c r="AF40" i="8" s="1"/>
  <c r="I42" i="8"/>
  <c r="AH42" i="8" s="1"/>
  <c r="N42" i="8"/>
  <c r="AE42" i="8"/>
  <c r="AF42" i="8" s="1"/>
  <c r="I44" i="8"/>
  <c r="AH44" i="8" s="1"/>
  <c r="N44" i="8"/>
  <c r="AE44" i="8"/>
  <c r="AF44" i="8" s="1"/>
  <c r="D59" i="8"/>
  <c r="D62" i="8"/>
  <c r="F59" i="8"/>
  <c r="F62" i="8"/>
  <c r="L62" i="8"/>
  <c r="L59" i="8"/>
  <c r="I27" i="8"/>
  <c r="AI27" i="8" s="1"/>
  <c r="N27" i="8"/>
  <c r="AE27" i="8"/>
  <c r="AF27" i="8" s="1"/>
  <c r="I29" i="8"/>
  <c r="AH29" i="8" s="1"/>
  <c r="N29" i="8"/>
  <c r="AE29" i="8"/>
  <c r="AF29" i="8" s="1"/>
  <c r="I31" i="8"/>
  <c r="AI31" i="8" s="1"/>
  <c r="N31" i="8"/>
  <c r="AE31" i="8"/>
  <c r="AF31" i="8" s="1"/>
  <c r="I33" i="8"/>
  <c r="AH33" i="8" s="1"/>
  <c r="N33" i="8"/>
  <c r="AE33" i="8"/>
  <c r="AF33" i="8" s="1"/>
  <c r="I35" i="8"/>
  <c r="AI35" i="8" s="1"/>
  <c r="N35" i="8"/>
  <c r="AE35" i="8"/>
  <c r="AF35" i="8" s="1"/>
  <c r="I37" i="8"/>
  <c r="AH37" i="8" s="1"/>
  <c r="N37" i="8"/>
  <c r="AE37" i="8"/>
  <c r="AF37" i="8" s="1"/>
  <c r="H38" i="8"/>
  <c r="O38" i="8"/>
  <c r="X38" i="8"/>
  <c r="Y38" i="8" s="1"/>
  <c r="I39" i="8"/>
  <c r="AI39" i="8" s="1"/>
  <c r="N39" i="8"/>
  <c r="AE39" i="8"/>
  <c r="AF39" i="8" s="1"/>
  <c r="H40" i="8"/>
  <c r="O40" i="8"/>
  <c r="X40" i="8"/>
  <c r="Y40" i="8" s="1"/>
  <c r="AH40" i="8" s="1"/>
  <c r="I41" i="8"/>
  <c r="AH41" i="8" s="1"/>
  <c r="N41" i="8"/>
  <c r="AE41" i="8"/>
  <c r="AF41" i="8" s="1"/>
  <c r="H42" i="8"/>
  <c r="O42" i="8"/>
  <c r="X42" i="8"/>
  <c r="Y42" i="8" s="1"/>
  <c r="I43" i="8"/>
  <c r="AI43" i="8" s="1"/>
  <c r="N43" i="8"/>
  <c r="AE43" i="8"/>
  <c r="AF43" i="8" s="1"/>
  <c r="H44" i="8"/>
  <c r="O44" i="8"/>
  <c r="X44" i="8"/>
  <c r="Y44" i="8" s="1"/>
  <c r="AI44" i="8" s="1"/>
  <c r="AO44" i="8" s="1"/>
  <c r="AB59" i="8"/>
  <c r="AD59" i="8"/>
  <c r="R62" i="8"/>
  <c r="T62" i="8"/>
  <c r="V62" i="8"/>
  <c r="B37" i="7"/>
  <c r="B36" i="7"/>
  <c r="B35" i="7"/>
  <c r="B34" i="7"/>
  <c r="B33" i="7"/>
  <c r="B32" i="7"/>
  <c r="B30" i="7"/>
  <c r="B29" i="7"/>
  <c r="B28" i="7"/>
  <c r="B27" i="7"/>
  <c r="B26" i="7"/>
  <c r="B25" i="7"/>
  <c r="B24" i="7"/>
  <c r="B23" i="7"/>
  <c r="B22" i="7"/>
  <c r="B20" i="7"/>
  <c r="B19" i="7"/>
  <c r="B18" i="7"/>
  <c r="B17" i="7"/>
  <c r="B16" i="7"/>
  <c r="B14" i="7"/>
  <c r="B13" i="7"/>
  <c r="B12" i="7"/>
  <c r="B11" i="7"/>
  <c r="B10" i="7"/>
  <c r="G9" i="7"/>
  <c r="F9" i="7"/>
  <c r="E9" i="7"/>
  <c r="B9" i="7"/>
  <c r="F3" i="7"/>
  <c r="C3" i="7"/>
  <c r="B3" i="7"/>
  <c r="H2" i="7"/>
  <c r="F2" i="7"/>
  <c r="C2" i="7"/>
  <c r="B2" i="7"/>
  <c r="H1" i="7"/>
  <c r="E8" i="12" s="1"/>
  <c r="F1" i="7"/>
  <c r="C1" i="7"/>
  <c r="B1" i="7"/>
  <c r="AD59" i="6"/>
  <c r="AC59" i="6"/>
  <c r="AB59" i="6"/>
  <c r="W59" i="6"/>
  <c r="V59" i="6"/>
  <c r="U59" i="6"/>
  <c r="T59" i="6"/>
  <c r="S59" i="6"/>
  <c r="R59" i="6"/>
  <c r="Q59" i="6"/>
  <c r="M59" i="6"/>
  <c r="L59" i="6"/>
  <c r="K59" i="6"/>
  <c r="G59" i="6"/>
  <c r="F59" i="6"/>
  <c r="E59" i="6"/>
  <c r="D59" i="6"/>
  <c r="E36" i="7"/>
  <c r="E35" i="7"/>
  <c r="E34" i="7"/>
  <c r="E33" i="7"/>
  <c r="E29" i="7"/>
  <c r="E28" i="7"/>
  <c r="E27" i="7"/>
  <c r="E26" i="7"/>
  <c r="E25" i="7"/>
  <c r="E24" i="7"/>
  <c r="E23" i="7"/>
  <c r="E19" i="7"/>
  <c r="E18" i="7"/>
  <c r="E17" i="7"/>
  <c r="E13" i="7"/>
  <c r="E12" i="7"/>
  <c r="E11" i="7"/>
  <c r="E10" i="7"/>
  <c r="F36" i="7"/>
  <c r="F43" i="12" s="1"/>
  <c r="F35" i="7"/>
  <c r="F42" i="12" s="1"/>
  <c r="F34" i="7"/>
  <c r="F41" i="12" s="1"/>
  <c r="F33" i="7"/>
  <c r="F40" i="12" s="1"/>
  <c r="F29" i="7"/>
  <c r="F35" i="12" s="1"/>
  <c r="F28" i="7"/>
  <c r="F32" i="12" s="1"/>
  <c r="F27" i="7"/>
  <c r="F31" i="12" s="1"/>
  <c r="F26" i="7"/>
  <c r="F29" i="12" s="1"/>
  <c r="F25" i="7"/>
  <c r="F28" i="12" s="1"/>
  <c r="F24" i="7"/>
  <c r="F27" i="12" s="1"/>
  <c r="F23" i="7"/>
  <c r="F26" i="12" s="1"/>
  <c r="F19" i="7"/>
  <c r="F20" i="12" s="1"/>
  <c r="F18" i="7"/>
  <c r="F19" i="12" s="1"/>
  <c r="F17" i="7"/>
  <c r="F18" i="12" s="1"/>
  <c r="F13" i="7"/>
  <c r="F16" i="12" s="1"/>
  <c r="F12" i="7"/>
  <c r="F15" i="12" s="1"/>
  <c r="F11" i="7"/>
  <c r="F14" i="12" s="1"/>
  <c r="F10" i="7"/>
  <c r="F13" i="12" s="1"/>
  <c r="G36" i="7"/>
  <c r="E43" i="12" s="1"/>
  <c r="G35" i="7"/>
  <c r="E42" i="12" s="1"/>
  <c r="G34" i="7"/>
  <c r="E41" i="12" s="1"/>
  <c r="G33" i="7"/>
  <c r="E40" i="12" s="1"/>
  <c r="G29" i="7"/>
  <c r="E35" i="12" s="1"/>
  <c r="G28" i="7"/>
  <c r="E32" i="12" s="1"/>
  <c r="G27" i="7"/>
  <c r="E31" i="12" s="1"/>
  <c r="G26" i="7"/>
  <c r="E29" i="12" s="1"/>
  <c r="G25" i="7"/>
  <c r="E28" i="12" s="1"/>
  <c r="G24" i="7"/>
  <c r="E27" i="12" s="1"/>
  <c r="G23" i="7"/>
  <c r="E26" i="12" s="1"/>
  <c r="G19" i="7"/>
  <c r="E20" i="12" s="1"/>
  <c r="G18" i="7"/>
  <c r="E19" i="12" s="1"/>
  <c r="G17" i="7"/>
  <c r="E18" i="12" s="1"/>
  <c r="G13" i="7"/>
  <c r="E16" i="12" s="1"/>
  <c r="G12" i="7"/>
  <c r="E15" i="12" s="1"/>
  <c r="G11" i="7"/>
  <c r="E14" i="12" s="1"/>
  <c r="G10" i="7"/>
  <c r="E13" i="12" s="1"/>
  <c r="AD54" i="6"/>
  <c r="AC54" i="6"/>
  <c r="AB54" i="6"/>
  <c r="AA54" i="6"/>
  <c r="C41" i="6"/>
  <c r="B41" i="6"/>
  <c r="A41" i="6"/>
  <c r="C40" i="6"/>
  <c r="B40" i="6"/>
  <c r="A40" i="6"/>
  <c r="C39" i="6"/>
  <c r="B39" i="6"/>
  <c r="A39" i="6"/>
  <c r="C38" i="6"/>
  <c r="B38" i="6"/>
  <c r="A38" i="6"/>
  <c r="C37" i="6"/>
  <c r="B37" i="6"/>
  <c r="A37" i="6"/>
  <c r="C36" i="6"/>
  <c r="B36" i="6"/>
  <c r="A36" i="6"/>
  <c r="C35" i="6"/>
  <c r="B35" i="6"/>
  <c r="A35" i="6"/>
  <c r="C34" i="6"/>
  <c r="B34" i="6"/>
  <c r="A34" i="6"/>
  <c r="C33" i="6"/>
  <c r="B33" i="6"/>
  <c r="A33" i="6"/>
  <c r="C32" i="6"/>
  <c r="B32" i="6"/>
  <c r="A32" i="6"/>
  <c r="C31" i="6"/>
  <c r="B31" i="6"/>
  <c r="A31" i="6"/>
  <c r="C30" i="6"/>
  <c r="B30" i="6"/>
  <c r="A30" i="6"/>
  <c r="C29" i="6"/>
  <c r="B29" i="6"/>
  <c r="A29" i="6"/>
  <c r="C28" i="6"/>
  <c r="B28" i="6"/>
  <c r="A28" i="6"/>
  <c r="C27" i="6"/>
  <c r="B27" i="6"/>
  <c r="A27" i="6"/>
  <c r="C26" i="6"/>
  <c r="B26" i="6"/>
  <c r="A26" i="6"/>
  <c r="C25" i="6"/>
  <c r="B25" i="6"/>
  <c r="A25" i="6"/>
  <c r="C24" i="6"/>
  <c r="B24" i="6"/>
  <c r="A24" i="6"/>
  <c r="C23" i="6"/>
  <c r="B23" i="6"/>
  <c r="A23" i="6"/>
  <c r="C22" i="6"/>
  <c r="B22" i="6"/>
  <c r="A22" i="6"/>
  <c r="C21" i="6"/>
  <c r="B21" i="6"/>
  <c r="A21" i="6"/>
  <c r="C20" i="6"/>
  <c r="B20" i="6"/>
  <c r="A20" i="6"/>
  <c r="C19" i="6"/>
  <c r="B19" i="6"/>
  <c r="A19" i="6"/>
  <c r="C18" i="6"/>
  <c r="B18" i="6"/>
  <c r="A18" i="6"/>
  <c r="C17" i="6"/>
  <c r="B17" i="6"/>
  <c r="A17" i="6"/>
  <c r="C16" i="6"/>
  <c r="B16" i="6"/>
  <c r="A16" i="6"/>
  <c r="C15" i="6"/>
  <c r="B15" i="6"/>
  <c r="A15" i="6"/>
  <c r="C14" i="6"/>
  <c r="B14" i="6"/>
  <c r="A14" i="6"/>
  <c r="C13" i="6"/>
  <c r="B13" i="6"/>
  <c r="A13" i="6"/>
  <c r="C12" i="6"/>
  <c r="B12" i="6"/>
  <c r="A12" i="6"/>
  <c r="C11" i="6"/>
  <c r="B11" i="6"/>
  <c r="A11" i="6"/>
  <c r="C10" i="6"/>
  <c r="B10" i="6"/>
  <c r="A10" i="6"/>
  <c r="C9" i="6"/>
  <c r="B9" i="6"/>
  <c r="A9" i="6"/>
  <c r="C8" i="6"/>
  <c r="B8" i="6"/>
  <c r="A8" i="6"/>
  <c r="C7" i="6"/>
  <c r="B7" i="6"/>
  <c r="A7" i="6"/>
  <c r="C6" i="6"/>
  <c r="B6" i="6"/>
  <c r="A6" i="6"/>
  <c r="C5" i="6"/>
  <c r="B5" i="6"/>
  <c r="A5" i="6"/>
  <c r="W1" i="6"/>
  <c r="Q1" i="6"/>
  <c r="J1" i="6"/>
  <c r="J51" i="6" s="1"/>
  <c r="C1" i="6"/>
  <c r="O6" i="6" l="1"/>
  <c r="X8" i="6"/>
  <c r="O10" i="6"/>
  <c r="AH10" i="6"/>
  <c r="X12" i="6"/>
  <c r="O14" i="6"/>
  <c r="X16" i="6"/>
  <c r="O18" i="6"/>
  <c r="AH18" i="6"/>
  <c r="X20" i="6"/>
  <c r="O22" i="6"/>
  <c r="X24" i="6"/>
  <c r="O26" i="6"/>
  <c r="AH26" i="6"/>
  <c r="I28" i="6"/>
  <c r="AE30" i="6"/>
  <c r="I32" i="6"/>
  <c r="AE34" i="6"/>
  <c r="I36" i="6"/>
  <c r="AE38" i="6"/>
  <c r="I40" i="6"/>
  <c r="O58" i="8"/>
  <c r="O56" i="8"/>
  <c r="K102" i="8"/>
  <c r="K103" i="8" s="1"/>
  <c r="K104" i="8" s="1"/>
  <c r="K105" i="8" s="1"/>
  <c r="O61" i="8"/>
  <c r="O57" i="8"/>
  <c r="O55" i="8"/>
  <c r="G20" i="9" s="1"/>
  <c r="P48" i="8"/>
  <c r="P46" i="8"/>
  <c r="P49" i="8"/>
  <c r="P47" i="8"/>
  <c r="P45" i="8"/>
  <c r="I58" i="8"/>
  <c r="I56" i="8"/>
  <c r="K96" i="8"/>
  <c r="K97" i="8" s="1"/>
  <c r="K98" i="8" s="1"/>
  <c r="K99" i="8" s="1"/>
  <c r="I61" i="8"/>
  <c r="I57" i="8"/>
  <c r="I55" i="8"/>
  <c r="J45" i="8"/>
  <c r="J46" i="8"/>
  <c r="J47" i="8"/>
  <c r="J48" i="8"/>
  <c r="J49" i="8"/>
  <c r="AI42" i="8"/>
  <c r="AI38" i="8"/>
  <c r="AH36" i="8"/>
  <c r="AI34" i="8"/>
  <c r="AH32" i="8"/>
  <c r="AI30" i="8"/>
  <c r="AH28" i="8"/>
  <c r="AI26" i="8"/>
  <c r="AH24" i="8"/>
  <c r="AI22" i="8"/>
  <c r="AK22" i="8" s="1"/>
  <c r="AH20" i="8"/>
  <c r="AI18" i="8"/>
  <c r="AH16" i="8"/>
  <c r="AI14" i="8"/>
  <c r="AK14" i="8" s="1"/>
  <c r="AH12" i="8"/>
  <c r="AI10" i="8"/>
  <c r="AH8" i="8"/>
  <c r="AI6" i="8"/>
  <c r="AK6" i="8" s="1"/>
  <c r="AH35" i="8"/>
  <c r="AH31" i="8"/>
  <c r="AH27" i="8"/>
  <c r="AH23" i="8"/>
  <c r="AH19" i="8"/>
  <c r="AH15" i="8"/>
  <c r="AH11" i="8"/>
  <c r="AI9" i="8"/>
  <c r="AK9" i="8" s="1"/>
  <c r="C18" i="13"/>
  <c r="C14" i="9"/>
  <c r="C20" i="9"/>
  <c r="N36" i="9"/>
  <c r="N34" i="9"/>
  <c r="N28" i="9"/>
  <c r="N26" i="9"/>
  <c r="N24" i="9"/>
  <c r="N18" i="9"/>
  <c r="N12" i="9"/>
  <c r="N10" i="9"/>
  <c r="B43" i="12"/>
  <c r="B41" i="12"/>
  <c r="B40" i="12"/>
  <c r="B32" i="12"/>
  <c r="B29" i="12"/>
  <c r="B27" i="12"/>
  <c r="B26" i="12"/>
  <c r="B19" i="12"/>
  <c r="B18" i="12"/>
  <c r="B15" i="12"/>
  <c r="B14" i="12"/>
  <c r="B13" i="12"/>
  <c r="N35" i="9"/>
  <c r="N33" i="9"/>
  <c r="N29" i="9"/>
  <c r="N27" i="9"/>
  <c r="N25" i="9"/>
  <c r="N23" i="9"/>
  <c r="N19" i="9"/>
  <c r="N17" i="9"/>
  <c r="N13" i="9"/>
  <c r="N11" i="9"/>
  <c r="B42" i="12"/>
  <c r="B35" i="12"/>
  <c r="B31" i="12"/>
  <c r="B28" i="12"/>
  <c r="B20" i="12"/>
  <c r="B16" i="12"/>
  <c r="C13" i="12"/>
  <c r="B8" i="12"/>
  <c r="C35" i="7"/>
  <c r="C33" i="7"/>
  <c r="C29" i="7"/>
  <c r="C27" i="7"/>
  <c r="C25" i="7"/>
  <c r="C23" i="7"/>
  <c r="C19" i="7"/>
  <c r="C17" i="7"/>
  <c r="C13" i="7"/>
  <c r="C11" i="7"/>
  <c r="C7" i="7"/>
  <c r="C36" i="7"/>
  <c r="C34" i="7"/>
  <c r="C28" i="7"/>
  <c r="C26" i="7"/>
  <c r="C24" i="7"/>
  <c r="C18" i="7"/>
  <c r="C12" i="7"/>
  <c r="C10" i="7"/>
  <c r="Q173" i="6"/>
  <c r="C131" i="6"/>
  <c r="X173" i="6"/>
  <c r="Q172" i="6"/>
  <c r="D173" i="6"/>
  <c r="W173" i="6"/>
  <c r="C132" i="6"/>
  <c r="W172" i="6"/>
  <c r="D132" i="6"/>
  <c r="J172" i="6"/>
  <c r="X172" i="6"/>
  <c r="J173" i="6"/>
  <c r="D172" i="6"/>
  <c r="I172" i="6"/>
  <c r="E172" i="6"/>
  <c r="E173" i="6"/>
  <c r="I173" i="6"/>
  <c r="D131" i="6"/>
  <c r="R172" i="6"/>
  <c r="R173" i="6"/>
  <c r="O29" i="6"/>
  <c r="X31" i="6"/>
  <c r="Y31" i="6" s="1"/>
  <c r="O33" i="6"/>
  <c r="X35" i="6"/>
  <c r="Y35" i="6" s="1"/>
  <c r="O37" i="6"/>
  <c r="P37" i="6" s="1"/>
  <c r="AI37" i="6"/>
  <c r="X39" i="6"/>
  <c r="O41" i="6"/>
  <c r="P41" i="6" s="1"/>
  <c r="AF58" i="8"/>
  <c r="AF57" i="8"/>
  <c r="AF56" i="8"/>
  <c r="F37" i="9" s="1"/>
  <c r="AF55" i="8"/>
  <c r="M116" i="8"/>
  <c r="M117" i="8" s="1"/>
  <c r="M118" i="8" s="1"/>
  <c r="M119" i="8" s="1"/>
  <c r="AG49" i="8"/>
  <c r="AG47" i="8"/>
  <c r="AG45" i="8"/>
  <c r="AG48" i="8"/>
  <c r="AG46" i="8"/>
  <c r="O26" i="9"/>
  <c r="O19" i="9"/>
  <c r="O13" i="9"/>
  <c r="C13" i="13"/>
  <c r="C37" i="9"/>
  <c r="G14" i="9"/>
  <c r="O37" i="9"/>
  <c r="O14" i="9"/>
  <c r="O20" i="9"/>
  <c r="AA59" i="6"/>
  <c r="H29" i="6"/>
  <c r="I34" i="6"/>
  <c r="AI34" i="6" s="1"/>
  <c r="H37" i="6"/>
  <c r="X6" i="6"/>
  <c r="Y6" i="6" s="1"/>
  <c r="X10" i="6"/>
  <c r="Y10" i="6" s="1"/>
  <c r="X14" i="6"/>
  <c r="Y14" i="6" s="1"/>
  <c r="X18" i="6"/>
  <c r="Y18" i="6" s="1"/>
  <c r="X22" i="6"/>
  <c r="Y22" i="6" s="1"/>
  <c r="X26" i="6"/>
  <c r="Y26" i="6" s="1"/>
  <c r="X33" i="6"/>
  <c r="Y33" i="6" s="1"/>
  <c r="X41" i="6"/>
  <c r="Y41" i="6" s="1"/>
  <c r="H6" i="6"/>
  <c r="H10" i="6"/>
  <c r="H14" i="6"/>
  <c r="H18" i="6"/>
  <c r="H22" i="6"/>
  <c r="H26" i="6"/>
  <c r="X29" i="6"/>
  <c r="Y29" i="6" s="1"/>
  <c r="I30" i="6"/>
  <c r="AI30" i="6" s="1"/>
  <c r="H33" i="6"/>
  <c r="X37" i="6"/>
  <c r="Y37" i="6" s="1"/>
  <c r="I38" i="6"/>
  <c r="AI38" i="6" s="1"/>
  <c r="H41" i="6"/>
  <c r="O8" i="6"/>
  <c r="AH8" i="6" s="1"/>
  <c r="O12" i="6"/>
  <c r="P12" i="6" s="1"/>
  <c r="O16" i="6"/>
  <c r="AH16" i="6" s="1"/>
  <c r="O20" i="6"/>
  <c r="P20" i="6" s="1"/>
  <c r="O24" i="6"/>
  <c r="P24" i="6" s="1"/>
  <c r="AE28" i="6"/>
  <c r="AF28" i="6" s="1"/>
  <c r="O31" i="6"/>
  <c r="P31" i="6" s="1"/>
  <c r="AE32" i="6"/>
  <c r="AF32" i="6" s="1"/>
  <c r="O35" i="6"/>
  <c r="P35" i="6" s="1"/>
  <c r="AE36" i="6"/>
  <c r="AF36" i="6" s="1"/>
  <c r="O39" i="6"/>
  <c r="P39" i="6" s="1"/>
  <c r="AE40" i="6"/>
  <c r="AF40" i="6" s="1"/>
  <c r="H8" i="6"/>
  <c r="H12" i="6"/>
  <c r="H16" i="6"/>
  <c r="H20" i="6"/>
  <c r="H24" i="6"/>
  <c r="H31" i="6"/>
  <c r="H35" i="6"/>
  <c r="H39" i="6"/>
  <c r="C46" i="9"/>
  <c r="B46" i="9" s="1"/>
  <c r="AK33" i="8"/>
  <c r="AK39" i="8"/>
  <c r="AG42" i="8"/>
  <c r="AK43" i="8"/>
  <c r="AK36" i="8"/>
  <c r="AK28" i="8"/>
  <c r="P44" i="8"/>
  <c r="P28" i="8"/>
  <c r="P36" i="8"/>
  <c r="P43" i="8"/>
  <c r="P40" i="8"/>
  <c r="P41" i="8"/>
  <c r="P37" i="8"/>
  <c r="P29" i="8"/>
  <c r="J44" i="8"/>
  <c r="F99" i="8"/>
  <c r="D119" i="8"/>
  <c r="D116" i="8"/>
  <c r="D117" i="8"/>
  <c r="AG41" i="8"/>
  <c r="J41" i="8"/>
  <c r="J40" i="8"/>
  <c r="AG38" i="8"/>
  <c r="AG37" i="8"/>
  <c r="J37" i="8"/>
  <c r="AG31" i="8"/>
  <c r="AK31" i="8"/>
  <c r="AG29" i="8"/>
  <c r="J29" i="8"/>
  <c r="AK44" i="8"/>
  <c r="AK40" i="8"/>
  <c r="J34" i="8"/>
  <c r="AK34" i="8"/>
  <c r="AG32" i="8"/>
  <c r="J32" i="8"/>
  <c r="AG30" i="8"/>
  <c r="J25" i="8"/>
  <c r="J26" i="8"/>
  <c r="AK26" i="8"/>
  <c r="AG25" i="8"/>
  <c r="P23" i="8"/>
  <c r="AK23" i="8"/>
  <c r="AG22" i="8"/>
  <c r="AG21" i="8"/>
  <c r="P19" i="8"/>
  <c r="AK19" i="8"/>
  <c r="AG18" i="8"/>
  <c r="AK18" i="8"/>
  <c r="AG17" i="8"/>
  <c r="P15" i="8"/>
  <c r="AK15" i="8"/>
  <c r="AG14" i="8"/>
  <c r="AG13" i="8"/>
  <c r="P11" i="8"/>
  <c r="AK11" i="8"/>
  <c r="AG10" i="8"/>
  <c r="AK10" i="8"/>
  <c r="AG9" i="8"/>
  <c r="P7" i="8"/>
  <c r="P6" i="8"/>
  <c r="P8" i="8"/>
  <c r="P10" i="8"/>
  <c r="P12" i="8"/>
  <c r="P14" i="8"/>
  <c r="P16" i="8"/>
  <c r="P18" i="8"/>
  <c r="P20" i="8"/>
  <c r="P22" i="8"/>
  <c r="P24" i="8"/>
  <c r="P30" i="8"/>
  <c r="P34" i="8"/>
  <c r="P27" i="8"/>
  <c r="P31" i="8"/>
  <c r="P35" i="8"/>
  <c r="P112" i="8"/>
  <c r="J112" i="8"/>
  <c r="H117" i="8"/>
  <c r="AG44" i="8"/>
  <c r="AG43" i="8"/>
  <c r="J43" i="8"/>
  <c r="J42" i="8"/>
  <c r="AK41" i="8"/>
  <c r="AG40" i="8"/>
  <c r="AG39" i="8"/>
  <c r="P39" i="8"/>
  <c r="J39" i="8"/>
  <c r="J38" i="8"/>
  <c r="AK37" i="8"/>
  <c r="AG35" i="8"/>
  <c r="AK35" i="8"/>
  <c r="AG33" i="8"/>
  <c r="P33" i="8"/>
  <c r="J33" i="8"/>
  <c r="AK29" i="8"/>
  <c r="AG27" i="8"/>
  <c r="AK27" i="8"/>
  <c r="AK42" i="8"/>
  <c r="P42" i="8"/>
  <c r="AK38" i="8"/>
  <c r="P38" i="8"/>
  <c r="AG36" i="8"/>
  <c r="J36" i="8"/>
  <c r="AG34" i="8"/>
  <c r="AK32" i="8"/>
  <c r="P32" i="8"/>
  <c r="J30" i="8"/>
  <c r="AK30" i="8"/>
  <c r="AG28" i="8"/>
  <c r="J28" i="8"/>
  <c r="AG26" i="8"/>
  <c r="P26" i="8"/>
  <c r="P25" i="8"/>
  <c r="AK25" i="8"/>
  <c r="AG24" i="8"/>
  <c r="AK24" i="8"/>
  <c r="AG23" i="8"/>
  <c r="P21" i="8"/>
  <c r="AK21" i="8"/>
  <c r="AG20" i="8"/>
  <c r="AK20" i="8"/>
  <c r="AG19" i="8"/>
  <c r="P17" i="8"/>
  <c r="AK17" i="8"/>
  <c r="AG16" i="8"/>
  <c r="AK16" i="8"/>
  <c r="AG15" i="8"/>
  <c r="P13" i="8"/>
  <c r="AK13" i="8"/>
  <c r="AG12" i="8"/>
  <c r="AK12" i="8"/>
  <c r="AG11" i="8"/>
  <c r="P9" i="8"/>
  <c r="AG8" i="8"/>
  <c r="AK8" i="8"/>
  <c r="AG7" i="8"/>
  <c r="AG6" i="8"/>
  <c r="AK7" i="8"/>
  <c r="D112" i="8"/>
  <c r="F112" i="8"/>
  <c r="H105" i="8"/>
  <c r="D99" i="8"/>
  <c r="D118" i="8"/>
  <c r="J35" i="8"/>
  <c r="J31" i="8"/>
  <c r="J27" i="8"/>
  <c r="J24" i="8"/>
  <c r="J23" i="8"/>
  <c r="J22" i="8"/>
  <c r="J21" i="8"/>
  <c r="J20" i="8"/>
  <c r="J19" i="8"/>
  <c r="J18" i="8"/>
  <c r="J17" i="8"/>
  <c r="J16" i="8"/>
  <c r="J15" i="8"/>
  <c r="J14" i="8"/>
  <c r="J13" i="8"/>
  <c r="J12" i="8"/>
  <c r="J11" i="8"/>
  <c r="J10" i="8"/>
  <c r="J9" i="8"/>
  <c r="J8" i="8"/>
  <c r="J7" i="8"/>
  <c r="J6" i="8"/>
  <c r="G37" i="9"/>
  <c r="J5" i="8"/>
  <c r="AG5" i="8"/>
  <c r="F14" i="9"/>
  <c r="F20" i="9"/>
  <c r="Y5" i="8"/>
  <c r="P5" i="8"/>
  <c r="C167" i="6"/>
  <c r="C125" i="6"/>
  <c r="C91" i="6"/>
  <c r="C51" i="6"/>
  <c r="X13" i="6"/>
  <c r="Y13" i="6" s="1"/>
  <c r="O13" i="6"/>
  <c r="P13" i="6" s="1"/>
  <c r="H13" i="6"/>
  <c r="X15" i="6"/>
  <c r="O15" i="6"/>
  <c r="AI15" i="6" s="1"/>
  <c r="H15" i="6"/>
  <c r="N15" i="6"/>
  <c r="Y15" i="6"/>
  <c r="X17" i="6"/>
  <c r="O17" i="6"/>
  <c r="H17" i="6"/>
  <c r="N17" i="6"/>
  <c r="Y17" i="6"/>
  <c r="X19" i="6"/>
  <c r="O19" i="6"/>
  <c r="P19" i="6" s="1"/>
  <c r="H19" i="6"/>
  <c r="N19" i="6"/>
  <c r="Y19" i="6"/>
  <c r="X21" i="6"/>
  <c r="O21" i="6"/>
  <c r="P21" i="6" s="1"/>
  <c r="H21" i="6"/>
  <c r="N21" i="6"/>
  <c r="Y21" i="6"/>
  <c r="Q167" i="6"/>
  <c r="Q125" i="6"/>
  <c r="Q91" i="6"/>
  <c r="Q51" i="6"/>
  <c r="X5" i="6"/>
  <c r="O5" i="6"/>
  <c r="H5" i="6"/>
  <c r="N5" i="6"/>
  <c r="X7" i="6"/>
  <c r="Y7" i="6" s="1"/>
  <c r="O7" i="6"/>
  <c r="AI7" i="6" s="1"/>
  <c r="H7" i="6"/>
  <c r="N7" i="6"/>
  <c r="X9" i="6"/>
  <c r="O9" i="6"/>
  <c r="AH9" i="6" s="1"/>
  <c r="H9" i="6"/>
  <c r="N9" i="6"/>
  <c r="Y9" i="6"/>
  <c r="X11" i="6"/>
  <c r="Y11" i="6" s="1"/>
  <c r="AI11" i="6" s="1"/>
  <c r="O11" i="6"/>
  <c r="P11" i="6" s="1"/>
  <c r="H11" i="6"/>
  <c r="N11" i="6"/>
  <c r="N13" i="6"/>
  <c r="I5" i="6"/>
  <c r="AE5" i="6"/>
  <c r="I7" i="6"/>
  <c r="AH7" i="6" s="1"/>
  <c r="AE7" i="6"/>
  <c r="AF7" i="6" s="1"/>
  <c r="I9" i="6"/>
  <c r="AI9" i="6" s="1"/>
  <c r="AE9" i="6"/>
  <c r="AF9" i="6" s="1"/>
  <c r="I11" i="6"/>
  <c r="AH11" i="6" s="1"/>
  <c r="AE11" i="6"/>
  <c r="AF11" i="6" s="1"/>
  <c r="I13" i="6"/>
  <c r="AI13" i="6" s="1"/>
  <c r="AE13" i="6"/>
  <c r="AF13" i="6" s="1"/>
  <c r="I15" i="6"/>
  <c r="AH15" i="6" s="1"/>
  <c r="AE15" i="6"/>
  <c r="AF15" i="6" s="1"/>
  <c r="I17" i="6"/>
  <c r="AI17" i="6" s="1"/>
  <c r="AE17" i="6"/>
  <c r="AF17" i="6" s="1"/>
  <c r="I19" i="6"/>
  <c r="AH19" i="6" s="1"/>
  <c r="AE19" i="6"/>
  <c r="AF19" i="6" s="1"/>
  <c r="I21" i="6"/>
  <c r="AI21" i="6" s="1"/>
  <c r="AE21" i="6"/>
  <c r="AF21" i="6" s="1"/>
  <c r="I23" i="6"/>
  <c r="AH23" i="6" s="1"/>
  <c r="N23" i="6"/>
  <c r="AE23" i="6"/>
  <c r="AF23" i="6" s="1"/>
  <c r="I25" i="6"/>
  <c r="AI25" i="6" s="1"/>
  <c r="N25" i="6"/>
  <c r="AE25" i="6"/>
  <c r="AF25" i="6" s="1"/>
  <c r="I27" i="6"/>
  <c r="AH27" i="6" s="1"/>
  <c r="N27" i="6"/>
  <c r="AE27" i="6"/>
  <c r="AF27" i="6" s="1"/>
  <c r="J167" i="6"/>
  <c r="J125" i="6"/>
  <c r="J91" i="6"/>
  <c r="W167" i="6"/>
  <c r="W125" i="6"/>
  <c r="W91" i="6"/>
  <c r="I6" i="6"/>
  <c r="AI6" i="6" s="1"/>
  <c r="N6" i="6"/>
  <c r="AE6" i="6"/>
  <c r="AF6" i="6" s="1"/>
  <c r="I8" i="6"/>
  <c r="AI8" i="6" s="1"/>
  <c r="N8" i="6"/>
  <c r="Y8" i="6"/>
  <c r="AE8" i="6"/>
  <c r="AF8" i="6" s="1"/>
  <c r="I10" i="6"/>
  <c r="AI10" i="6" s="1"/>
  <c r="N10" i="6"/>
  <c r="AE10" i="6"/>
  <c r="AF10" i="6" s="1"/>
  <c r="I12" i="6"/>
  <c r="AI12" i="6" s="1"/>
  <c r="N12" i="6"/>
  <c r="Y12" i="6"/>
  <c r="AE12" i="6"/>
  <c r="AF12" i="6" s="1"/>
  <c r="I14" i="6"/>
  <c r="AI14" i="6" s="1"/>
  <c r="N14" i="6"/>
  <c r="AE14" i="6"/>
  <c r="AF14" i="6" s="1"/>
  <c r="I16" i="6"/>
  <c r="AI16" i="6" s="1"/>
  <c r="N16" i="6"/>
  <c r="Y16" i="6"/>
  <c r="AE16" i="6"/>
  <c r="AF16" i="6" s="1"/>
  <c r="I18" i="6"/>
  <c r="AI18" i="6" s="1"/>
  <c r="N18" i="6"/>
  <c r="AE18" i="6"/>
  <c r="AF18" i="6" s="1"/>
  <c r="I20" i="6"/>
  <c r="AI20" i="6" s="1"/>
  <c r="N20" i="6"/>
  <c r="Y20" i="6"/>
  <c r="AE20" i="6"/>
  <c r="AF20" i="6" s="1"/>
  <c r="I22" i="6"/>
  <c r="AI22" i="6" s="1"/>
  <c r="N22" i="6"/>
  <c r="AE22" i="6"/>
  <c r="AF22" i="6" s="1"/>
  <c r="H23" i="6"/>
  <c r="O23" i="6"/>
  <c r="AI23" i="6" s="1"/>
  <c r="X23" i="6"/>
  <c r="Y23" i="6" s="1"/>
  <c r="I24" i="6"/>
  <c r="AI24" i="6" s="1"/>
  <c r="N24" i="6"/>
  <c r="Y24" i="6"/>
  <c r="AE24" i="6"/>
  <c r="AF24" i="6" s="1"/>
  <c r="H25" i="6"/>
  <c r="O25" i="6"/>
  <c r="X25" i="6"/>
  <c r="Y25" i="6" s="1"/>
  <c r="I26" i="6"/>
  <c r="AI26" i="6" s="1"/>
  <c r="N26" i="6"/>
  <c r="AE26" i="6"/>
  <c r="AF26" i="6" s="1"/>
  <c r="H27" i="6"/>
  <c r="O27" i="6"/>
  <c r="P27" i="6" s="1"/>
  <c r="X27" i="6"/>
  <c r="Y27" i="6" s="1"/>
  <c r="AI27" i="6" s="1"/>
  <c r="X28" i="6"/>
  <c r="Y28" i="6" s="1"/>
  <c r="O28" i="6"/>
  <c r="AI28" i="6" s="1"/>
  <c r="H28" i="6"/>
  <c r="N28" i="6"/>
  <c r="AF30" i="6"/>
  <c r="X30" i="6"/>
  <c r="Y30" i="6" s="1"/>
  <c r="O30" i="6"/>
  <c r="H30" i="6"/>
  <c r="N30" i="6"/>
  <c r="X32" i="6"/>
  <c r="Y32" i="6" s="1"/>
  <c r="AH32" i="6" s="1"/>
  <c r="O32" i="6"/>
  <c r="AI32" i="6" s="1"/>
  <c r="H32" i="6"/>
  <c r="N32" i="6"/>
  <c r="AF34" i="6"/>
  <c r="X34" i="6"/>
  <c r="Y34" i="6" s="1"/>
  <c r="O34" i="6"/>
  <c r="P34" i="6" s="1"/>
  <c r="H34" i="6"/>
  <c r="N34" i="6"/>
  <c r="X36" i="6"/>
  <c r="Y36" i="6" s="1"/>
  <c r="O36" i="6"/>
  <c r="AI36" i="6" s="1"/>
  <c r="H36" i="6"/>
  <c r="N36" i="6"/>
  <c r="AF38" i="6"/>
  <c r="X38" i="6"/>
  <c r="Y38" i="6" s="1"/>
  <c r="O38" i="6"/>
  <c r="H38" i="6"/>
  <c r="N38" i="6"/>
  <c r="X40" i="6"/>
  <c r="Y40" i="6" s="1"/>
  <c r="AH40" i="6" s="1"/>
  <c r="O40" i="6"/>
  <c r="AI40" i="6" s="1"/>
  <c r="H40" i="6"/>
  <c r="N40" i="6"/>
  <c r="W51" i="6"/>
  <c r="I29" i="6"/>
  <c r="AH29" i="6" s="1"/>
  <c r="N29" i="6"/>
  <c r="AE29" i="6"/>
  <c r="AF29" i="6" s="1"/>
  <c r="I31" i="6"/>
  <c r="AH31" i="6" s="1"/>
  <c r="N31" i="6"/>
  <c r="AE31" i="6"/>
  <c r="AF31" i="6" s="1"/>
  <c r="I33" i="6"/>
  <c r="AH33" i="6" s="1"/>
  <c r="N33" i="6"/>
  <c r="AE33" i="6"/>
  <c r="AF33" i="6" s="1"/>
  <c r="I35" i="6"/>
  <c r="AH35" i="6" s="1"/>
  <c r="N35" i="6"/>
  <c r="AE35" i="6"/>
  <c r="AF35" i="6" s="1"/>
  <c r="I37" i="6"/>
  <c r="AH37" i="6" s="1"/>
  <c r="N37" i="6"/>
  <c r="AE37" i="6"/>
  <c r="AF37" i="6" s="1"/>
  <c r="I39" i="6"/>
  <c r="AH39" i="6" s="1"/>
  <c r="N39" i="6"/>
  <c r="Y39" i="6"/>
  <c r="AE39" i="6"/>
  <c r="AF39" i="6" s="1"/>
  <c r="I41" i="6"/>
  <c r="AH41" i="6" s="1"/>
  <c r="N41" i="6"/>
  <c r="AE41" i="6"/>
  <c r="AF41" i="6" s="1"/>
  <c r="E62" i="6"/>
  <c r="G62" i="6"/>
  <c r="L62" i="6"/>
  <c r="Q62" i="6"/>
  <c r="S62" i="6"/>
  <c r="U62" i="6"/>
  <c r="W62" i="6"/>
  <c r="AB62" i="6"/>
  <c r="AD62" i="6"/>
  <c r="D62" i="6"/>
  <c r="F62" i="6"/>
  <c r="K62" i="6"/>
  <c r="M62" i="6"/>
  <c r="R62" i="6"/>
  <c r="T62" i="6"/>
  <c r="V62" i="6"/>
  <c r="AA62" i="6"/>
  <c r="AC62" i="6"/>
  <c r="H119" i="6"/>
  <c r="G9" i="5"/>
  <c r="F9" i="5"/>
  <c r="E9" i="5"/>
  <c r="B37" i="5"/>
  <c r="B36" i="5"/>
  <c r="B35" i="5"/>
  <c r="B34" i="5"/>
  <c r="B33" i="5"/>
  <c r="B30" i="5"/>
  <c r="B29" i="5"/>
  <c r="B28" i="5"/>
  <c r="B27" i="5"/>
  <c r="B26" i="5"/>
  <c r="B25" i="5"/>
  <c r="B24" i="5"/>
  <c r="B23" i="5"/>
  <c r="B20" i="5"/>
  <c r="B19" i="5"/>
  <c r="B18" i="5"/>
  <c r="B17" i="5"/>
  <c r="B14" i="5"/>
  <c r="B13" i="5"/>
  <c r="B12" i="5"/>
  <c r="B11" i="5"/>
  <c r="B32" i="5"/>
  <c r="B22" i="5"/>
  <c r="B16" i="5"/>
  <c r="B9" i="5"/>
  <c r="B10" i="5"/>
  <c r="H2" i="5"/>
  <c r="H1" i="5"/>
  <c r="E8" i="11" s="1"/>
  <c r="F3" i="5"/>
  <c r="F2" i="5"/>
  <c r="F1" i="5"/>
  <c r="C2" i="5"/>
  <c r="C3" i="5"/>
  <c r="C1" i="5"/>
  <c r="B2" i="5"/>
  <c r="B3" i="5"/>
  <c r="B1" i="5"/>
  <c r="Z28" i="6" l="1"/>
  <c r="Z37" i="6"/>
  <c r="Z41" i="6"/>
  <c r="Z38" i="6"/>
  <c r="Z25" i="6"/>
  <c r="Z20" i="6"/>
  <c r="Z21" i="6"/>
  <c r="AI29" i="6"/>
  <c r="Z29" i="6"/>
  <c r="AI33" i="6"/>
  <c r="Z33" i="6"/>
  <c r="Z14" i="6"/>
  <c r="Z35" i="6"/>
  <c r="O55" i="6"/>
  <c r="O57" i="6"/>
  <c r="O56" i="6"/>
  <c r="F20" i="7" s="1"/>
  <c r="P43" i="6"/>
  <c r="P47" i="6"/>
  <c r="P48" i="6"/>
  <c r="O61" i="6"/>
  <c r="P42" i="6"/>
  <c r="P46" i="6"/>
  <c r="P44" i="6"/>
  <c r="O58" i="6"/>
  <c r="K102" i="6"/>
  <c r="K103" i="6" s="1"/>
  <c r="P45" i="6"/>
  <c r="P49" i="6"/>
  <c r="Y58" i="8"/>
  <c r="Y56" i="8"/>
  <c r="Q109" i="8"/>
  <c r="Q110" i="8" s="1"/>
  <c r="Q111" i="8" s="1"/>
  <c r="Q112" i="8" s="1"/>
  <c r="Y61" i="8"/>
  <c r="Y57" i="8"/>
  <c r="Y55" i="8"/>
  <c r="Z46" i="8"/>
  <c r="Z47" i="8"/>
  <c r="Z49" i="8"/>
  <c r="Z48" i="8"/>
  <c r="Z45" i="8"/>
  <c r="C30" i="9"/>
  <c r="C26" i="13"/>
  <c r="J41" i="6"/>
  <c r="AI41" i="6"/>
  <c r="AI39" i="6"/>
  <c r="J37" i="6"/>
  <c r="AI35" i="6"/>
  <c r="P33" i="6"/>
  <c r="AI31" i="6"/>
  <c r="P29" i="6"/>
  <c r="P25" i="6"/>
  <c r="J25" i="6"/>
  <c r="AH25" i="6"/>
  <c r="P23" i="6"/>
  <c r="J21" i="6"/>
  <c r="AH21" i="6"/>
  <c r="AI19" i="6"/>
  <c r="P17" i="6"/>
  <c r="J17" i="6"/>
  <c r="AH17" i="6"/>
  <c r="P15" i="6"/>
  <c r="J13" i="6"/>
  <c r="AH13" i="6"/>
  <c r="P9" i="6"/>
  <c r="J9" i="6"/>
  <c r="P7" i="6"/>
  <c r="J5" i="6"/>
  <c r="AI5" i="8"/>
  <c r="P40" i="6"/>
  <c r="P38" i="6"/>
  <c r="AH38" i="6"/>
  <c r="J36" i="6"/>
  <c r="AH36" i="6"/>
  <c r="AH34" i="6"/>
  <c r="Z32" i="6"/>
  <c r="P32" i="6"/>
  <c r="P30" i="6"/>
  <c r="J30" i="6"/>
  <c r="AH30" i="6"/>
  <c r="J28" i="6"/>
  <c r="AH28" i="6"/>
  <c r="P26" i="6"/>
  <c r="AH24" i="6"/>
  <c r="P22" i="6"/>
  <c r="J22" i="6"/>
  <c r="AH22" i="6"/>
  <c r="J20" i="6"/>
  <c r="AH20" i="6"/>
  <c r="P18" i="6"/>
  <c r="J18" i="6"/>
  <c r="P16" i="6"/>
  <c r="J14" i="6"/>
  <c r="AH14" i="6"/>
  <c r="J12" i="6"/>
  <c r="AH12" i="6"/>
  <c r="P10" i="6"/>
  <c r="P8" i="6"/>
  <c r="P6" i="6"/>
  <c r="J6" i="6"/>
  <c r="AH6" i="6"/>
  <c r="J46" i="6"/>
  <c r="J45" i="6"/>
  <c r="J43" i="6"/>
  <c r="I57" i="6"/>
  <c r="I55" i="6"/>
  <c r="K96" i="6"/>
  <c r="K97" i="6" s="1"/>
  <c r="K98" i="6" s="1"/>
  <c r="K99" i="6" s="1"/>
  <c r="J49" i="6"/>
  <c r="J42" i="6"/>
  <c r="I56" i="6"/>
  <c r="F14" i="7" s="1"/>
  <c r="I58" i="6"/>
  <c r="I61" i="6"/>
  <c r="J48" i="6"/>
  <c r="J44" i="6"/>
  <c r="J47" i="6"/>
  <c r="AH5" i="8"/>
  <c r="J39" i="6"/>
  <c r="J35" i="6"/>
  <c r="J33" i="6"/>
  <c r="J31" i="6"/>
  <c r="J29" i="6"/>
  <c r="J27" i="6"/>
  <c r="J23" i="6"/>
  <c r="J19" i="6"/>
  <c r="J15" i="6"/>
  <c r="J11" i="6"/>
  <c r="J7" i="6"/>
  <c r="P5" i="6"/>
  <c r="C14" i="7"/>
  <c r="C20" i="7"/>
  <c r="C18" i="12"/>
  <c r="N14" i="9"/>
  <c r="N20" i="9"/>
  <c r="J40" i="6"/>
  <c r="J38" i="6"/>
  <c r="P36" i="6"/>
  <c r="J34" i="6"/>
  <c r="J32" i="6"/>
  <c r="P28" i="6"/>
  <c r="J26" i="6"/>
  <c r="J24" i="6"/>
  <c r="J16" i="6"/>
  <c r="P14" i="6"/>
  <c r="J10" i="6"/>
  <c r="J8" i="6"/>
  <c r="AK5" i="8"/>
  <c r="AF5" i="6"/>
  <c r="C45" i="7"/>
  <c r="B45" i="7" s="1"/>
  <c r="H103" i="8"/>
  <c r="Z13" i="8"/>
  <c r="O30" i="9"/>
  <c r="S67" i="8"/>
  <c r="E11" i="10" s="1"/>
  <c r="E14" i="9"/>
  <c r="S70" i="8"/>
  <c r="E14" i="10" s="1"/>
  <c r="E37" i="9"/>
  <c r="S68" i="8"/>
  <c r="E12" i="10" s="1"/>
  <c r="E20" i="9"/>
  <c r="J109" i="8"/>
  <c r="F96" i="8"/>
  <c r="AK26" i="6"/>
  <c r="AK22" i="6"/>
  <c r="AK14" i="6"/>
  <c r="AK6" i="6"/>
  <c r="AK39" i="6"/>
  <c r="AK35" i="6"/>
  <c r="AK31" i="6"/>
  <c r="AK13" i="6"/>
  <c r="AK21" i="6"/>
  <c r="AJ5" i="8"/>
  <c r="C42" i="9" s="1"/>
  <c r="S173" i="8"/>
  <c r="O62" i="8"/>
  <c r="D175" i="8"/>
  <c r="F173" i="8"/>
  <c r="X175" i="8"/>
  <c r="AJ6" i="8"/>
  <c r="Z29" i="8"/>
  <c r="Z37" i="8"/>
  <c r="Z41" i="8"/>
  <c r="Z32" i="8"/>
  <c r="AJ7" i="8"/>
  <c r="Z8" i="8"/>
  <c r="AJ12" i="8"/>
  <c r="Z16" i="8"/>
  <c r="AJ17" i="8"/>
  <c r="AJ20" i="8"/>
  <c r="Z24" i="8"/>
  <c r="AJ25" i="8"/>
  <c r="AJ38" i="8"/>
  <c r="Z27" i="8"/>
  <c r="AJ29" i="8"/>
  <c r="Z35" i="8"/>
  <c r="AJ37" i="8"/>
  <c r="Z38" i="8"/>
  <c r="AJ41" i="8"/>
  <c r="Z42" i="8"/>
  <c r="Z34" i="8"/>
  <c r="Y173" i="8"/>
  <c r="W175" i="8"/>
  <c r="J175" i="8"/>
  <c r="AJ10" i="8"/>
  <c r="AJ14" i="8"/>
  <c r="AJ18" i="8"/>
  <c r="AJ22" i="8"/>
  <c r="AJ40" i="8"/>
  <c r="AJ44" i="8"/>
  <c r="Z31" i="8"/>
  <c r="AJ39" i="8"/>
  <c r="Z40" i="8"/>
  <c r="AJ43" i="8"/>
  <c r="Z17" i="8"/>
  <c r="E175" i="8"/>
  <c r="F30" i="9"/>
  <c r="G30" i="9"/>
  <c r="R175" i="8"/>
  <c r="Z5" i="8"/>
  <c r="Z26" i="8"/>
  <c r="Z7" i="8"/>
  <c r="Z11" i="8"/>
  <c r="Z15" i="8"/>
  <c r="Z19" i="8"/>
  <c r="Z23" i="8"/>
  <c r="Z6" i="8"/>
  <c r="I62" i="8"/>
  <c r="Y174" i="8"/>
  <c r="F174" i="8"/>
  <c r="Z33" i="8"/>
  <c r="Z39" i="8"/>
  <c r="Z43" i="8"/>
  <c r="H102" i="8"/>
  <c r="D98" i="8"/>
  <c r="D96" i="8"/>
  <c r="D97" i="8"/>
  <c r="H97" i="8"/>
  <c r="D105" i="8"/>
  <c r="H104" i="8"/>
  <c r="F111" i="8"/>
  <c r="F109" i="8"/>
  <c r="F110" i="8"/>
  <c r="N112" i="8"/>
  <c r="D109" i="8"/>
  <c r="D111" i="8"/>
  <c r="D110" i="8"/>
  <c r="Z28" i="8"/>
  <c r="Z36" i="8"/>
  <c r="AJ8" i="8"/>
  <c r="AJ9" i="8"/>
  <c r="Z12" i="8"/>
  <c r="AJ13" i="8"/>
  <c r="AJ16" i="8"/>
  <c r="Z20" i="8"/>
  <c r="AJ21" i="8"/>
  <c r="AJ24" i="8"/>
  <c r="AJ30" i="8"/>
  <c r="AJ32" i="8"/>
  <c r="AJ42" i="8"/>
  <c r="AJ27" i="8"/>
  <c r="AJ35" i="8"/>
  <c r="H119" i="8"/>
  <c r="H116" i="8"/>
  <c r="H118" i="8"/>
  <c r="J111" i="8"/>
  <c r="J110" i="8"/>
  <c r="P109" i="8"/>
  <c r="H112" i="8"/>
  <c r="P111" i="8"/>
  <c r="P110" i="8"/>
  <c r="J99" i="8"/>
  <c r="Z30" i="8"/>
  <c r="K174" i="8"/>
  <c r="K173" i="8"/>
  <c r="I175" i="8"/>
  <c r="Z10" i="8"/>
  <c r="AJ11" i="8"/>
  <c r="Z14" i="8"/>
  <c r="AJ15" i="8"/>
  <c r="Z18" i="8"/>
  <c r="AJ19" i="8"/>
  <c r="Z22" i="8"/>
  <c r="AJ23" i="8"/>
  <c r="AJ26" i="8"/>
  <c r="AJ28" i="8"/>
  <c r="AJ34" i="8"/>
  <c r="AJ36" i="8"/>
  <c r="AJ31" i="8"/>
  <c r="AJ33" i="8"/>
  <c r="Z44" i="8"/>
  <c r="F98" i="8"/>
  <c r="F97" i="8"/>
  <c r="F103" i="8"/>
  <c r="Z9" i="8"/>
  <c r="Z25" i="8"/>
  <c r="Z21" i="8"/>
  <c r="J99" i="6"/>
  <c r="H117" i="6"/>
  <c r="AK37" i="6"/>
  <c r="AK33" i="6"/>
  <c r="AK29" i="6"/>
  <c r="AK20" i="6"/>
  <c r="AK12" i="6"/>
  <c r="AK27" i="6"/>
  <c r="AK23" i="6"/>
  <c r="AK30" i="6"/>
  <c r="AK19" i="6"/>
  <c r="AK11" i="6"/>
  <c r="H116" i="6"/>
  <c r="D117" i="6"/>
  <c r="H104" i="6"/>
  <c r="AK40" i="6"/>
  <c r="AK32" i="6"/>
  <c r="AK24" i="6"/>
  <c r="AK18" i="6"/>
  <c r="AK16" i="6"/>
  <c r="AK10" i="6"/>
  <c r="AK8" i="6"/>
  <c r="AK25" i="6"/>
  <c r="AK38" i="6"/>
  <c r="AK17" i="6"/>
  <c r="AK15" i="6"/>
  <c r="AK9" i="6"/>
  <c r="AK7" i="6"/>
  <c r="Y5" i="6"/>
  <c r="D99" i="6"/>
  <c r="H118" i="6"/>
  <c r="AK34" i="6"/>
  <c r="G14" i="7"/>
  <c r="G20" i="7"/>
  <c r="AK36" i="6"/>
  <c r="AK28" i="6"/>
  <c r="AD59" i="3"/>
  <c r="AB59" i="3"/>
  <c r="V59" i="3"/>
  <c r="T59" i="3"/>
  <c r="R59" i="3"/>
  <c r="L59" i="3"/>
  <c r="F59" i="3"/>
  <c r="E35" i="5"/>
  <c r="E34" i="5"/>
  <c r="E33" i="5"/>
  <c r="E29" i="5"/>
  <c r="E28" i="5"/>
  <c r="E27" i="5"/>
  <c r="E26" i="5"/>
  <c r="E25" i="5"/>
  <c r="E24" i="5"/>
  <c r="E23" i="5"/>
  <c r="E19" i="5"/>
  <c r="E18" i="5"/>
  <c r="E17" i="5"/>
  <c r="E13" i="5"/>
  <c r="E12" i="5"/>
  <c r="E36" i="5"/>
  <c r="F36" i="5"/>
  <c r="F43" i="11" s="1"/>
  <c r="F35" i="5"/>
  <c r="F42" i="11" s="1"/>
  <c r="F34" i="5"/>
  <c r="F41" i="11" s="1"/>
  <c r="F33" i="5"/>
  <c r="F40" i="11" s="1"/>
  <c r="F29" i="5"/>
  <c r="F35" i="11" s="1"/>
  <c r="F28" i="5"/>
  <c r="F32" i="11" s="1"/>
  <c r="F27" i="5"/>
  <c r="F31" i="11" s="1"/>
  <c r="F26" i="5"/>
  <c r="F29" i="11" s="1"/>
  <c r="F25" i="5"/>
  <c r="F28" i="11" s="1"/>
  <c r="F24" i="5"/>
  <c r="F27" i="11" s="1"/>
  <c r="F23" i="5"/>
  <c r="F26" i="11" s="1"/>
  <c r="F19" i="5"/>
  <c r="F20" i="11" s="1"/>
  <c r="F18" i="5"/>
  <c r="F19" i="11" s="1"/>
  <c r="F17" i="5"/>
  <c r="F18" i="11" s="1"/>
  <c r="F13" i="5"/>
  <c r="F16" i="11" s="1"/>
  <c r="F12" i="5"/>
  <c r="F15" i="11" s="1"/>
  <c r="G17" i="5"/>
  <c r="E18" i="11" s="1"/>
  <c r="G18" i="5"/>
  <c r="E19" i="11" s="1"/>
  <c r="G19" i="5"/>
  <c r="E20" i="11" s="1"/>
  <c r="G23" i="5"/>
  <c r="E26" i="11" s="1"/>
  <c r="G24" i="5"/>
  <c r="E27" i="11" s="1"/>
  <c r="G25" i="5"/>
  <c r="E28" i="11" s="1"/>
  <c r="G26" i="5"/>
  <c r="E29" i="11" s="1"/>
  <c r="G27" i="5"/>
  <c r="E31" i="11" s="1"/>
  <c r="G28" i="5"/>
  <c r="E32" i="11" s="1"/>
  <c r="G29" i="5"/>
  <c r="E35" i="11" s="1"/>
  <c r="G33" i="5"/>
  <c r="E40" i="11" s="1"/>
  <c r="G34" i="5"/>
  <c r="E41" i="11" s="1"/>
  <c r="G35" i="5"/>
  <c r="E42" i="11" s="1"/>
  <c r="G36" i="5"/>
  <c r="E43" i="11" s="1"/>
  <c r="E11" i="5"/>
  <c r="E10" i="5"/>
  <c r="F10" i="5"/>
  <c r="F13" i="11" s="1"/>
  <c r="F11" i="5"/>
  <c r="F14" i="11" s="1"/>
  <c r="G11" i="5"/>
  <c r="E14" i="11" s="1"/>
  <c r="G10" i="5"/>
  <c r="E13" i="11" s="1"/>
  <c r="B40" i="3"/>
  <c r="C40" i="3"/>
  <c r="B41" i="3"/>
  <c r="C41" i="3"/>
  <c r="B42" i="3"/>
  <c r="C42" i="3"/>
  <c r="B43" i="3"/>
  <c r="C43" i="3"/>
  <c r="A40" i="3"/>
  <c r="A41" i="3"/>
  <c r="A42" i="3"/>
  <c r="A43" i="3"/>
  <c r="Q1" i="3"/>
  <c r="Q51" i="3" s="1"/>
  <c r="J1" i="3"/>
  <c r="J91" i="3" s="1"/>
  <c r="C1" i="3"/>
  <c r="C91" i="3" s="1"/>
  <c r="W1" i="3"/>
  <c r="W91" i="3" s="1"/>
  <c r="C39" i="3"/>
  <c r="B39" i="3"/>
  <c r="A39" i="3"/>
  <c r="C38" i="3"/>
  <c r="B38" i="3"/>
  <c r="A38" i="3"/>
  <c r="C37" i="3"/>
  <c r="B37" i="3"/>
  <c r="A37" i="3"/>
  <c r="C36" i="3"/>
  <c r="B36" i="3"/>
  <c r="A36" i="3"/>
  <c r="C35" i="3"/>
  <c r="B35" i="3"/>
  <c r="A35" i="3"/>
  <c r="C34" i="3"/>
  <c r="B34" i="3"/>
  <c r="A34" i="3"/>
  <c r="C33" i="3"/>
  <c r="B33" i="3"/>
  <c r="A33" i="3"/>
  <c r="C32" i="3"/>
  <c r="B32" i="3"/>
  <c r="A32" i="3"/>
  <c r="C31" i="3"/>
  <c r="B31" i="3"/>
  <c r="A31" i="3"/>
  <c r="C30" i="3"/>
  <c r="B30" i="3"/>
  <c r="A30" i="3"/>
  <c r="C29" i="3"/>
  <c r="B29" i="3"/>
  <c r="A29" i="3"/>
  <c r="C28" i="3"/>
  <c r="B28" i="3"/>
  <c r="A28" i="3"/>
  <c r="C27" i="3"/>
  <c r="B27" i="3"/>
  <c r="A27" i="3"/>
  <c r="C26" i="3"/>
  <c r="B26" i="3"/>
  <c r="A26" i="3"/>
  <c r="C25" i="3"/>
  <c r="B25" i="3"/>
  <c r="A25" i="3"/>
  <c r="C24" i="3"/>
  <c r="B24" i="3"/>
  <c r="A24" i="3"/>
  <c r="C23" i="3"/>
  <c r="B23" i="3"/>
  <c r="A23" i="3"/>
  <c r="C22" i="3"/>
  <c r="B22" i="3"/>
  <c r="A22" i="3"/>
  <c r="C21" i="3"/>
  <c r="B21" i="3"/>
  <c r="A21" i="3"/>
  <c r="C20" i="3"/>
  <c r="B20" i="3"/>
  <c r="A20" i="3"/>
  <c r="C19" i="3"/>
  <c r="B19" i="3"/>
  <c r="A19" i="3"/>
  <c r="C18" i="3"/>
  <c r="B18" i="3"/>
  <c r="A18" i="3"/>
  <c r="C17" i="3"/>
  <c r="B17" i="3"/>
  <c r="A17" i="3"/>
  <c r="C16" i="3"/>
  <c r="B16" i="3"/>
  <c r="A16" i="3"/>
  <c r="C15" i="3"/>
  <c r="B15" i="3"/>
  <c r="A15" i="3"/>
  <c r="C14" i="3"/>
  <c r="B14" i="3"/>
  <c r="A14" i="3"/>
  <c r="C13" i="3"/>
  <c r="B13" i="3"/>
  <c r="A13" i="3"/>
  <c r="C12" i="3"/>
  <c r="B12" i="3"/>
  <c r="A12" i="3"/>
  <c r="C11" i="3"/>
  <c r="B11" i="3"/>
  <c r="A11" i="3"/>
  <c r="C10" i="3"/>
  <c r="B10" i="3"/>
  <c r="A10" i="3"/>
  <c r="C9" i="3"/>
  <c r="B9" i="3"/>
  <c r="A9" i="3"/>
  <c r="C8" i="3"/>
  <c r="B8" i="3"/>
  <c r="A8" i="3"/>
  <c r="C7" i="3"/>
  <c r="B7" i="3"/>
  <c r="A7" i="3"/>
  <c r="C6" i="3"/>
  <c r="B6" i="3"/>
  <c r="A6" i="3"/>
  <c r="C5" i="3"/>
  <c r="B5" i="3"/>
  <c r="A5" i="3"/>
  <c r="AD54" i="3"/>
  <c r="AC54" i="3"/>
  <c r="AB54" i="3"/>
  <c r="AA54" i="3"/>
  <c r="G13" i="5"/>
  <c r="E16" i="11" s="1"/>
  <c r="G12" i="5"/>
  <c r="E15" i="11" s="1"/>
  <c r="M35" i="9" l="1"/>
  <c r="M33" i="9"/>
  <c r="M29" i="9"/>
  <c r="M27" i="9"/>
  <c r="M25" i="9"/>
  <c r="M23" i="9"/>
  <c r="M19" i="9"/>
  <c r="M17" i="9"/>
  <c r="M13" i="9"/>
  <c r="M11" i="9"/>
  <c r="M36" i="9"/>
  <c r="M34" i="9"/>
  <c r="M28" i="9"/>
  <c r="M26" i="9"/>
  <c r="M24" i="9"/>
  <c r="M18" i="9"/>
  <c r="M12" i="9"/>
  <c r="M10" i="9"/>
  <c r="B42" i="11"/>
  <c r="B35" i="11"/>
  <c r="B31" i="11"/>
  <c r="B28" i="11"/>
  <c r="B20" i="11"/>
  <c r="B16" i="11"/>
  <c r="B8" i="11"/>
  <c r="C36" i="5"/>
  <c r="C34" i="5"/>
  <c r="C28" i="5"/>
  <c r="C26" i="5"/>
  <c r="C24" i="5"/>
  <c r="C18" i="5"/>
  <c r="C12" i="5"/>
  <c r="C10" i="5"/>
  <c r="B43" i="11"/>
  <c r="B41" i="11"/>
  <c r="B40" i="11"/>
  <c r="B32" i="11"/>
  <c r="B29" i="11"/>
  <c r="B27" i="11"/>
  <c r="B26" i="11"/>
  <c r="B19" i="11"/>
  <c r="B18" i="11"/>
  <c r="B15" i="11"/>
  <c r="B14" i="11"/>
  <c r="B13" i="11"/>
  <c r="C35" i="5"/>
  <c r="C33" i="5"/>
  <c r="C29" i="5"/>
  <c r="C27" i="5"/>
  <c r="C25" i="5"/>
  <c r="C23" i="5"/>
  <c r="C19" i="5"/>
  <c r="C17" i="5"/>
  <c r="C13" i="5"/>
  <c r="C11" i="5"/>
  <c r="C7" i="5"/>
  <c r="I19" i="9"/>
  <c r="I29" i="9"/>
  <c r="I10" i="9"/>
  <c r="I36" i="9"/>
  <c r="I17" i="9"/>
  <c r="I27" i="9"/>
  <c r="I18" i="9"/>
  <c r="I28" i="9"/>
  <c r="I13" i="9"/>
  <c r="I25" i="9"/>
  <c r="I35" i="9"/>
  <c r="I26" i="9"/>
  <c r="I11" i="9"/>
  <c r="I23" i="9"/>
  <c r="I33" i="9"/>
  <c r="I12" i="9"/>
  <c r="I24" i="9"/>
  <c r="I34" i="9"/>
  <c r="X173" i="3"/>
  <c r="C131" i="3"/>
  <c r="D172" i="3"/>
  <c r="Q172" i="3"/>
  <c r="D173" i="3"/>
  <c r="Q173" i="3"/>
  <c r="D131" i="3"/>
  <c r="E172" i="3"/>
  <c r="R172" i="3"/>
  <c r="E173" i="3"/>
  <c r="R173" i="3"/>
  <c r="I172" i="3"/>
  <c r="I173" i="3"/>
  <c r="J172" i="3"/>
  <c r="J173" i="3"/>
  <c r="C132" i="3"/>
  <c r="W172" i="3"/>
  <c r="W173" i="3"/>
  <c r="D132" i="3"/>
  <c r="X172" i="3"/>
  <c r="H42" i="3"/>
  <c r="H40" i="3"/>
  <c r="M116" i="6"/>
  <c r="M117" i="6" s="1"/>
  <c r="M118" i="6" s="1"/>
  <c r="M119" i="6" s="1"/>
  <c r="AG44" i="6"/>
  <c r="AF56" i="6"/>
  <c r="AF57" i="6"/>
  <c r="AG43" i="6"/>
  <c r="AG42" i="6"/>
  <c r="AG48" i="6"/>
  <c r="AG47" i="6"/>
  <c r="AG45" i="6"/>
  <c r="AG46" i="6"/>
  <c r="AG49" i="6"/>
  <c r="AF55" i="6"/>
  <c r="G37" i="7" s="1"/>
  <c r="AF58" i="6"/>
  <c r="N37" i="9"/>
  <c r="C40" i="12"/>
  <c r="C37" i="7"/>
  <c r="AG12" i="6"/>
  <c r="AG20" i="6"/>
  <c r="AG28" i="6"/>
  <c r="AG36" i="6"/>
  <c r="AG5" i="6"/>
  <c r="AG27" i="6"/>
  <c r="AG37" i="6"/>
  <c r="AG39" i="6"/>
  <c r="I27" i="7"/>
  <c r="I17" i="7"/>
  <c r="I36" i="7"/>
  <c r="I10" i="7"/>
  <c r="AI5" i="6"/>
  <c r="I29" i="7"/>
  <c r="I19" i="7"/>
  <c r="I34" i="7"/>
  <c r="I24" i="7"/>
  <c r="I12" i="7"/>
  <c r="AJ19" i="6"/>
  <c r="AG9" i="6"/>
  <c r="AG13" i="6"/>
  <c r="AG17" i="6"/>
  <c r="AG21" i="6"/>
  <c r="AG25" i="6"/>
  <c r="AG6" i="6"/>
  <c r="AG16" i="6"/>
  <c r="AG22" i="6"/>
  <c r="AG34" i="6"/>
  <c r="AG35" i="6"/>
  <c r="AG41" i="6"/>
  <c r="AG40" i="6"/>
  <c r="AG23" i="6"/>
  <c r="AG18" i="6"/>
  <c r="AG38" i="6"/>
  <c r="AG29" i="6"/>
  <c r="H43" i="3"/>
  <c r="H41" i="3"/>
  <c r="Y58" i="6"/>
  <c r="Y61" i="6"/>
  <c r="Y55" i="6"/>
  <c r="Z43" i="6"/>
  <c r="Z42" i="6"/>
  <c r="Z44" i="6"/>
  <c r="Z49" i="6"/>
  <c r="Z45" i="6"/>
  <c r="Z47" i="6"/>
  <c r="Q109" i="6"/>
  <c r="Q110" i="6" s="1"/>
  <c r="Q111" i="6" s="1"/>
  <c r="Q112" i="6" s="1"/>
  <c r="Y56" i="6"/>
  <c r="Y57" i="6"/>
  <c r="Z48" i="6"/>
  <c r="Z46" i="6"/>
  <c r="N30" i="9"/>
  <c r="C26" i="12"/>
  <c r="C30" i="7"/>
  <c r="Z5" i="6"/>
  <c r="Z8" i="6"/>
  <c r="Z10" i="6"/>
  <c r="Z16" i="6"/>
  <c r="Z26" i="6"/>
  <c r="Z34" i="6"/>
  <c r="Z7" i="6"/>
  <c r="Z15" i="6"/>
  <c r="Z19" i="6"/>
  <c r="Z23" i="6"/>
  <c r="AK41" i="6"/>
  <c r="AH5" i="6"/>
  <c r="I33" i="7"/>
  <c r="I23" i="7"/>
  <c r="I11" i="7"/>
  <c r="I26" i="7"/>
  <c r="Z40" i="6"/>
  <c r="G69" i="8"/>
  <c r="S66" i="8"/>
  <c r="E10" i="10" s="1"/>
  <c r="AI58" i="8"/>
  <c r="AI57" i="8"/>
  <c r="E41" i="9" s="1"/>
  <c r="AI56" i="8"/>
  <c r="F41" i="9" s="1"/>
  <c r="I14" i="13" s="1"/>
  <c r="AI55" i="8"/>
  <c r="G41" i="9" s="1"/>
  <c r="H14" i="13" s="1"/>
  <c r="G68" i="8"/>
  <c r="AJ48" i="8"/>
  <c r="AJ49" i="8"/>
  <c r="AJ46" i="8"/>
  <c r="AJ45" i="8"/>
  <c r="AJ47" i="8"/>
  <c r="C41" i="9"/>
  <c r="M41" i="9" s="1"/>
  <c r="G14" i="13"/>
  <c r="I35" i="7"/>
  <c r="I25" i="7"/>
  <c r="I13" i="7"/>
  <c r="I28" i="7"/>
  <c r="I18" i="7"/>
  <c r="Z11" i="6"/>
  <c r="Z27" i="6"/>
  <c r="AJ31" i="6"/>
  <c r="AJ39" i="6"/>
  <c r="K105" i="6"/>
  <c r="K104" i="6"/>
  <c r="Z31" i="6"/>
  <c r="Z6" i="6"/>
  <c r="Z22" i="6"/>
  <c r="AJ29" i="6"/>
  <c r="Z13" i="6"/>
  <c r="Z17" i="6"/>
  <c r="AG7" i="6"/>
  <c r="AG11" i="6"/>
  <c r="AG15" i="6"/>
  <c r="AG19" i="6"/>
  <c r="AG8" i="6"/>
  <c r="Z12" i="6"/>
  <c r="AG14" i="6"/>
  <c r="Z24" i="6"/>
  <c r="Z30" i="6"/>
  <c r="AG31" i="6"/>
  <c r="Z39" i="6"/>
  <c r="Z18" i="6"/>
  <c r="AG32" i="6"/>
  <c r="Z9" i="6"/>
  <c r="AG10" i="6"/>
  <c r="AG24" i="6"/>
  <c r="AG26" i="6"/>
  <c r="AG30" i="6"/>
  <c r="Z36" i="6"/>
  <c r="AG33" i="6"/>
  <c r="C43" i="9"/>
  <c r="G20" i="13"/>
  <c r="W69" i="8"/>
  <c r="W68" i="8"/>
  <c r="W67" i="8"/>
  <c r="W70" i="8"/>
  <c r="E133" i="8"/>
  <c r="H3" i="9"/>
  <c r="H3" i="7"/>
  <c r="I8" i="12" s="1"/>
  <c r="H3" i="5"/>
  <c r="I8" i="11" s="1"/>
  <c r="W174" i="6"/>
  <c r="S70" i="6"/>
  <c r="D14" i="10" s="1"/>
  <c r="F37" i="7"/>
  <c r="J174" i="6"/>
  <c r="D134" i="8"/>
  <c r="S69" i="8"/>
  <c r="E13" i="10" s="1"/>
  <c r="E30" i="9"/>
  <c r="C47" i="9"/>
  <c r="B47" i="9" s="1"/>
  <c r="S174" i="8"/>
  <c r="J96" i="8"/>
  <c r="H69" i="8"/>
  <c r="E132" i="8"/>
  <c r="C134" i="8"/>
  <c r="H68" i="8"/>
  <c r="F119" i="8"/>
  <c r="F116" i="8"/>
  <c r="L112" i="8"/>
  <c r="L109" i="8"/>
  <c r="D103" i="8"/>
  <c r="Y62" i="8"/>
  <c r="J97" i="8"/>
  <c r="F117" i="8"/>
  <c r="H110" i="8"/>
  <c r="H111" i="8"/>
  <c r="L111" i="8"/>
  <c r="N109" i="8"/>
  <c r="D102" i="8"/>
  <c r="F105" i="8"/>
  <c r="F102" i="8"/>
  <c r="H99" i="8"/>
  <c r="H96" i="8"/>
  <c r="L105" i="8"/>
  <c r="F104" i="8"/>
  <c r="J98" i="8"/>
  <c r="F118" i="8"/>
  <c r="H109" i="8"/>
  <c r="L110" i="8"/>
  <c r="N110" i="8"/>
  <c r="N111" i="8"/>
  <c r="D104" i="8"/>
  <c r="H98" i="8"/>
  <c r="L99" i="8"/>
  <c r="Q175" i="8"/>
  <c r="S67" i="6"/>
  <c r="D11" i="10" s="1"/>
  <c r="E14" i="7"/>
  <c r="S68" i="6"/>
  <c r="D12" i="10" s="1"/>
  <c r="E20" i="7"/>
  <c r="P112" i="6"/>
  <c r="P109" i="6"/>
  <c r="F99" i="6"/>
  <c r="F96" i="6"/>
  <c r="F112" i="6"/>
  <c r="F109" i="6"/>
  <c r="D112" i="6"/>
  <c r="D109" i="6"/>
  <c r="F119" i="6"/>
  <c r="F116" i="6"/>
  <c r="S172" i="6"/>
  <c r="O62" i="6"/>
  <c r="K172" i="6"/>
  <c r="I174" i="6"/>
  <c r="E174" i="6"/>
  <c r="Y172" i="6"/>
  <c r="H103" i="6"/>
  <c r="K173" i="6"/>
  <c r="J96" i="6"/>
  <c r="I62" i="6"/>
  <c r="D98" i="6"/>
  <c r="D96" i="6"/>
  <c r="D97" i="6"/>
  <c r="H99" i="6"/>
  <c r="D105" i="6"/>
  <c r="F30" i="7"/>
  <c r="G30" i="7"/>
  <c r="R174" i="6"/>
  <c r="F173" i="6"/>
  <c r="D174" i="6"/>
  <c r="F172" i="6"/>
  <c r="H105" i="6"/>
  <c r="H102" i="6"/>
  <c r="D119" i="6"/>
  <c r="D116" i="6"/>
  <c r="D118" i="6"/>
  <c r="J112" i="6"/>
  <c r="P111" i="6"/>
  <c r="P110" i="6"/>
  <c r="F98" i="6"/>
  <c r="F97" i="6"/>
  <c r="J98" i="6"/>
  <c r="J97" i="6"/>
  <c r="F111" i="6"/>
  <c r="F110" i="6"/>
  <c r="D111" i="6"/>
  <c r="D110" i="6"/>
  <c r="L110" i="6"/>
  <c r="F118" i="6"/>
  <c r="F117" i="6"/>
  <c r="K62" i="3"/>
  <c r="AC62" i="3"/>
  <c r="M62" i="3"/>
  <c r="AA62" i="3"/>
  <c r="C167" i="3"/>
  <c r="Q167" i="3"/>
  <c r="J167" i="3"/>
  <c r="W167" i="3"/>
  <c r="D105" i="3"/>
  <c r="H105" i="3"/>
  <c r="F105" i="3"/>
  <c r="F99" i="3"/>
  <c r="J99" i="3"/>
  <c r="D62" i="3"/>
  <c r="C125" i="3"/>
  <c r="Q125" i="3"/>
  <c r="J125" i="3"/>
  <c r="W125" i="3"/>
  <c r="Q91" i="3"/>
  <c r="O5" i="3"/>
  <c r="O7" i="3"/>
  <c r="P7" i="3" s="1"/>
  <c r="O9" i="3"/>
  <c r="P9" i="3" s="1"/>
  <c r="O11" i="3"/>
  <c r="P11" i="3" s="1"/>
  <c r="O13" i="3"/>
  <c r="P13" i="3" s="1"/>
  <c r="O15" i="3"/>
  <c r="P15" i="3" s="1"/>
  <c r="O17" i="3"/>
  <c r="O19" i="3"/>
  <c r="P19" i="3" s="1"/>
  <c r="O23" i="3"/>
  <c r="P23" i="3" s="1"/>
  <c r="O25" i="3"/>
  <c r="P25" i="3" s="1"/>
  <c r="O27" i="3"/>
  <c r="P27" i="3" s="1"/>
  <c r="O29" i="3"/>
  <c r="P29" i="3" s="1"/>
  <c r="O31" i="3"/>
  <c r="P31" i="3" s="1"/>
  <c r="O33" i="3"/>
  <c r="P33" i="3" s="1"/>
  <c r="O35" i="3"/>
  <c r="O37" i="3"/>
  <c r="P37" i="3" s="1"/>
  <c r="X39" i="3"/>
  <c r="Y39" i="3" s="1"/>
  <c r="C51" i="3"/>
  <c r="J51" i="3"/>
  <c r="W51" i="3"/>
  <c r="AE43" i="3"/>
  <c r="AF43" i="3" s="1"/>
  <c r="X43" i="3"/>
  <c r="Y43" i="3" s="1"/>
  <c r="O43" i="3"/>
  <c r="I43" i="3"/>
  <c r="AI43" i="3" s="1"/>
  <c r="AE42" i="3"/>
  <c r="AF42" i="3" s="1"/>
  <c r="X42" i="3"/>
  <c r="Y42" i="3" s="1"/>
  <c r="O42" i="3"/>
  <c r="I42" i="3"/>
  <c r="AI42" i="3" s="1"/>
  <c r="AE41" i="3"/>
  <c r="AF41" i="3" s="1"/>
  <c r="X41" i="3"/>
  <c r="Y41" i="3" s="1"/>
  <c r="O41" i="3"/>
  <c r="I41" i="3"/>
  <c r="AI41" i="3" s="1"/>
  <c r="AE40" i="3"/>
  <c r="AF40" i="3" s="1"/>
  <c r="X40" i="3"/>
  <c r="Y40" i="3" s="1"/>
  <c r="O40" i="3"/>
  <c r="I40" i="3"/>
  <c r="AI40" i="3" s="1"/>
  <c r="N43" i="3"/>
  <c r="N42" i="3"/>
  <c r="N41" i="3"/>
  <c r="N40" i="3"/>
  <c r="F62" i="3"/>
  <c r="R62" i="3"/>
  <c r="T62" i="3"/>
  <c r="V62" i="3"/>
  <c r="H7" i="3"/>
  <c r="L62" i="3"/>
  <c r="AB62" i="3"/>
  <c r="AD62" i="3"/>
  <c r="H25" i="3"/>
  <c r="H15" i="3"/>
  <c r="H33" i="3"/>
  <c r="H11" i="3"/>
  <c r="H19" i="3"/>
  <c r="H29" i="3"/>
  <c r="H37" i="3"/>
  <c r="H5" i="3"/>
  <c r="H9" i="3"/>
  <c r="H13" i="3"/>
  <c r="H17" i="3"/>
  <c r="H23" i="3"/>
  <c r="H27" i="3"/>
  <c r="H31" i="3"/>
  <c r="H35" i="3"/>
  <c r="H39" i="3"/>
  <c r="X5" i="3"/>
  <c r="O39" i="3"/>
  <c r="P39" i="3" s="1"/>
  <c r="X7" i="3"/>
  <c r="Y7" i="3" s="1"/>
  <c r="X9" i="3"/>
  <c r="Y9" i="3" s="1"/>
  <c r="X11" i="3"/>
  <c r="Y11" i="3" s="1"/>
  <c r="X13" i="3"/>
  <c r="Y13" i="3" s="1"/>
  <c r="X15" i="3"/>
  <c r="Y15" i="3" s="1"/>
  <c r="X17" i="3"/>
  <c r="Y17" i="3" s="1"/>
  <c r="X19" i="3"/>
  <c r="Y19" i="3" s="1"/>
  <c r="H21" i="3"/>
  <c r="O21" i="3"/>
  <c r="P21" i="3" s="1"/>
  <c r="X23" i="3"/>
  <c r="Y23" i="3" s="1"/>
  <c r="AH23" i="3" s="1"/>
  <c r="X25" i="3"/>
  <c r="Y25" i="3" s="1"/>
  <c r="X27" i="3"/>
  <c r="Y27" i="3" s="1"/>
  <c r="AH27" i="3" s="1"/>
  <c r="X29" i="3"/>
  <c r="Y29" i="3" s="1"/>
  <c r="X31" i="3"/>
  <c r="Y31" i="3" s="1"/>
  <c r="X33" i="3"/>
  <c r="Y33" i="3" s="1"/>
  <c r="X35" i="3"/>
  <c r="Y35" i="3" s="1"/>
  <c r="X37" i="3"/>
  <c r="Y37" i="3" s="1"/>
  <c r="I5" i="3"/>
  <c r="N5" i="3"/>
  <c r="AE5" i="3"/>
  <c r="H6" i="3"/>
  <c r="O6" i="3"/>
  <c r="P17" i="3" s="1"/>
  <c r="X6" i="3"/>
  <c r="Y6" i="3" s="1"/>
  <c r="I7" i="3"/>
  <c r="AI7" i="3" s="1"/>
  <c r="N7" i="3"/>
  <c r="AE7" i="3"/>
  <c r="AF7" i="3" s="1"/>
  <c r="H8" i="3"/>
  <c r="O8" i="3"/>
  <c r="P8" i="3" s="1"/>
  <c r="X8" i="3"/>
  <c r="Y8" i="3" s="1"/>
  <c r="I9" i="3"/>
  <c r="AH9" i="3" s="1"/>
  <c r="N9" i="3"/>
  <c r="AE9" i="3"/>
  <c r="AF9" i="3" s="1"/>
  <c r="H10" i="3"/>
  <c r="O10" i="3"/>
  <c r="P10" i="3" s="1"/>
  <c r="X10" i="3"/>
  <c r="Y10" i="3" s="1"/>
  <c r="I11" i="3"/>
  <c r="AI11" i="3" s="1"/>
  <c r="N11" i="3"/>
  <c r="AE11" i="3"/>
  <c r="AF11" i="3" s="1"/>
  <c r="H12" i="3"/>
  <c r="O12" i="3"/>
  <c r="P12" i="3" s="1"/>
  <c r="X12" i="3"/>
  <c r="Y12" i="3" s="1"/>
  <c r="I13" i="3"/>
  <c r="AH13" i="3" s="1"/>
  <c r="N13" i="3"/>
  <c r="AE13" i="3"/>
  <c r="AF13" i="3" s="1"/>
  <c r="H14" i="3"/>
  <c r="O14" i="3"/>
  <c r="P14" i="3" s="1"/>
  <c r="X14" i="3"/>
  <c r="Y14" i="3" s="1"/>
  <c r="I15" i="3"/>
  <c r="AI15" i="3" s="1"/>
  <c r="N15" i="3"/>
  <c r="AE15" i="3"/>
  <c r="AF15" i="3" s="1"/>
  <c r="H16" i="3"/>
  <c r="O16" i="3"/>
  <c r="AI16" i="3" s="1"/>
  <c r="X16" i="3"/>
  <c r="Y16" i="3" s="1"/>
  <c r="I17" i="3"/>
  <c r="AH17" i="3" s="1"/>
  <c r="N17" i="3"/>
  <c r="AE17" i="3"/>
  <c r="AF17" i="3" s="1"/>
  <c r="H18" i="3"/>
  <c r="O18" i="3"/>
  <c r="P18" i="3" s="1"/>
  <c r="X18" i="3"/>
  <c r="I19" i="3"/>
  <c r="AI19" i="3" s="1"/>
  <c r="N19" i="3"/>
  <c r="AE19" i="3"/>
  <c r="AF19" i="3" s="1"/>
  <c r="H20" i="3"/>
  <c r="O20" i="3"/>
  <c r="AI20" i="3" s="1"/>
  <c r="X20" i="3"/>
  <c r="Y20" i="3" s="1"/>
  <c r="AE21" i="3"/>
  <c r="AF21" i="3" s="1"/>
  <c r="AI21" i="3" s="1"/>
  <c r="I21" i="3"/>
  <c r="AH21" i="3" s="1"/>
  <c r="N21" i="3"/>
  <c r="X21" i="3"/>
  <c r="Y21" i="3" s="1"/>
  <c r="I22" i="3"/>
  <c r="AI22" i="3" s="1"/>
  <c r="AE22" i="3"/>
  <c r="AF22" i="3" s="1"/>
  <c r="I24" i="3"/>
  <c r="AH24" i="3" s="1"/>
  <c r="AE24" i="3"/>
  <c r="AF24" i="3" s="1"/>
  <c r="I26" i="3"/>
  <c r="AE26" i="3"/>
  <c r="AF26" i="3" s="1"/>
  <c r="I28" i="3"/>
  <c r="AH28" i="3" s="1"/>
  <c r="AE28" i="3"/>
  <c r="AF28" i="3" s="1"/>
  <c r="I6" i="3"/>
  <c r="AI6" i="3" s="1"/>
  <c r="N6" i="3"/>
  <c r="AE6" i="3"/>
  <c r="AF6" i="3" s="1"/>
  <c r="I8" i="3"/>
  <c r="AH8" i="3" s="1"/>
  <c r="N8" i="3"/>
  <c r="AE8" i="3"/>
  <c r="AF8" i="3" s="1"/>
  <c r="I10" i="3"/>
  <c r="AI10" i="3" s="1"/>
  <c r="N10" i="3"/>
  <c r="AE10" i="3"/>
  <c r="AF10" i="3" s="1"/>
  <c r="I12" i="3"/>
  <c r="AH12" i="3" s="1"/>
  <c r="N12" i="3"/>
  <c r="AE12" i="3"/>
  <c r="AF12" i="3" s="1"/>
  <c r="I14" i="3"/>
  <c r="AI14" i="3" s="1"/>
  <c r="N14" i="3"/>
  <c r="AE14" i="3"/>
  <c r="AF14" i="3" s="1"/>
  <c r="I16" i="3"/>
  <c r="AH16" i="3" s="1"/>
  <c r="N16" i="3"/>
  <c r="AE16" i="3"/>
  <c r="AF16" i="3" s="1"/>
  <c r="I18" i="3"/>
  <c r="N18" i="3"/>
  <c r="AE18" i="3"/>
  <c r="AF18" i="3" s="1"/>
  <c r="I20" i="3"/>
  <c r="AH20" i="3" s="1"/>
  <c r="N20" i="3"/>
  <c r="AE20" i="3"/>
  <c r="AF20" i="3" s="1"/>
  <c r="X22" i="3"/>
  <c r="Y22" i="3" s="1"/>
  <c r="O22" i="3"/>
  <c r="H22" i="3"/>
  <c r="N22" i="3"/>
  <c r="X24" i="3"/>
  <c r="Y24" i="3" s="1"/>
  <c r="O24" i="3"/>
  <c r="H24" i="3"/>
  <c r="N24" i="3"/>
  <c r="X26" i="3"/>
  <c r="O26" i="3"/>
  <c r="H26" i="3"/>
  <c r="N26" i="3"/>
  <c r="X28" i="3"/>
  <c r="Y28" i="3" s="1"/>
  <c r="O28" i="3"/>
  <c r="H28" i="3"/>
  <c r="N28" i="3"/>
  <c r="I30" i="3"/>
  <c r="AI30" i="3" s="1"/>
  <c r="N30" i="3"/>
  <c r="AE30" i="3"/>
  <c r="AF30" i="3" s="1"/>
  <c r="I32" i="3"/>
  <c r="AH32" i="3" s="1"/>
  <c r="N32" i="3"/>
  <c r="AE32" i="3"/>
  <c r="AF32" i="3" s="1"/>
  <c r="I34" i="3"/>
  <c r="AI34" i="3" s="1"/>
  <c r="N34" i="3"/>
  <c r="AE34" i="3"/>
  <c r="AF34" i="3" s="1"/>
  <c r="I36" i="3"/>
  <c r="AH36" i="3" s="1"/>
  <c r="N36" i="3"/>
  <c r="AE36" i="3"/>
  <c r="AF36" i="3" s="1"/>
  <c r="I38" i="3"/>
  <c r="AI38" i="3" s="1"/>
  <c r="N38" i="3"/>
  <c r="AE38" i="3"/>
  <c r="AF38" i="3" s="1"/>
  <c r="M59" i="3"/>
  <c r="AA59" i="3"/>
  <c r="I23" i="3"/>
  <c r="AI23" i="3" s="1"/>
  <c r="N23" i="3"/>
  <c r="AE23" i="3"/>
  <c r="AF23" i="3" s="1"/>
  <c r="I25" i="3"/>
  <c r="AH25" i="3" s="1"/>
  <c r="N25" i="3"/>
  <c r="AE25" i="3"/>
  <c r="AF25" i="3" s="1"/>
  <c r="I27" i="3"/>
  <c r="AI27" i="3" s="1"/>
  <c r="N27" i="3"/>
  <c r="AE27" i="3"/>
  <c r="AF27" i="3" s="1"/>
  <c r="I29" i="3"/>
  <c r="AH29" i="3" s="1"/>
  <c r="N29" i="3"/>
  <c r="AE29" i="3"/>
  <c r="AF29" i="3" s="1"/>
  <c r="H30" i="3"/>
  <c r="O30" i="3"/>
  <c r="P30" i="3" s="1"/>
  <c r="X30" i="3"/>
  <c r="Y30" i="3" s="1"/>
  <c r="I31" i="3"/>
  <c r="AI31" i="3" s="1"/>
  <c r="N31" i="3"/>
  <c r="AE31" i="3"/>
  <c r="AF31" i="3" s="1"/>
  <c r="H32" i="3"/>
  <c r="O32" i="3"/>
  <c r="AI32" i="3" s="1"/>
  <c r="X32" i="3"/>
  <c r="Y32" i="3" s="1"/>
  <c r="I33" i="3"/>
  <c r="AH33" i="3" s="1"/>
  <c r="N33" i="3"/>
  <c r="AE33" i="3"/>
  <c r="AF33" i="3" s="1"/>
  <c r="H34" i="3"/>
  <c r="O34" i="3"/>
  <c r="P34" i="3" s="1"/>
  <c r="X34" i="3"/>
  <c r="Y34" i="3" s="1"/>
  <c r="I35" i="3"/>
  <c r="AI35" i="3" s="1"/>
  <c r="N35" i="3"/>
  <c r="AE35" i="3"/>
  <c r="AF35" i="3" s="1"/>
  <c r="H36" i="3"/>
  <c r="O36" i="3"/>
  <c r="AI36" i="3" s="1"/>
  <c r="X36" i="3"/>
  <c r="Y36" i="3" s="1"/>
  <c r="I37" i="3"/>
  <c r="AH37" i="3" s="1"/>
  <c r="N37" i="3"/>
  <c r="AE37" i="3"/>
  <c r="AF37" i="3" s="1"/>
  <c r="H38" i="3"/>
  <c r="O38" i="3"/>
  <c r="P38" i="3" s="1"/>
  <c r="X38" i="3"/>
  <c r="Y38" i="3" s="1"/>
  <c r="I39" i="3"/>
  <c r="AI39" i="3" s="1"/>
  <c r="N39" i="3"/>
  <c r="AE39" i="3"/>
  <c r="AF39" i="3" s="1"/>
  <c r="E59" i="3"/>
  <c r="E62" i="3"/>
  <c r="G59" i="3"/>
  <c r="G62" i="3"/>
  <c r="Q59" i="3"/>
  <c r="Q62" i="3"/>
  <c r="S59" i="3"/>
  <c r="S62" i="3"/>
  <c r="U59" i="3"/>
  <c r="U62" i="3"/>
  <c r="W59" i="3"/>
  <c r="W62" i="3"/>
  <c r="D59" i="3"/>
  <c r="K59" i="3"/>
  <c r="AC59" i="3"/>
  <c r="AO39" i="8" l="1"/>
  <c r="AG37" i="3"/>
  <c r="AO36" i="8"/>
  <c r="AO35" i="8"/>
  <c r="AG33" i="3"/>
  <c r="AO32" i="8"/>
  <c r="AO31" i="8"/>
  <c r="AG29" i="3"/>
  <c r="AG38" i="3"/>
  <c r="AO38" i="8"/>
  <c r="AO34" i="8"/>
  <c r="AG30" i="3"/>
  <c r="AO30" i="8"/>
  <c r="AG18" i="3"/>
  <c r="AG14" i="3"/>
  <c r="AO14" i="8"/>
  <c r="AO10" i="8"/>
  <c r="AG6" i="3"/>
  <c r="AO6" i="8"/>
  <c r="AO22" i="8"/>
  <c r="AO21" i="8"/>
  <c r="AO20" i="8"/>
  <c r="AG19" i="3"/>
  <c r="AO19" i="8"/>
  <c r="AO16" i="8"/>
  <c r="AG15" i="3"/>
  <c r="AO15" i="8"/>
  <c r="AG11" i="3"/>
  <c r="AO11" i="8"/>
  <c r="AG7" i="3"/>
  <c r="AO7" i="8"/>
  <c r="AO40" i="8"/>
  <c r="AO41" i="8"/>
  <c r="AO42" i="8"/>
  <c r="AO43" i="8"/>
  <c r="AO27" i="8"/>
  <c r="AG23" i="3"/>
  <c r="AO23" i="8"/>
  <c r="AG16" i="3"/>
  <c r="AG24" i="3"/>
  <c r="AG41" i="3"/>
  <c r="J48" i="3"/>
  <c r="J44" i="3"/>
  <c r="I57" i="3"/>
  <c r="I55" i="3"/>
  <c r="G14" i="5" s="1"/>
  <c r="I61" i="3"/>
  <c r="J46" i="3"/>
  <c r="J49" i="3"/>
  <c r="J47" i="3"/>
  <c r="J45" i="3"/>
  <c r="I58" i="3"/>
  <c r="K96" i="3"/>
  <c r="K97" i="3" s="1"/>
  <c r="K98" i="3" s="1"/>
  <c r="K99" i="3" s="1"/>
  <c r="I56" i="3"/>
  <c r="F14" i="5" s="1"/>
  <c r="I14" i="7"/>
  <c r="J41" i="3"/>
  <c r="P41" i="3"/>
  <c r="AH41" i="3"/>
  <c r="P43" i="3"/>
  <c r="AH43" i="3"/>
  <c r="AH38" i="3"/>
  <c r="P36" i="3"/>
  <c r="AH34" i="3"/>
  <c r="P32" i="3"/>
  <c r="AH30" i="3"/>
  <c r="P28" i="3"/>
  <c r="AI28" i="3"/>
  <c r="P26" i="3"/>
  <c r="P24" i="3"/>
  <c r="J24" i="3"/>
  <c r="AI24" i="3"/>
  <c r="P22" i="3"/>
  <c r="AH22" i="3"/>
  <c r="P20" i="3"/>
  <c r="AH18" i="3"/>
  <c r="P16" i="3"/>
  <c r="AH14" i="3"/>
  <c r="J12" i="3"/>
  <c r="AI12" i="3"/>
  <c r="AH10" i="3"/>
  <c r="J8" i="3"/>
  <c r="AI8" i="3"/>
  <c r="P6" i="3"/>
  <c r="AH6" i="3"/>
  <c r="AI55" i="6"/>
  <c r="AJ48" i="6"/>
  <c r="G68" i="6"/>
  <c r="AJ44" i="6"/>
  <c r="S66" i="6"/>
  <c r="D10" i="10" s="1"/>
  <c r="AI56" i="6"/>
  <c r="AI58" i="6"/>
  <c r="AJ49" i="6"/>
  <c r="AJ45" i="6"/>
  <c r="AJ46" i="6"/>
  <c r="AJ43" i="6"/>
  <c r="AJ42" i="6"/>
  <c r="AI57" i="6"/>
  <c r="G69" i="6"/>
  <c r="AJ47" i="6"/>
  <c r="G14" i="12"/>
  <c r="C40" i="9"/>
  <c r="C40" i="7"/>
  <c r="AJ5" i="6"/>
  <c r="C41" i="7" s="1"/>
  <c r="AJ40" i="6"/>
  <c r="AJ18" i="6"/>
  <c r="AJ8" i="6"/>
  <c r="AJ21" i="6"/>
  <c r="AJ13" i="6"/>
  <c r="AJ30" i="6"/>
  <c r="AJ36" i="6"/>
  <c r="AJ27" i="6"/>
  <c r="AJ23" i="6"/>
  <c r="AJ22" i="6"/>
  <c r="AJ20" i="6"/>
  <c r="AJ6" i="6"/>
  <c r="AJ25" i="6"/>
  <c r="AJ7" i="6"/>
  <c r="AJ37" i="6"/>
  <c r="AJ32" i="6"/>
  <c r="AJ26" i="6"/>
  <c r="AJ16" i="6"/>
  <c r="AJ10" i="6"/>
  <c r="AJ17" i="6"/>
  <c r="AJ9" i="6"/>
  <c r="AJ28" i="6"/>
  <c r="AJ24" i="6"/>
  <c r="AJ14" i="6"/>
  <c r="AJ12" i="6"/>
  <c r="AJ11" i="6"/>
  <c r="AJ15" i="6"/>
  <c r="AJ38" i="6"/>
  <c r="AJ34" i="6"/>
  <c r="I37" i="7"/>
  <c r="P40" i="3"/>
  <c r="AH40" i="3"/>
  <c r="J42" i="3"/>
  <c r="P42" i="3"/>
  <c r="AH42" i="3"/>
  <c r="AH39" i="3"/>
  <c r="AI37" i="3"/>
  <c r="P35" i="3"/>
  <c r="J35" i="3"/>
  <c r="AH35" i="3"/>
  <c r="AI33" i="3"/>
  <c r="J31" i="3"/>
  <c r="AH31" i="3"/>
  <c r="AI29" i="3"/>
  <c r="J27" i="3"/>
  <c r="J25" i="3"/>
  <c r="AI25" i="3"/>
  <c r="J23" i="3"/>
  <c r="J19" i="3"/>
  <c r="AH19" i="3"/>
  <c r="AI17" i="3"/>
  <c r="J15" i="3"/>
  <c r="AH15" i="3"/>
  <c r="J13" i="3"/>
  <c r="AI13" i="3"/>
  <c r="J11" i="3"/>
  <c r="AH11" i="3"/>
  <c r="J9" i="3"/>
  <c r="AI9" i="3"/>
  <c r="J7" i="3"/>
  <c r="AH7" i="3"/>
  <c r="J5" i="3"/>
  <c r="C13" i="11"/>
  <c r="P48" i="3"/>
  <c r="O61" i="3"/>
  <c r="O55" i="3"/>
  <c r="G20" i="5" s="1"/>
  <c r="O56" i="3"/>
  <c r="O57" i="3"/>
  <c r="P44" i="3"/>
  <c r="O58" i="3"/>
  <c r="K102" i="3"/>
  <c r="K103" i="3" s="1"/>
  <c r="K104" i="3" s="1"/>
  <c r="K105" i="3" s="1"/>
  <c r="P47" i="3"/>
  <c r="P49" i="3"/>
  <c r="P46" i="3"/>
  <c r="P45" i="3"/>
  <c r="AJ33" i="6"/>
  <c r="AJ35" i="6"/>
  <c r="J43" i="3"/>
  <c r="J38" i="3"/>
  <c r="J36" i="3"/>
  <c r="J34" i="3"/>
  <c r="J32" i="3"/>
  <c r="J30" i="3"/>
  <c r="J28" i="3"/>
  <c r="J26" i="3"/>
  <c r="J22" i="3"/>
  <c r="J20" i="3"/>
  <c r="J18" i="3"/>
  <c r="J16" i="3"/>
  <c r="J14" i="3"/>
  <c r="J10" i="3"/>
  <c r="J6" i="3"/>
  <c r="AJ41" i="6"/>
  <c r="I14" i="9"/>
  <c r="I20" i="7"/>
  <c r="I20" i="9"/>
  <c r="J40" i="3"/>
  <c r="J39" i="3"/>
  <c r="J37" i="3"/>
  <c r="J33" i="3"/>
  <c r="J29" i="3"/>
  <c r="J21" i="3"/>
  <c r="J17" i="3"/>
  <c r="P5" i="3"/>
  <c r="C14" i="5"/>
  <c r="C20" i="5"/>
  <c r="C18" i="11"/>
  <c r="M14" i="9"/>
  <c r="M20" i="9"/>
  <c r="I8" i="13"/>
  <c r="Q3" i="9"/>
  <c r="AK5" i="6"/>
  <c r="Y173" i="6"/>
  <c r="C44" i="5"/>
  <c r="X174" i="6"/>
  <c r="E37" i="7"/>
  <c r="M40" i="9"/>
  <c r="D103" i="6"/>
  <c r="L98" i="8"/>
  <c r="L97" i="8"/>
  <c r="J119" i="8"/>
  <c r="N119" i="8"/>
  <c r="L96" i="8"/>
  <c r="L104" i="8"/>
  <c r="L103" i="8"/>
  <c r="L102" i="8"/>
  <c r="S69" i="6"/>
  <c r="D13" i="10" s="1"/>
  <c r="E30" i="7"/>
  <c r="C46" i="7"/>
  <c r="B46" i="7" s="1"/>
  <c r="F105" i="6"/>
  <c r="F102" i="6"/>
  <c r="N112" i="6"/>
  <c r="N109" i="6"/>
  <c r="H112" i="6"/>
  <c r="H109" i="6"/>
  <c r="D133" i="6"/>
  <c r="S173" i="6"/>
  <c r="H96" i="6"/>
  <c r="L105" i="6"/>
  <c r="N110" i="6"/>
  <c r="F103" i="6"/>
  <c r="H111" i="6"/>
  <c r="J109" i="6"/>
  <c r="D104" i="6"/>
  <c r="H98" i="6"/>
  <c r="L112" i="6"/>
  <c r="L109" i="6"/>
  <c r="Y62" i="6"/>
  <c r="L111" i="6"/>
  <c r="N111" i="6"/>
  <c r="F104" i="6"/>
  <c r="E131" i="6"/>
  <c r="H110" i="6"/>
  <c r="J110" i="6"/>
  <c r="J111" i="6"/>
  <c r="D102" i="6"/>
  <c r="H97" i="6"/>
  <c r="L99" i="6"/>
  <c r="Q174" i="6"/>
  <c r="Y5" i="3"/>
  <c r="F20" i="5"/>
  <c r="J97" i="3"/>
  <c r="AK41" i="3"/>
  <c r="AK40" i="3"/>
  <c r="AK42" i="3"/>
  <c r="AK23" i="3"/>
  <c r="AK17" i="3"/>
  <c r="AK39" i="3"/>
  <c r="AK10" i="3"/>
  <c r="Y26" i="3"/>
  <c r="Z26" i="3" s="1"/>
  <c r="Y18" i="3"/>
  <c r="D99" i="3"/>
  <c r="D96" i="3"/>
  <c r="H99" i="3"/>
  <c r="H96" i="3"/>
  <c r="D112" i="3"/>
  <c r="D104" i="3"/>
  <c r="D102" i="3"/>
  <c r="D103" i="3"/>
  <c r="F103" i="3"/>
  <c r="F97" i="3"/>
  <c r="D119" i="3"/>
  <c r="N112" i="3"/>
  <c r="F112" i="3"/>
  <c r="H112" i="3"/>
  <c r="H104" i="3"/>
  <c r="H102" i="3"/>
  <c r="H103" i="3"/>
  <c r="F102" i="3"/>
  <c r="J96" i="3"/>
  <c r="J98" i="3"/>
  <c r="F96" i="3"/>
  <c r="F98" i="3"/>
  <c r="H97" i="3"/>
  <c r="D97" i="3"/>
  <c r="J112" i="3"/>
  <c r="L112" i="3"/>
  <c r="F104" i="3"/>
  <c r="H98" i="3"/>
  <c r="D98" i="3"/>
  <c r="AF5" i="3"/>
  <c r="Y57" i="3" l="1"/>
  <c r="Y55" i="3"/>
  <c r="Y58" i="3"/>
  <c r="Z46" i="3"/>
  <c r="Z49" i="3"/>
  <c r="Z44" i="3"/>
  <c r="Z48" i="3"/>
  <c r="Y61" i="3"/>
  <c r="Z45" i="3"/>
  <c r="Z47" i="3"/>
  <c r="Y56" i="3"/>
  <c r="Q109" i="3"/>
  <c r="Q110" i="3" s="1"/>
  <c r="Q111" i="3" s="1"/>
  <c r="Q112" i="3" s="1"/>
  <c r="M30" i="9"/>
  <c r="C26" i="11"/>
  <c r="C30" i="5"/>
  <c r="I30" i="9"/>
  <c r="Z5" i="3"/>
  <c r="Z7" i="3"/>
  <c r="Z15" i="3"/>
  <c r="Z21" i="3"/>
  <c r="Z29" i="3"/>
  <c r="Z37" i="3"/>
  <c r="Z10" i="3"/>
  <c r="Z16" i="3"/>
  <c r="Z32" i="3"/>
  <c r="Z34" i="3"/>
  <c r="I30" i="7"/>
  <c r="AO9" i="8"/>
  <c r="AO13" i="8"/>
  <c r="AQ13" i="8" s="1"/>
  <c r="AO17" i="8"/>
  <c r="Z23" i="3"/>
  <c r="AO25" i="8"/>
  <c r="AJ25" i="3"/>
  <c r="AO29" i="8"/>
  <c r="AJ29" i="3"/>
  <c r="AO12" i="8"/>
  <c r="AJ12" i="3"/>
  <c r="AO24" i="8"/>
  <c r="AJ24" i="3"/>
  <c r="Z39" i="3"/>
  <c r="Z19" i="3"/>
  <c r="Z33" i="3"/>
  <c r="Z8" i="3"/>
  <c r="Z14" i="3"/>
  <c r="Z30" i="3"/>
  <c r="Z38" i="3"/>
  <c r="Z42" i="3"/>
  <c r="Z40" i="3"/>
  <c r="Z13" i="3"/>
  <c r="Z31" i="3"/>
  <c r="Z24" i="3"/>
  <c r="AF55" i="3"/>
  <c r="AF56" i="3"/>
  <c r="AG49" i="3"/>
  <c r="AF58" i="3"/>
  <c r="AG48" i="3"/>
  <c r="AG45" i="3"/>
  <c r="AG47" i="3"/>
  <c r="AG46" i="3"/>
  <c r="M116" i="3"/>
  <c r="M117" i="3" s="1"/>
  <c r="M118" i="3" s="1"/>
  <c r="M119" i="3" s="1"/>
  <c r="AF57" i="3"/>
  <c r="AG44" i="3"/>
  <c r="C40" i="11"/>
  <c r="C37" i="5"/>
  <c r="AG5" i="3"/>
  <c r="I37" i="9"/>
  <c r="M37" i="9"/>
  <c r="AG40" i="3"/>
  <c r="AG12" i="3"/>
  <c r="AG20" i="3"/>
  <c r="AG22" i="3"/>
  <c r="AG26" i="3"/>
  <c r="AG28" i="3"/>
  <c r="AG36" i="3"/>
  <c r="AG43" i="3"/>
  <c r="Z18" i="3"/>
  <c r="AK13" i="3"/>
  <c r="AK9" i="3"/>
  <c r="AH5" i="3"/>
  <c r="AI5" i="3"/>
  <c r="AG21" i="3"/>
  <c r="Z27" i="3"/>
  <c r="AO33" i="8"/>
  <c r="AQ33" i="8" s="1"/>
  <c r="AO37" i="8"/>
  <c r="AQ37" i="8" s="1"/>
  <c r="AO8" i="8"/>
  <c r="AQ8" i="8" s="1"/>
  <c r="AH26" i="3"/>
  <c r="AO28" i="8"/>
  <c r="AJ28" i="3"/>
  <c r="AG42" i="3"/>
  <c r="Z11" i="3"/>
  <c r="Z25" i="3"/>
  <c r="Z6" i="3"/>
  <c r="Z12" i="3"/>
  <c r="Z20" i="3"/>
  <c r="AG8" i="3"/>
  <c r="AG32" i="3"/>
  <c r="AG27" i="3"/>
  <c r="Z36" i="3"/>
  <c r="Z43" i="3"/>
  <c r="Z41" i="3"/>
  <c r="Z9" i="3"/>
  <c r="Z17" i="3"/>
  <c r="Z35" i="3"/>
  <c r="AG9" i="3"/>
  <c r="AG13" i="3"/>
  <c r="AG17" i="3"/>
  <c r="AI26" i="3"/>
  <c r="AG10" i="3"/>
  <c r="AI18" i="3"/>
  <c r="Z22" i="3"/>
  <c r="Z28" i="3"/>
  <c r="AG34" i="3"/>
  <c r="AG25" i="3"/>
  <c r="AG31" i="3"/>
  <c r="AG35" i="3"/>
  <c r="AG39" i="3"/>
  <c r="G20" i="12"/>
  <c r="C42" i="7"/>
  <c r="W69" i="6"/>
  <c r="W70" i="6"/>
  <c r="W67" i="6"/>
  <c r="W68" i="6"/>
  <c r="AK8" i="3"/>
  <c r="AQ11" i="8"/>
  <c r="AK11" i="3"/>
  <c r="AQ16" i="8"/>
  <c r="AK16" i="3"/>
  <c r="AQ19" i="8"/>
  <c r="AK19" i="3"/>
  <c r="AQ32" i="8"/>
  <c r="AK32" i="3"/>
  <c r="AQ27" i="8"/>
  <c r="AK27" i="3"/>
  <c r="AQ28" i="8"/>
  <c r="AK28" i="3"/>
  <c r="AQ30" i="8"/>
  <c r="AK30" i="3"/>
  <c r="AQ38" i="8"/>
  <c r="AK38" i="3"/>
  <c r="AQ31" i="8"/>
  <c r="AK31" i="3"/>
  <c r="AQ35" i="8"/>
  <c r="AK35" i="3"/>
  <c r="AQ14" i="8"/>
  <c r="AK14" i="3"/>
  <c r="AQ22" i="8"/>
  <c r="AK22" i="3"/>
  <c r="AQ7" i="8"/>
  <c r="AK7" i="3"/>
  <c r="AQ12" i="8"/>
  <c r="AK12" i="3"/>
  <c r="AQ15" i="8"/>
  <c r="AK15" i="3"/>
  <c r="AQ20" i="8"/>
  <c r="AK20" i="3"/>
  <c r="AQ24" i="8"/>
  <c r="AK24" i="3"/>
  <c r="AQ36" i="8"/>
  <c r="AK36" i="3"/>
  <c r="AQ25" i="8"/>
  <c r="AK25" i="3"/>
  <c r="AQ34" i="8"/>
  <c r="AK34" i="3"/>
  <c r="AQ29" i="8"/>
  <c r="AK29" i="3"/>
  <c r="AK33" i="3"/>
  <c r="AK37" i="3"/>
  <c r="AQ43" i="8"/>
  <c r="AK43" i="3"/>
  <c r="AQ6" i="8"/>
  <c r="AK6" i="3"/>
  <c r="AQ21" i="8"/>
  <c r="AK21" i="3"/>
  <c r="AQ39" i="8"/>
  <c r="AQ17" i="8"/>
  <c r="AQ23" i="8"/>
  <c r="AQ10" i="8"/>
  <c r="AQ9" i="8"/>
  <c r="E39" i="9"/>
  <c r="AQ42" i="8"/>
  <c r="G39" i="9"/>
  <c r="AQ40" i="8"/>
  <c r="F39" i="9"/>
  <c r="AQ41" i="8"/>
  <c r="C47" i="7"/>
  <c r="B47" i="7" s="1"/>
  <c r="F40" i="7"/>
  <c r="I14" i="12" s="1"/>
  <c r="F40" i="9"/>
  <c r="G40" i="7"/>
  <c r="G40" i="9"/>
  <c r="H13" i="9" s="1"/>
  <c r="E40" i="7"/>
  <c r="E40" i="9"/>
  <c r="N116" i="8"/>
  <c r="N118" i="8"/>
  <c r="R112" i="8"/>
  <c r="J118" i="8"/>
  <c r="J117" i="8"/>
  <c r="N117" i="8"/>
  <c r="J116" i="8"/>
  <c r="E132" i="6"/>
  <c r="C133" i="6"/>
  <c r="H68" i="6"/>
  <c r="L98" i="6"/>
  <c r="L97" i="6"/>
  <c r="J119" i="6"/>
  <c r="L104" i="6"/>
  <c r="L102" i="6"/>
  <c r="L103" i="6"/>
  <c r="R112" i="6"/>
  <c r="H69" i="6"/>
  <c r="N119" i="6"/>
  <c r="L96" i="6"/>
  <c r="S68" i="3"/>
  <c r="C12" i="10" s="1"/>
  <c r="E20" i="5"/>
  <c r="S67" i="3"/>
  <c r="C11" i="10" s="1"/>
  <c r="E14" i="5"/>
  <c r="F37" i="5"/>
  <c r="G37" i="5"/>
  <c r="X174" i="3"/>
  <c r="W174" i="3"/>
  <c r="E30" i="5"/>
  <c r="F30" i="5"/>
  <c r="G30" i="5"/>
  <c r="Q174" i="3"/>
  <c r="R174" i="3"/>
  <c r="D109" i="3"/>
  <c r="I174" i="3"/>
  <c r="O62" i="3"/>
  <c r="K173" i="3"/>
  <c r="E174" i="3"/>
  <c r="F173" i="3"/>
  <c r="I62" i="3"/>
  <c r="K172" i="3"/>
  <c r="J174" i="3"/>
  <c r="H119" i="3"/>
  <c r="H116" i="3"/>
  <c r="P112" i="3"/>
  <c r="P109" i="3"/>
  <c r="J111" i="3"/>
  <c r="J110" i="3"/>
  <c r="S172" i="3"/>
  <c r="F172" i="3"/>
  <c r="D174" i="3"/>
  <c r="H109" i="3"/>
  <c r="H111" i="3"/>
  <c r="H110" i="3"/>
  <c r="F111" i="3"/>
  <c r="F109" i="3"/>
  <c r="F110" i="3"/>
  <c r="D118" i="3"/>
  <c r="D116" i="3"/>
  <c r="D117" i="3"/>
  <c r="D111" i="3"/>
  <c r="D110" i="3"/>
  <c r="Y172" i="3"/>
  <c r="L111" i="3"/>
  <c r="L110" i="3"/>
  <c r="P111" i="3"/>
  <c r="P110" i="3"/>
  <c r="F119" i="3"/>
  <c r="F117" i="3"/>
  <c r="F116" i="3"/>
  <c r="N111" i="3"/>
  <c r="N109" i="3"/>
  <c r="N110" i="3"/>
  <c r="F118" i="3"/>
  <c r="H118" i="3"/>
  <c r="H117" i="3"/>
  <c r="L105" i="3"/>
  <c r="L109" i="3"/>
  <c r="J109" i="3"/>
  <c r="AO18" i="8" l="1"/>
  <c r="AJ18" i="3"/>
  <c r="AO26" i="8"/>
  <c r="AJ26" i="3"/>
  <c r="AJ8" i="3"/>
  <c r="AJ37" i="3"/>
  <c r="AJ33" i="3"/>
  <c r="AO5" i="8"/>
  <c r="AQ5" i="8" s="1"/>
  <c r="S66" i="3"/>
  <c r="AI55" i="3"/>
  <c r="G68" i="3"/>
  <c r="AJ48" i="3"/>
  <c r="AI57" i="3"/>
  <c r="AI56" i="3"/>
  <c r="AJ46" i="3"/>
  <c r="AJ45" i="3"/>
  <c r="AJ49" i="3"/>
  <c r="G69" i="3"/>
  <c r="AI58" i="3"/>
  <c r="AJ47" i="3"/>
  <c r="AJ44" i="3"/>
  <c r="C39" i="9"/>
  <c r="G14" i="11"/>
  <c r="AJ5" i="3"/>
  <c r="C40" i="5" s="1"/>
  <c r="C39" i="5"/>
  <c r="C39" i="7"/>
  <c r="AJ39" i="3"/>
  <c r="AJ35" i="3"/>
  <c r="AJ31" i="3"/>
  <c r="AJ34" i="3"/>
  <c r="AJ10" i="3"/>
  <c r="AJ22" i="3"/>
  <c r="AJ21" i="3"/>
  <c r="AJ20" i="3"/>
  <c r="AJ16" i="3"/>
  <c r="AJ40" i="3"/>
  <c r="AJ42" i="3"/>
  <c r="AJ27" i="3"/>
  <c r="AJ36" i="3"/>
  <c r="AJ32" i="3"/>
  <c r="AJ38" i="3"/>
  <c r="AJ30" i="3"/>
  <c r="AJ14" i="3"/>
  <c r="AJ6" i="3"/>
  <c r="AJ19" i="3"/>
  <c r="AJ15" i="3"/>
  <c r="AJ11" i="3"/>
  <c r="AJ7" i="3"/>
  <c r="AJ41" i="3"/>
  <c r="AJ43" i="3"/>
  <c r="AJ23" i="3"/>
  <c r="AJ17" i="3"/>
  <c r="AJ13" i="3"/>
  <c r="AJ9" i="3"/>
  <c r="AK5" i="3"/>
  <c r="AQ18" i="8"/>
  <c r="AK18" i="3"/>
  <c r="AQ26" i="8"/>
  <c r="AK26" i="3"/>
  <c r="H36" i="7"/>
  <c r="H14" i="12"/>
  <c r="S69" i="3"/>
  <c r="C13" i="10" s="1"/>
  <c r="H27" i="7"/>
  <c r="C48" i="9"/>
  <c r="B48" i="9" s="1"/>
  <c r="D35" i="10"/>
  <c r="M39" i="9"/>
  <c r="C35" i="10"/>
  <c r="H34" i="7"/>
  <c r="H13" i="7"/>
  <c r="H25" i="7"/>
  <c r="H17" i="7"/>
  <c r="H19" i="7"/>
  <c r="H12" i="7"/>
  <c r="H29" i="7"/>
  <c r="H23" i="7"/>
  <c r="H18" i="7"/>
  <c r="H14" i="7"/>
  <c r="H28" i="7"/>
  <c r="H37" i="7"/>
  <c r="H26" i="7"/>
  <c r="H11" i="7"/>
  <c r="H30" i="7"/>
  <c r="H33" i="7"/>
  <c r="H35" i="7"/>
  <c r="H24" i="7"/>
  <c r="H20" i="7"/>
  <c r="H10" i="7"/>
  <c r="H30" i="9"/>
  <c r="H14" i="9"/>
  <c r="H23" i="9"/>
  <c r="H35" i="9"/>
  <c r="H29" i="9"/>
  <c r="H18" i="9"/>
  <c r="H10" i="9"/>
  <c r="H25" i="9"/>
  <c r="H33" i="9"/>
  <c r="H36" i="9"/>
  <c r="H12" i="9"/>
  <c r="H37" i="9"/>
  <c r="H20" i="9"/>
  <c r="H19" i="9"/>
  <c r="H27" i="9"/>
  <c r="H34" i="9"/>
  <c r="H11" i="9"/>
  <c r="H26" i="9"/>
  <c r="H24" i="9"/>
  <c r="H17" i="9"/>
  <c r="H28" i="9"/>
  <c r="R110" i="8"/>
  <c r="C45" i="5"/>
  <c r="B45" i="5" s="1"/>
  <c r="J117" i="6"/>
  <c r="J118" i="6"/>
  <c r="R111" i="8"/>
  <c r="R109" i="8"/>
  <c r="N117" i="6"/>
  <c r="N118" i="6"/>
  <c r="J116" i="6"/>
  <c r="R111" i="6"/>
  <c r="R110" i="6"/>
  <c r="N116" i="6"/>
  <c r="R109" i="6"/>
  <c r="S70" i="3"/>
  <c r="C14" i="10" s="1"/>
  <c r="E37" i="5"/>
  <c r="D133" i="3"/>
  <c r="C10" i="10"/>
  <c r="Y62" i="3"/>
  <c r="S173" i="3"/>
  <c r="L99" i="3"/>
  <c r="L104" i="3"/>
  <c r="L103" i="3"/>
  <c r="E131" i="3"/>
  <c r="Y173" i="3"/>
  <c r="L102" i="3"/>
  <c r="C41" i="5" l="1"/>
  <c r="G20" i="11"/>
  <c r="W68" i="3"/>
  <c r="W67" i="3"/>
  <c r="W70" i="3"/>
  <c r="W69" i="3"/>
  <c r="F39" i="5"/>
  <c r="I14" i="11" s="1"/>
  <c r="F39" i="7"/>
  <c r="E39" i="5"/>
  <c r="E39" i="7"/>
  <c r="G39" i="5"/>
  <c r="G39" i="7"/>
  <c r="AV7" i="8"/>
  <c r="E35" i="10" s="1"/>
  <c r="C36" i="10"/>
  <c r="C37" i="10" s="1"/>
  <c r="H20" i="5"/>
  <c r="L97" i="3"/>
  <c r="L96" i="3"/>
  <c r="E132" i="3"/>
  <c r="H68" i="3"/>
  <c r="H69" i="3"/>
  <c r="C133" i="3"/>
  <c r="L98" i="3"/>
  <c r="J117" i="3"/>
  <c r="R111" i="3"/>
  <c r="H10" i="5" l="1"/>
  <c r="H14" i="11"/>
  <c r="H27" i="5"/>
  <c r="H35" i="5"/>
  <c r="H14" i="5"/>
  <c r="H28" i="5"/>
  <c r="H13" i="5"/>
  <c r="H37" i="5"/>
  <c r="H17" i="5"/>
  <c r="H18" i="5"/>
  <c r="H25" i="5"/>
  <c r="H30" i="5"/>
  <c r="H11" i="5"/>
  <c r="H33" i="5"/>
  <c r="H23" i="5"/>
  <c r="H34" i="5"/>
  <c r="H24" i="5"/>
  <c r="H12" i="5"/>
  <c r="H29" i="5"/>
  <c r="H19" i="5"/>
  <c r="H36" i="5"/>
  <c r="H26" i="5"/>
  <c r="AU9" i="8"/>
  <c r="D36" i="10"/>
  <c r="D37" i="10" s="1"/>
  <c r="AT9" i="8"/>
  <c r="AV8" i="8"/>
  <c r="E36" i="10" s="1"/>
  <c r="R112" i="3"/>
  <c r="R109" i="3"/>
  <c r="J119" i="3"/>
  <c r="J116" i="3"/>
  <c r="N119" i="3"/>
  <c r="R110" i="3"/>
  <c r="J118" i="3"/>
  <c r="N117" i="3" l="1"/>
  <c r="N116" i="3"/>
  <c r="N118" i="3"/>
</calcChain>
</file>

<file path=xl/sharedStrings.xml><?xml version="1.0" encoding="utf-8"?>
<sst xmlns="http://schemas.openxmlformats.org/spreadsheetml/2006/main" count="799" uniqueCount="168">
  <si>
    <t>العدد الرتبي</t>
  </si>
  <si>
    <t>قائمة التلاميذ</t>
  </si>
  <si>
    <t>ذكر / أنثى</t>
  </si>
  <si>
    <t>ذكر</t>
  </si>
  <si>
    <t>أنثى</t>
  </si>
  <si>
    <t>المندوبية الجهوية للتربية</t>
  </si>
  <si>
    <t>المدرسة الإبتدائية</t>
  </si>
  <si>
    <t>المعلم (ة)</t>
  </si>
  <si>
    <t>القسم</t>
  </si>
  <si>
    <t>السنة الدراسية</t>
  </si>
  <si>
    <t>عدد التلاميذ</t>
  </si>
  <si>
    <t>أصغر عدد</t>
  </si>
  <si>
    <t>أكبر عدد</t>
  </si>
  <si>
    <t>معفى تربية بدنية</t>
  </si>
  <si>
    <t>الهاتف : 99915508</t>
  </si>
  <si>
    <t>www.facebook.com/bououni.ahmed</t>
  </si>
  <si>
    <t>مجال اللغة العربية</t>
  </si>
  <si>
    <t>مجال العلوم و التكنولوجيا</t>
  </si>
  <si>
    <t>مجال التنشئة</t>
  </si>
  <si>
    <t>مجال اللغات</t>
  </si>
  <si>
    <t>النتيجة النهائية</t>
  </si>
  <si>
    <t>الجنس</t>
  </si>
  <si>
    <t>تواصل شفوي</t>
  </si>
  <si>
    <t>قراءة</t>
  </si>
  <si>
    <t>قواعد اللغة</t>
  </si>
  <si>
    <t>إنتاج كتابي</t>
  </si>
  <si>
    <t>مجموع المجال</t>
  </si>
  <si>
    <t>معدل المجال</t>
  </si>
  <si>
    <t>الرتبة في المجال</t>
  </si>
  <si>
    <t>رياضيات</t>
  </si>
  <si>
    <t>الإيقاظ العلمي</t>
  </si>
  <si>
    <t>تربية تكنولوجية</t>
  </si>
  <si>
    <t>تربية إسلامية</t>
  </si>
  <si>
    <t>تاريخ</t>
  </si>
  <si>
    <t>جغرافيا</t>
  </si>
  <si>
    <t>تربية مدنية</t>
  </si>
  <si>
    <t>تربية تشكيلية</t>
  </si>
  <si>
    <t>تربية موسيقية</t>
  </si>
  <si>
    <t>تربية بدنية</t>
  </si>
  <si>
    <t>Expression orale</t>
  </si>
  <si>
    <t>Lecture</t>
  </si>
  <si>
    <t>Production écrite</t>
  </si>
  <si>
    <t>الأنقليزية</t>
  </si>
  <si>
    <t>المجموع العام</t>
  </si>
  <si>
    <t>المعدل الثلاثي</t>
  </si>
  <si>
    <t>الرتبة في الثلاثي</t>
  </si>
  <si>
    <t>الشهادة</t>
  </si>
  <si>
    <t>أعلى عدد</t>
  </si>
  <si>
    <t>أدنى عدد</t>
  </si>
  <si>
    <t>إحصائيات القسم الثلاثي الأول</t>
  </si>
  <si>
    <t>المواد و المجالات</t>
  </si>
  <si>
    <t>معدل القسم</t>
  </si>
  <si>
    <t>عدد التلاميذ لهم معدل</t>
  </si>
  <si>
    <t>النسبة</t>
  </si>
  <si>
    <t>عدد التلاميذ الذين لهم معدل أقل من 10</t>
  </si>
  <si>
    <t>عدد الشهائد</t>
  </si>
  <si>
    <t>رضا</t>
  </si>
  <si>
    <t>تشجيع</t>
  </si>
  <si>
    <t>شرف</t>
  </si>
  <si>
    <t>شكر</t>
  </si>
  <si>
    <t>من 0 إلى أقل من 5</t>
  </si>
  <si>
    <t>من 5 إلى أقل من 10</t>
  </si>
  <si>
    <t>من 10 إلى أقل من 15</t>
  </si>
  <si>
    <t>من 15 إلى 20</t>
  </si>
  <si>
    <t>أنقليزية</t>
  </si>
  <si>
    <t>معدل الثلاثي : إناث و ذكور</t>
  </si>
  <si>
    <t>أقل من 10</t>
  </si>
  <si>
    <t>&gt;=10</t>
  </si>
  <si>
    <t>مجموع</t>
  </si>
  <si>
    <t>إناث</t>
  </si>
  <si>
    <t>ذكور</t>
  </si>
  <si>
    <t>المعدل في المجالات : إناث و ذكور</t>
  </si>
  <si>
    <t>مجال العلوم والتكنولوجيا</t>
  </si>
  <si>
    <t>العدد</t>
  </si>
  <si>
    <t>التلاميذ الذين لهم معدل أقل من 10</t>
  </si>
  <si>
    <t>التلاميذ الذين لهم معدل يساوي أو يفوق 10</t>
  </si>
  <si>
    <t>معدل الثلاثي</t>
  </si>
  <si>
    <t>Expr orale</t>
  </si>
  <si>
    <t>Prod écrite</t>
  </si>
  <si>
    <t>احتساب معدلات التلاميذ في مختلف المجالات</t>
  </si>
  <si>
    <t>تحديد العدد الأصغر والعدد الأكبر في مختلف المواد</t>
  </si>
  <si>
    <t>احتساب المعدل الثلاثي والرتبة والشهادة لكل تلميذ</t>
  </si>
  <si>
    <t xml:space="preserve">هذا الملف موجه لــ </t>
  </si>
  <si>
    <t>مدرسي التعليم الإبتدائي لمساعدتهم آليا على:</t>
  </si>
  <si>
    <t>الحصول على رسوم بيانية إحصائية في مختلف المواد حسب الجنس</t>
  </si>
  <si>
    <t>الحصول على رسوم بيانية إحصائية في مختلف المجالات</t>
  </si>
  <si>
    <t>مديري المؤسسات التربوية لمساعدتهم آليا على:</t>
  </si>
  <si>
    <t>متفقدي التعليم الإبتدائي لمساعدتهم آليا على:</t>
  </si>
  <si>
    <t>التعرف على مستوى القسم حسب المواد، المجالات والجنس</t>
  </si>
  <si>
    <t>تقديم</t>
  </si>
  <si>
    <t>أدخل أسماء التلاميذ، العدد الرتبي والجنس</t>
  </si>
  <si>
    <t>في ورقة المدخلات القارة</t>
  </si>
  <si>
    <t>أدخل اسم المندوبية الجهوية للتربية، اسم المدرسة، اسم المعلم، القسم والسنة الدراسية</t>
  </si>
  <si>
    <t>في ورقة الثلاثي</t>
  </si>
  <si>
    <t>بطاقة أعداد الثلاثي الأول</t>
  </si>
  <si>
    <t>اسم التلميذ و لقبه</t>
  </si>
  <si>
    <t>معدل الثلاثي الأول</t>
  </si>
  <si>
    <t>الرتبة</t>
  </si>
  <si>
    <t>رقم التلميذ</t>
  </si>
  <si>
    <t xml:space="preserve">  تكتب عبارة للتثبت أمام المادة أو المجال المعني</t>
  </si>
  <si>
    <t>تلميذ صاحب أعلى معدل في أحد المجالات وفي نفس الوقت صاحب أدنى معدل في مجال آخر</t>
  </si>
  <si>
    <t>فارق بين أعلى أعداده وأدنى أعداده يساوي أو يفوق 15 من 20</t>
  </si>
  <si>
    <t>بطاقة أعداد الثلاثي الثاني</t>
  </si>
  <si>
    <t>الفارق</t>
  </si>
  <si>
    <t>معدل الثلاثي الثاني</t>
  </si>
  <si>
    <t>تراجع في أحد المواد أو المجالات بأكثر من 10</t>
  </si>
  <si>
    <t>معدل الثلاثي الثالث</t>
  </si>
  <si>
    <t>ملاحظات</t>
  </si>
  <si>
    <t>المعدل السنوي</t>
  </si>
  <si>
    <t>القرار</t>
  </si>
  <si>
    <t>النتائج السنوية</t>
  </si>
  <si>
    <t>الإسم واللقب</t>
  </si>
  <si>
    <t>تمكين المندوبيات الجهوية للتربية بإحصائيات دقيقة حسب المواد والمجالات</t>
  </si>
  <si>
    <r>
      <rPr>
        <b/>
        <sz val="11"/>
        <color theme="1"/>
        <rFont val="Calibri"/>
        <family val="2"/>
        <scheme val="minor"/>
      </rPr>
      <t>مثال 1:</t>
    </r>
    <r>
      <rPr>
        <sz val="11"/>
        <color theme="1"/>
        <rFont val="Calibri"/>
        <family val="2"/>
        <scheme val="minor"/>
      </rPr>
      <t xml:space="preserve"> اذا كان صاحب أكبر معدل في الثلاثي تحصل على أدنى معدل في إحدى المواد أو في معدل أحد المجالات</t>
    </r>
  </si>
  <si>
    <r>
      <rPr>
        <b/>
        <sz val="11"/>
        <color theme="1"/>
        <rFont val="Calibri"/>
        <family val="2"/>
        <scheme val="minor"/>
      </rPr>
      <t>مثال 2:</t>
    </r>
    <r>
      <rPr>
        <sz val="11"/>
        <color theme="1"/>
        <rFont val="Calibri"/>
        <family val="2"/>
        <scheme val="minor"/>
      </rPr>
      <t xml:space="preserve"> تكتب تحت الدفتر باللون الأحمر هذه العبارة في الحالة التالية</t>
    </r>
  </si>
  <si>
    <r>
      <rPr>
        <b/>
        <sz val="11"/>
        <color theme="1"/>
        <rFont val="Calibri"/>
        <family val="2"/>
        <scheme val="minor"/>
      </rPr>
      <t>مثال 3</t>
    </r>
    <r>
      <rPr>
        <sz val="11"/>
        <color theme="1"/>
        <rFont val="Calibri"/>
        <family val="2"/>
        <scheme val="minor"/>
      </rPr>
      <t>: تلميذ له أعلى عدد في مجال وفي نفس الوقت له أدنى معدل في مجال آخر</t>
    </r>
  </si>
  <si>
    <r>
      <rPr>
        <b/>
        <sz val="11"/>
        <color theme="1"/>
        <rFont val="Calibri"/>
        <family val="2"/>
        <scheme val="minor"/>
      </rPr>
      <t>مثال 4</t>
    </r>
    <r>
      <rPr>
        <sz val="11"/>
        <color theme="1"/>
        <rFont val="Calibri"/>
        <family val="2"/>
        <scheme val="minor"/>
      </rPr>
      <t>: تراجع في أحد المواد أو المجالات بأكثر من 10</t>
    </r>
  </si>
  <si>
    <t>حالات للتثبت والملاحظات الهامة</t>
  </si>
  <si>
    <t>إحصائيات القسم الثلاثي الثاني</t>
  </si>
  <si>
    <t>إحصائيات القسم الثلاثي الثالث</t>
  </si>
  <si>
    <t>بطاقة أعداد الثلاثي الثالث</t>
  </si>
  <si>
    <t>متابعة التلميذ طيلة السنة</t>
  </si>
  <si>
    <t>ثلاثي 1</t>
  </si>
  <si>
    <t>ثلاثي 2</t>
  </si>
  <si>
    <t>ثلاثي 3</t>
  </si>
  <si>
    <t>متابعة القسم طيلة السنة</t>
  </si>
  <si>
    <t>المعدل الحسابي</t>
  </si>
  <si>
    <t>الثلاثي الأوّل</t>
  </si>
  <si>
    <t>الاسم واللقب :</t>
  </si>
  <si>
    <t>القسم :</t>
  </si>
  <si>
    <t>عدد التلاميذ المرسّمين</t>
  </si>
  <si>
    <t xml:space="preserve"> التنشئة الاجتماعية</t>
  </si>
  <si>
    <t>التنشئة الفنّيّة</t>
  </si>
  <si>
    <t>التنشئة البدنية</t>
  </si>
  <si>
    <t xml:space="preserve">مدير المدرسة : </t>
  </si>
  <si>
    <t>الثلاثي الثاني</t>
  </si>
  <si>
    <t>الثلاثي الثالث</t>
  </si>
  <si>
    <t>مراحل العمل قبل البدء (هام جدا)</t>
  </si>
  <si>
    <t>مفتاح الألوان</t>
  </si>
  <si>
    <t>الحجز: والمعفى من التربية البدنية</t>
  </si>
  <si>
    <t>يكفي إدخال أعداد التلاميذ في أعمدة المواد دون حذف المعدلات والرتب والملاحظات</t>
  </si>
  <si>
    <t xml:space="preserve">أثناء ادخال أعداد التلاميذ يمكن أن نخطئ في اسناد عدد تلميذ للتلميذ الذي يليه أو يسبقه لذلك ينبهك البرنامج في ورقة الدفتر </t>
  </si>
  <si>
    <t>لحالات التثبت أمام كل مادة وفي أسفل الصفحة في ركن ملاحظات هامة</t>
  </si>
  <si>
    <t xml:space="preserve">imprimer - apercu- mise en page- </t>
  </si>
  <si>
    <t>échelle</t>
  </si>
  <si>
    <t>(reduire la zoom jusqu'a ce que toute la feuille apparait )</t>
  </si>
  <si>
    <t>قبل الطباعة يمكن تغيير Zoom</t>
  </si>
  <si>
    <t>إذا ظهرت الأعداد على شكل رموز مثلما هو مبين في الصورة يمكن تغيير Zoom الصفحة من 85 ألى 100 مثلا</t>
  </si>
  <si>
    <t xml:space="preserve">يمكن متابعة طريقة الحذف </t>
  </si>
  <si>
    <t>انقر هنا</t>
  </si>
  <si>
    <t>عن طريق الرابط التالي</t>
  </si>
  <si>
    <t xml:space="preserve">يمكن متابعة طريقة ترتيب التلاميذ </t>
  </si>
  <si>
    <t>حسب الرتبة عن طريق الرابط التالي</t>
  </si>
  <si>
    <t>العرض والطباعة</t>
  </si>
  <si>
    <t>تعريف</t>
  </si>
  <si>
    <t xml:space="preserve">هذا البرنامج مفتوح ومجاني وغير محمي بأي كلمة عبور في أي ورقة أو خانة ويمكن إستغلاله ونشره مجانا وهو إجتهاد شخصي من صاحبه </t>
  </si>
  <si>
    <t>إعداد أحمد بوعوني (المدرسة الإعدادية الرياض الخامس سوسة)</t>
  </si>
  <si>
    <t>صفحة التواصل الرسمية</t>
  </si>
  <si>
    <t>البريد الإلكتروني</t>
  </si>
  <si>
    <t>bououniahmed2@gmail.com</t>
  </si>
  <si>
    <t>ولتحميل البرنامج من المدونة الرسمية (01 دفتر الأعداد الآلي للمعلمين)</t>
  </si>
  <si>
    <t>bououniahmed2.blogspot.com/</t>
  </si>
  <si>
    <t>احذف الأسطر الإضافية اذا كان عدد التلاميذ في القسم أقل من 45</t>
  </si>
  <si>
    <t>أدخل أعداد التلاميذ في مختلف المواد (لا غير)</t>
  </si>
  <si>
    <t>إذا كان أحد التلاميذ معفى من التربية البدنية (فقط) يسند له العدد 7.77. البرنامج يكتب له آليا معفى</t>
  </si>
  <si>
    <t>المعدل الحسابي = (المعدل السنوي في القراءة عربية + المعدل السنوي في القراءة فرنسية + المعدل السنوي في الرياضيات)/3</t>
  </si>
  <si>
    <t>من الأفضل طباعة ورقة الثلاثي على ورقة من حجم A3 مع تغيير خاصية الصفحة في Mise en page/marge</t>
  </si>
  <si>
    <t>2019-2018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</si>
</sst>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x14ac:knownFonts="1">
    <font>
      <sz val="11"/>
      <color theme="1"/>
      <name val="Calibri"/>
      <family val="2"/>
      <scheme val="minor"/>
    </font>
    <font>
      <b/>
      <sz val="12"/>
      <name val="Arial"/>
      <family val="2"/>
    </font>
    <font>
      <b/>
      <sz val="10"/>
      <name val="Arial"/>
      <family val="2"/>
    </font>
    <font>
      <b/>
      <sz val="9"/>
      <name val="Arial"/>
      <family val="2"/>
    </font>
    <font>
      <b/>
      <sz val="14"/>
      <name val="Arial"/>
      <family val="2"/>
    </font>
    <font>
      <sz val="9"/>
      <name val="Arial"/>
      <family val="2"/>
    </font>
    <font>
      <b/>
      <sz val="11"/>
      <name val="Arial"/>
      <family val="2"/>
    </font>
    <font>
      <sz val="11"/>
      <name val="Arial"/>
      <family val="2"/>
    </font>
    <font>
      <sz val="10"/>
      <name val="Arial"/>
      <family val="2"/>
    </font>
    <font>
      <b/>
      <sz val="20"/>
      <name val="Arial"/>
      <family val="2"/>
    </font>
    <font>
      <sz val="10"/>
      <color rgb="FF444444"/>
      <name val="Arial"/>
      <family val="2"/>
    </font>
    <font>
      <b/>
      <sz val="16"/>
      <name val="Arial"/>
      <family val="2"/>
    </font>
    <font>
      <b/>
      <sz val="18"/>
      <name val="Arial"/>
      <family val="2"/>
    </font>
    <font>
      <b/>
      <sz val="9"/>
      <name val="Times New Roman"/>
      <family val="1"/>
    </font>
    <font>
      <b/>
      <sz val="11"/>
      <color theme="1"/>
      <name val="Calibri"/>
      <family val="2"/>
      <scheme val="minor"/>
    </font>
    <font>
      <b/>
      <sz val="14"/>
      <color theme="1"/>
      <name val="Calibri"/>
      <family val="2"/>
      <scheme val="minor"/>
    </font>
    <font>
      <b/>
      <sz val="11"/>
      <color rgb="FFFF0000"/>
      <name val="Calibri"/>
      <family val="2"/>
      <scheme val="minor"/>
    </font>
    <font>
      <sz val="10"/>
      <name val="Arial"/>
      <family val="2"/>
    </font>
    <font>
      <b/>
      <sz val="11"/>
      <color rgb="FFFF0000"/>
      <name val="Arial"/>
      <family val="2"/>
    </font>
    <font>
      <b/>
      <sz val="22"/>
      <name val="Arial"/>
      <family val="2"/>
    </font>
    <font>
      <b/>
      <sz val="20"/>
      <color theme="1"/>
      <name val="Calibri"/>
      <family val="2"/>
      <scheme val="minor"/>
    </font>
    <font>
      <sz val="20"/>
      <color theme="1"/>
      <name val="Calibri"/>
      <family val="2"/>
      <scheme val="minor"/>
    </font>
    <font>
      <sz val="10"/>
      <color theme="1"/>
      <name val="Calibri"/>
      <family val="2"/>
      <scheme val="minor"/>
    </font>
    <font>
      <sz val="16"/>
      <name val="Arial"/>
      <family val="2"/>
    </font>
    <font>
      <b/>
      <sz val="10"/>
      <color rgb="FFFF0000"/>
      <name val="Arial"/>
      <family val="2"/>
    </font>
    <font>
      <b/>
      <sz val="18"/>
      <color rgb="FFFF0000"/>
      <name val="Arial"/>
      <family val="2"/>
    </font>
    <font>
      <sz val="14"/>
      <name val="Arial"/>
      <family val="2"/>
    </font>
    <font>
      <b/>
      <sz val="16"/>
      <color rgb="FFFF0000"/>
      <name val="Arial"/>
      <family val="2"/>
    </font>
    <font>
      <u/>
      <sz val="11"/>
      <color theme="10"/>
      <name val="Calibri"/>
      <family val="2"/>
      <scheme val="minor"/>
    </font>
    <font>
      <b/>
      <sz val="12"/>
      <color theme="1"/>
      <name val="Calibri"/>
      <family val="2"/>
      <scheme val="minor"/>
    </font>
    <font>
      <b/>
      <sz val="10"/>
      <color theme="1"/>
      <name val="Calibri"/>
      <family val="2"/>
      <scheme val="minor"/>
    </font>
    <font>
      <u/>
      <sz val="10"/>
      <color theme="10"/>
      <name val="Calibri"/>
      <family val="2"/>
      <scheme val="minor"/>
    </font>
    <font>
      <b/>
      <u/>
      <sz val="12"/>
      <color theme="10"/>
      <name val="Calibri"/>
      <family val="2"/>
      <scheme val="minor"/>
    </font>
  </fonts>
  <fills count="16">
    <fill>
      <patternFill patternType="none"/>
    </fill>
    <fill>
      <patternFill patternType="gray125"/>
    </fill>
    <fill>
      <patternFill patternType="solid">
        <fgColor theme="5"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000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5" tint="0.3999450666829432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4">
    <xf numFmtId="0" fontId="0" fillId="0" borderId="0"/>
    <xf numFmtId="0" fontId="8" fillId="0" borderId="0"/>
    <xf numFmtId="0" fontId="17" fillId="0" borderId="0"/>
    <xf numFmtId="0" fontId="28" fillId="0" borderId="0" applyNumberFormat="0" applyFill="0" applyBorder="0" applyAlignment="0" applyProtection="0"/>
  </cellStyleXfs>
  <cellXfs count="469">
    <xf numFmtId="0" fontId="0" fillId="0" borderId="0" xfId="0"/>
    <xf numFmtId="0" fontId="1"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xf>
    <xf numFmtId="0" fontId="0" fillId="0" borderId="0" xfId="0" applyProtection="1"/>
    <xf numFmtId="0" fontId="1" fillId="3" borderId="1" xfId="0" applyFont="1" applyFill="1" applyBorder="1" applyAlignment="1" applyProtection="1">
      <alignment horizontal="center"/>
    </xf>
    <xf numFmtId="0" fontId="1" fillId="4" borderId="1" xfId="0" applyFont="1" applyFill="1" applyBorder="1" applyAlignment="1" applyProtection="1">
      <alignment horizontal="center"/>
    </xf>
    <xf numFmtId="0" fontId="1" fillId="0" borderId="1" xfId="0" applyFont="1" applyBorder="1" applyAlignment="1" applyProtection="1">
      <alignment horizontal="center"/>
    </xf>
    <xf numFmtId="0" fontId="2" fillId="0" borderId="0" xfId="0" applyFont="1" applyFill="1" applyBorder="1" applyAlignment="1" applyProtection="1">
      <alignment horizontal="center"/>
    </xf>
    <xf numFmtId="0" fontId="0" fillId="0" borderId="0" xfId="0" applyFill="1" applyProtection="1"/>
    <xf numFmtId="0" fontId="5" fillId="0" borderId="0" xfId="0" applyFont="1" applyAlignment="1" applyProtection="1">
      <alignment horizontal="center" vertical="center" wrapText="1"/>
    </xf>
    <xf numFmtId="14" fontId="0" fillId="0" borderId="0" xfId="0" applyNumberFormat="1" applyProtection="1"/>
    <xf numFmtId="0" fontId="5" fillId="0" borderId="0" xfId="0" applyFont="1" applyProtection="1"/>
    <xf numFmtId="0" fontId="2" fillId="0" borderId="0" xfId="0" applyFont="1" applyAlignment="1" applyProtection="1">
      <alignment horizontal="center"/>
    </xf>
    <xf numFmtId="0" fontId="7" fillId="0" borderId="1" xfId="0" applyFont="1" applyFill="1" applyBorder="1" applyProtection="1">
      <protection locked="0"/>
    </xf>
    <xf numFmtId="0" fontId="6" fillId="0" borderId="1" xfId="0" applyFont="1" applyBorder="1" applyAlignment="1" applyProtection="1">
      <alignment horizontal="center"/>
      <protection locked="0"/>
    </xf>
    <xf numFmtId="0" fontId="6" fillId="2" borderId="1" xfId="0" applyFont="1" applyFill="1" applyBorder="1" applyAlignment="1" applyProtection="1">
      <alignment horizontal="center"/>
      <protection locked="0"/>
    </xf>
    <xf numFmtId="0" fontId="8" fillId="0" borderId="0" xfId="1" applyProtection="1">
      <protection locked="0"/>
    </xf>
    <xf numFmtId="0" fontId="5" fillId="0" borderId="0" xfId="1" applyFont="1" applyProtection="1">
      <protection locked="0"/>
    </xf>
    <xf numFmtId="0" fontId="3" fillId="9" borderId="8" xfId="1" applyFont="1" applyFill="1" applyBorder="1" applyAlignment="1" applyProtection="1">
      <alignment horizontal="center" vertical="center" textRotation="180" wrapText="1"/>
      <protection locked="0"/>
    </xf>
    <xf numFmtId="0" fontId="3" fillId="9" borderId="1" xfId="1" applyFont="1" applyFill="1" applyBorder="1" applyAlignment="1" applyProtection="1">
      <alignment horizontal="center" vertical="center" textRotation="180" wrapText="1"/>
      <protection locked="0"/>
    </xf>
    <xf numFmtId="0" fontId="3" fillId="2" borderId="1" xfId="1" applyFont="1" applyFill="1" applyBorder="1" applyAlignment="1" applyProtection="1">
      <alignment horizontal="center" vertical="center" textRotation="180" wrapText="1"/>
      <protection locked="0"/>
    </xf>
    <xf numFmtId="0" fontId="3" fillId="10" borderId="8" xfId="1" applyFont="1" applyFill="1" applyBorder="1" applyAlignment="1" applyProtection="1">
      <alignment horizontal="center" vertical="center" textRotation="180" wrapText="1"/>
      <protection locked="0"/>
    </xf>
    <xf numFmtId="0" fontId="3" fillId="10" borderId="3" xfId="1" applyFont="1" applyFill="1" applyBorder="1" applyAlignment="1" applyProtection="1">
      <alignment horizontal="center" vertical="center" textRotation="180" wrapText="1"/>
      <protection locked="0"/>
    </xf>
    <xf numFmtId="0" fontId="3" fillId="10" borderId="1" xfId="1" applyFont="1" applyFill="1" applyBorder="1" applyAlignment="1" applyProtection="1">
      <alignment horizontal="center" vertical="center" textRotation="180" wrapText="1"/>
      <protection locked="0"/>
    </xf>
    <xf numFmtId="0" fontId="5" fillId="11" borderId="8" xfId="1" applyFont="1" applyFill="1" applyBorder="1" applyAlignment="1" applyProtection="1">
      <alignment horizontal="center" vertical="center" textRotation="180" wrapText="1"/>
      <protection locked="0"/>
    </xf>
    <xf numFmtId="0" fontId="5" fillId="11" borderId="1" xfId="1" applyFont="1" applyFill="1" applyBorder="1" applyAlignment="1" applyProtection="1">
      <alignment horizontal="center" vertical="center" textRotation="180" wrapText="1"/>
      <protection locked="0"/>
    </xf>
    <xf numFmtId="0" fontId="3" fillId="0" borderId="1" xfId="1" applyFont="1" applyBorder="1" applyAlignment="1" applyProtection="1">
      <alignment horizontal="center"/>
      <protection locked="0"/>
    </xf>
    <xf numFmtId="0" fontId="8" fillId="0" borderId="2" xfId="1" applyFont="1" applyFill="1" applyBorder="1" applyProtection="1">
      <protection locked="0"/>
    </xf>
    <xf numFmtId="0" fontId="8" fillId="0" borderId="2" xfId="1" applyFont="1" applyFill="1" applyBorder="1" applyAlignment="1" applyProtection="1">
      <alignment horizontal="center"/>
      <protection locked="0"/>
    </xf>
    <xf numFmtId="2" fontId="5" fillId="0" borderId="9" xfId="1" applyNumberFormat="1" applyFont="1" applyFill="1" applyBorder="1" applyAlignment="1" applyProtection="1">
      <alignment horizontal="center"/>
      <protection locked="0"/>
    </xf>
    <xf numFmtId="2" fontId="5" fillId="2" borderId="5" xfId="1" applyNumberFormat="1" applyFont="1" applyFill="1" applyBorder="1" applyAlignment="1" applyProtection="1">
      <alignment horizontal="center"/>
    </xf>
    <xf numFmtId="2" fontId="5" fillId="2" borderId="6" xfId="1" applyNumberFormat="1" applyFont="1" applyFill="1" applyBorder="1" applyAlignment="1" applyProtection="1">
      <alignment horizontal="center"/>
    </xf>
    <xf numFmtId="0" fontId="5" fillId="2" borderId="7" xfId="1" applyNumberFormat="1" applyFont="1" applyFill="1" applyBorder="1" applyAlignment="1" applyProtection="1">
      <alignment horizontal="center"/>
    </xf>
    <xf numFmtId="0" fontId="5" fillId="2" borderId="10" xfId="1" applyNumberFormat="1" applyFont="1" applyFill="1" applyBorder="1" applyAlignment="1" applyProtection="1">
      <alignment horizontal="center"/>
    </xf>
    <xf numFmtId="2" fontId="5" fillId="0" borderId="1" xfId="1" applyNumberFormat="1" applyFont="1" applyFill="1" applyBorder="1" applyAlignment="1" applyProtection="1">
      <alignment horizontal="center"/>
      <protection locked="0"/>
    </xf>
    <xf numFmtId="2" fontId="5" fillId="2" borderId="1" xfId="1" applyNumberFormat="1" applyFont="1" applyFill="1" applyBorder="1" applyAlignment="1" applyProtection="1">
      <alignment horizontal="center"/>
    </xf>
    <xf numFmtId="0" fontId="5" fillId="2" borderId="1" xfId="1" applyNumberFormat="1" applyFont="1" applyFill="1" applyBorder="1" applyAlignment="1" applyProtection="1">
      <alignment horizontal="center"/>
    </xf>
    <xf numFmtId="0" fontId="5" fillId="2" borderId="6" xfId="1" applyNumberFormat="1" applyFont="1" applyFill="1" applyBorder="1" applyAlignment="1" applyProtection="1">
      <alignment horizontal="center"/>
    </xf>
    <xf numFmtId="0" fontId="3" fillId="11" borderId="1" xfId="1" applyFont="1" applyFill="1" applyBorder="1" applyAlignment="1" applyProtection="1">
      <alignment horizontal="center"/>
    </xf>
    <xf numFmtId="2" fontId="5" fillId="9" borderId="1" xfId="1" applyNumberFormat="1" applyFont="1" applyFill="1" applyBorder="1" applyAlignment="1" applyProtection="1">
      <alignment horizontal="center"/>
      <protection locked="0"/>
    </xf>
    <xf numFmtId="2" fontId="5" fillId="0" borderId="0" xfId="1" applyNumberFormat="1" applyFont="1" applyBorder="1" applyAlignment="1" applyProtection="1">
      <alignment horizontal="center"/>
      <protection locked="0"/>
    </xf>
    <xf numFmtId="2" fontId="5" fillId="9" borderId="11" xfId="1" applyNumberFormat="1" applyFont="1" applyFill="1" applyBorder="1" applyAlignment="1" applyProtection="1">
      <alignment horizontal="center"/>
      <protection locked="0"/>
    </xf>
    <xf numFmtId="0" fontId="2" fillId="3" borderId="2" xfId="1" applyFont="1" applyFill="1" applyBorder="1" applyAlignment="1" applyProtection="1">
      <protection locked="0"/>
    </xf>
    <xf numFmtId="0" fontId="2" fillId="3" borderId="4" xfId="1" applyFont="1" applyFill="1" applyBorder="1" applyAlignment="1" applyProtection="1">
      <protection locked="0"/>
    </xf>
    <xf numFmtId="0" fontId="2" fillId="0" borderId="0" xfId="1" applyFont="1" applyFill="1" applyBorder="1" applyProtection="1">
      <protection locked="0"/>
    </xf>
    <xf numFmtId="0" fontId="8" fillId="0" borderId="0" xfId="1" applyFill="1" applyProtection="1">
      <protection locked="0"/>
    </xf>
    <xf numFmtId="0" fontId="2" fillId="0" borderId="0" xfId="1" applyFont="1" applyFill="1" applyProtection="1">
      <protection locked="0"/>
    </xf>
    <xf numFmtId="2" fontId="5" fillId="0" borderId="0" xfId="1" applyNumberFormat="1" applyFont="1" applyFill="1" applyBorder="1" applyAlignment="1" applyProtection="1">
      <alignment horizontal="center"/>
      <protection locked="0"/>
    </xf>
    <xf numFmtId="0" fontId="5" fillId="9" borderId="1" xfId="1" applyNumberFormat="1" applyFont="1" applyFill="1" applyBorder="1" applyAlignment="1" applyProtection="1">
      <alignment horizontal="center"/>
      <protection locked="0"/>
    </xf>
    <xf numFmtId="0" fontId="5" fillId="0" borderId="0" xfId="1" applyNumberFormat="1" applyFont="1" applyBorder="1" applyAlignment="1" applyProtection="1">
      <alignment horizontal="center"/>
      <protection locked="0"/>
    </xf>
    <xf numFmtId="0" fontId="5" fillId="0" borderId="0" xfId="1" applyNumberFormat="1" applyFont="1" applyFill="1" applyBorder="1" applyAlignment="1" applyProtection="1">
      <alignment horizontal="center"/>
      <protection locked="0"/>
    </xf>
    <xf numFmtId="1" fontId="5" fillId="9" borderId="1" xfId="1" applyNumberFormat="1" applyFont="1" applyFill="1" applyBorder="1" applyAlignment="1" applyProtection="1">
      <alignment horizontal="center"/>
      <protection locked="0"/>
    </xf>
    <xf numFmtId="0" fontId="8" fillId="0" borderId="0" xfId="1" applyFill="1" applyBorder="1" applyProtection="1">
      <protection locked="0"/>
    </xf>
    <xf numFmtId="0" fontId="5" fillId="9" borderId="1" xfId="1" applyFont="1" applyFill="1" applyBorder="1" applyAlignment="1" applyProtection="1">
      <alignment horizontal="center" vertical="center"/>
      <protection locked="0"/>
    </xf>
    <xf numFmtId="0" fontId="5" fillId="0" borderId="0" xfId="1" applyFont="1" applyFill="1" applyBorder="1" applyProtection="1">
      <protection locked="0"/>
    </xf>
    <xf numFmtId="0" fontId="2" fillId="0" borderId="0" xfId="1" applyFont="1" applyFill="1" applyAlignment="1" applyProtection="1">
      <alignment vertical="center" textRotation="180"/>
      <protection locked="0"/>
    </xf>
    <xf numFmtId="0" fontId="2" fillId="0" borderId="0" xfId="1" applyFont="1" applyFill="1" applyBorder="1" applyAlignment="1" applyProtection="1">
      <alignment horizontal="right" vertical="center" wrapText="1"/>
      <protection locked="0"/>
    </xf>
    <xf numFmtId="0" fontId="3" fillId="0" borderId="0" xfId="1" applyFont="1" applyFill="1" applyBorder="1" applyAlignment="1" applyProtection="1">
      <alignment horizontal="center" vertical="center"/>
      <protection locked="0"/>
    </xf>
    <xf numFmtId="0" fontId="8" fillId="0" borderId="0" xfId="1" applyBorder="1" applyAlignment="1" applyProtection="1">
      <protection locked="0"/>
    </xf>
    <xf numFmtId="0" fontId="2" fillId="5" borderId="1" xfId="1" applyFont="1" applyFill="1" applyBorder="1" applyProtection="1">
      <protection locked="0"/>
    </xf>
    <xf numFmtId="0" fontId="8" fillId="0" borderId="0" xfId="1" applyBorder="1" applyProtection="1">
      <protection locked="0"/>
    </xf>
    <xf numFmtId="0" fontId="2" fillId="5" borderId="1" xfId="1" applyFont="1" applyFill="1" applyBorder="1" applyAlignment="1" applyProtection="1">
      <protection locked="0"/>
    </xf>
    <xf numFmtId="0" fontId="9" fillId="0" borderId="0" xfId="1" applyFont="1" applyBorder="1" applyAlignment="1" applyProtection="1">
      <protection locked="0"/>
    </xf>
    <xf numFmtId="0" fontId="3" fillId="8" borderId="1" xfId="1" applyFont="1" applyFill="1" applyBorder="1" applyAlignment="1" applyProtection="1">
      <alignment horizontal="center" vertical="center" textRotation="180" wrapText="1"/>
      <protection locked="0"/>
    </xf>
    <xf numFmtId="0" fontId="3" fillId="13" borderId="1" xfId="1" applyFont="1" applyFill="1" applyBorder="1" applyAlignment="1" applyProtection="1">
      <alignment horizontal="center" vertical="center" textRotation="180" wrapText="1"/>
      <protection locked="0"/>
    </xf>
    <xf numFmtId="0" fontId="2" fillId="0" borderId="2" xfId="1" applyFont="1" applyBorder="1" applyAlignment="1" applyProtection="1">
      <alignment vertical="center"/>
      <protection locked="0"/>
    </xf>
    <xf numFmtId="0" fontId="2" fillId="0" borderId="3" xfId="1" applyFont="1" applyBorder="1" applyAlignment="1" applyProtection="1">
      <alignment vertical="center"/>
      <protection locked="0"/>
    </xf>
    <xf numFmtId="0" fontId="2" fillId="0" borderId="2" xfId="1" applyFont="1" applyBorder="1" applyAlignment="1" applyProtection="1">
      <protection locked="0"/>
    </xf>
    <xf numFmtId="0" fontId="2" fillId="0" borderId="3" xfId="1" applyFont="1" applyBorder="1" applyAlignment="1" applyProtection="1">
      <protection locked="0"/>
    </xf>
    <xf numFmtId="1" fontId="5" fillId="0" borderId="1" xfId="1" applyNumberFormat="1" applyFont="1" applyBorder="1" applyAlignment="1" applyProtection="1">
      <alignment horizontal="center"/>
      <protection locked="0"/>
    </xf>
    <xf numFmtId="0" fontId="5" fillId="0" borderId="1" xfId="1" applyFont="1" applyBorder="1" applyAlignment="1" applyProtection="1">
      <alignment horizontal="center"/>
      <protection locked="0"/>
    </xf>
    <xf numFmtId="0" fontId="4" fillId="0" borderId="0" xfId="1" applyFont="1" applyProtection="1">
      <protection locked="0"/>
    </xf>
    <xf numFmtId="0" fontId="3" fillId="0" borderId="1" xfId="1" applyFont="1" applyBorder="1" applyProtection="1">
      <protection locked="0"/>
    </xf>
    <xf numFmtId="0" fontId="3" fillId="0" borderId="1" xfId="1" applyFont="1" applyBorder="1" applyAlignment="1" applyProtection="1">
      <alignment horizontal="center" wrapText="1"/>
      <protection locked="0"/>
    </xf>
    <xf numFmtId="0" fontId="3" fillId="0" borderId="0" xfId="1" applyFont="1" applyBorder="1" applyAlignment="1" applyProtection="1">
      <alignment horizontal="center"/>
      <protection locked="0"/>
    </xf>
    <xf numFmtId="0" fontId="3" fillId="0" borderId="0" xfId="1" applyFont="1" applyBorder="1" applyProtection="1">
      <protection locked="0"/>
    </xf>
    <xf numFmtId="0" fontId="5" fillId="0" borderId="0" xfId="1" applyFont="1" applyBorder="1" applyProtection="1">
      <protection locked="0"/>
    </xf>
    <xf numFmtId="0" fontId="3" fillId="0" borderId="0" xfId="1" applyFont="1" applyFill="1" applyBorder="1" applyProtection="1">
      <protection locked="0"/>
    </xf>
    <xf numFmtId="0" fontId="3" fillId="0" borderId="0" xfId="1" applyFont="1" applyFill="1" applyBorder="1" applyAlignment="1" applyProtection="1">
      <alignment horizontal="center"/>
      <protection locked="0"/>
    </xf>
    <xf numFmtId="0" fontId="3" fillId="0" borderId="16" xfId="1" applyFont="1" applyFill="1" applyBorder="1" applyAlignment="1" applyProtection="1">
      <alignment horizontal="center"/>
      <protection locked="0"/>
    </xf>
    <xf numFmtId="0" fontId="5" fillId="0" borderId="0" xfId="1" applyFont="1" applyFill="1" applyProtection="1">
      <protection locked="0"/>
    </xf>
    <xf numFmtId="0" fontId="8" fillId="0" borderId="0" xfId="1" applyFont="1" applyBorder="1" applyProtection="1">
      <protection locked="0"/>
    </xf>
    <xf numFmtId="0" fontId="8" fillId="0" borderId="0" xfId="1" applyFont="1" applyProtection="1">
      <protection locked="0"/>
    </xf>
    <xf numFmtId="0" fontId="2" fillId="0" borderId="1" xfId="1" applyFont="1" applyBorder="1" applyAlignment="1" applyProtection="1">
      <alignment horizontal="center"/>
      <protection locked="0"/>
    </xf>
    <xf numFmtId="14" fontId="8" fillId="0" borderId="0" xfId="1" applyNumberFormat="1" applyFont="1" applyProtection="1">
      <protection locked="0"/>
    </xf>
    <xf numFmtId="0" fontId="10" fillId="0" borderId="0" xfId="1" applyFont="1" applyProtection="1">
      <protection locked="0"/>
    </xf>
    <xf numFmtId="0" fontId="2" fillId="3" borderId="3" xfId="1" applyFont="1" applyFill="1" applyBorder="1" applyAlignment="1" applyProtection="1">
      <protection locked="0"/>
    </xf>
    <xf numFmtId="0" fontId="5" fillId="0" borderId="1" xfId="1" applyNumberFormat="1" applyFont="1" applyBorder="1" applyAlignment="1" applyProtection="1">
      <alignment horizontal="center"/>
      <protection locked="0"/>
    </xf>
    <xf numFmtId="2" fontId="5" fillId="0" borderId="1" xfId="1" applyNumberFormat="1" applyFont="1" applyBorder="1" applyAlignment="1" applyProtection="1">
      <alignment horizontal="center"/>
      <protection locked="0"/>
    </xf>
    <xf numFmtId="0" fontId="2" fillId="5" borderId="2" xfId="1" applyFont="1" applyFill="1" applyBorder="1" applyAlignment="1" applyProtection="1">
      <protection locked="0"/>
    </xf>
    <xf numFmtId="0" fontId="2" fillId="5" borderId="4" xfId="1" applyFont="1" applyFill="1" applyBorder="1" applyAlignment="1" applyProtection="1">
      <protection locked="0"/>
    </xf>
    <xf numFmtId="0" fontId="5" fillId="9" borderId="2" xfId="1" applyNumberFormat="1" applyFont="1" applyFill="1" applyBorder="1" applyAlignment="1" applyProtection="1">
      <alignment horizontal="center"/>
      <protection locked="0"/>
    </xf>
    <xf numFmtId="2" fontId="5" fillId="9" borderId="13" xfId="1" applyNumberFormat="1" applyFont="1" applyFill="1" applyBorder="1" applyAlignment="1" applyProtection="1">
      <alignment horizontal="center"/>
      <protection locked="0"/>
    </xf>
    <xf numFmtId="0" fontId="2" fillId="8" borderId="2" xfId="1" applyFont="1" applyFill="1" applyBorder="1" applyAlignment="1" applyProtection="1">
      <protection locked="0"/>
    </xf>
    <xf numFmtId="0" fontId="2" fillId="8" borderId="4" xfId="1" applyFont="1" applyFill="1" applyBorder="1" applyAlignment="1" applyProtection="1">
      <protection locked="0"/>
    </xf>
    <xf numFmtId="0" fontId="2" fillId="8" borderId="3" xfId="1" applyFont="1" applyFill="1" applyBorder="1" applyAlignment="1" applyProtection="1">
      <protection locked="0"/>
    </xf>
    <xf numFmtId="0" fontId="2" fillId="9" borderId="2" xfId="1" applyFont="1" applyFill="1" applyBorder="1" applyAlignment="1" applyProtection="1">
      <protection locked="0"/>
    </xf>
    <xf numFmtId="0" fontId="2" fillId="9" borderId="4" xfId="1" applyFont="1" applyFill="1" applyBorder="1" applyAlignment="1" applyProtection="1">
      <protection locked="0"/>
    </xf>
    <xf numFmtId="0" fontId="2" fillId="9" borderId="3" xfId="1" applyFont="1" applyFill="1" applyBorder="1" applyAlignment="1" applyProtection="1">
      <protection locked="0"/>
    </xf>
    <xf numFmtId="0" fontId="2" fillId="10" borderId="2" xfId="1" applyFont="1" applyFill="1" applyBorder="1" applyAlignment="1" applyProtection="1">
      <protection locked="0"/>
    </xf>
    <xf numFmtId="0" fontId="2" fillId="10" borderId="4" xfId="1" applyFont="1" applyFill="1" applyBorder="1" applyAlignment="1" applyProtection="1">
      <protection locked="0"/>
    </xf>
    <xf numFmtId="0" fontId="2" fillId="10" borderId="3" xfId="1" applyFont="1" applyFill="1" applyBorder="1" applyAlignment="1" applyProtection="1">
      <protection locked="0"/>
    </xf>
    <xf numFmtId="0" fontId="12" fillId="0" borderId="0" xfId="1" applyFont="1" applyBorder="1" applyAlignment="1" applyProtection="1">
      <protection locked="0"/>
    </xf>
    <xf numFmtId="0" fontId="13" fillId="0" borderId="1" xfId="1" applyFont="1" applyBorder="1" applyAlignment="1" applyProtection="1">
      <alignment horizontal="center" vertical="center" textRotation="180" wrapText="1"/>
      <protection locked="0"/>
    </xf>
    <xf numFmtId="0" fontId="13" fillId="0" borderId="2" xfId="1" applyFont="1" applyBorder="1" applyAlignment="1" applyProtection="1">
      <alignment horizontal="center" vertical="center" textRotation="180" wrapText="1"/>
      <protection locked="0"/>
    </xf>
    <xf numFmtId="0" fontId="13" fillId="8" borderId="5" xfId="1" applyFont="1" applyFill="1" applyBorder="1" applyAlignment="1" applyProtection="1">
      <alignment horizontal="center" vertical="center" textRotation="180" wrapText="1"/>
      <protection locked="0"/>
    </xf>
    <xf numFmtId="0" fontId="13" fillId="8" borderId="6" xfId="1" applyFont="1" applyFill="1" applyBorder="1" applyAlignment="1" applyProtection="1">
      <alignment horizontal="center" vertical="center" textRotation="180" wrapText="1"/>
      <protection locked="0"/>
    </xf>
    <xf numFmtId="0" fontId="13" fillId="2" borderId="6" xfId="1" applyFont="1" applyFill="1" applyBorder="1" applyAlignment="1" applyProtection="1">
      <alignment horizontal="center" vertical="center" textRotation="180" wrapText="1"/>
      <protection locked="0"/>
    </xf>
    <xf numFmtId="0" fontId="13" fillId="2" borderId="7" xfId="1" applyFont="1" applyFill="1" applyBorder="1" applyAlignment="1" applyProtection="1">
      <alignment horizontal="center" vertical="center" textRotation="180" wrapText="1"/>
      <protection locked="0"/>
    </xf>
    <xf numFmtId="0" fontId="13" fillId="9" borderId="9" xfId="1" applyFont="1" applyFill="1" applyBorder="1" applyAlignment="1" applyProtection="1">
      <alignment horizontal="center" vertical="center" textRotation="180" wrapText="1"/>
      <protection locked="0"/>
    </xf>
    <xf numFmtId="0" fontId="13" fillId="9" borderId="6" xfId="1" applyFont="1" applyFill="1" applyBorder="1" applyAlignment="1" applyProtection="1">
      <alignment horizontal="center" vertical="center" textRotation="180" wrapText="1"/>
      <protection locked="0"/>
    </xf>
    <xf numFmtId="0" fontId="13" fillId="10" borderId="9" xfId="1" applyFont="1" applyFill="1" applyBorder="1" applyAlignment="1" applyProtection="1">
      <alignment horizontal="center" vertical="center" textRotation="180" wrapText="1"/>
      <protection locked="0"/>
    </xf>
    <xf numFmtId="0" fontId="13" fillId="10" borderId="5" xfId="1" applyFont="1" applyFill="1" applyBorder="1" applyAlignment="1" applyProtection="1">
      <alignment horizontal="center" vertical="center" textRotation="180" wrapText="1"/>
      <protection locked="0"/>
    </xf>
    <xf numFmtId="0" fontId="13" fillId="10" borderId="6" xfId="1" applyFont="1" applyFill="1" applyBorder="1" applyAlignment="1" applyProtection="1">
      <alignment horizontal="center" vertical="center" textRotation="180" wrapText="1"/>
      <protection locked="0"/>
    </xf>
    <xf numFmtId="0" fontId="13" fillId="2" borderId="10" xfId="1" applyFont="1" applyFill="1" applyBorder="1" applyAlignment="1" applyProtection="1">
      <alignment horizontal="center" vertical="center" textRotation="180" wrapText="1"/>
      <protection locked="0"/>
    </xf>
    <xf numFmtId="0" fontId="13" fillId="12" borderId="6" xfId="1" applyFont="1" applyFill="1" applyBorder="1" applyAlignment="1" applyProtection="1">
      <alignment horizontal="center" vertical="center" textRotation="180" wrapText="1"/>
      <protection locked="0"/>
    </xf>
    <xf numFmtId="0" fontId="13" fillId="11" borderId="9" xfId="1" applyFont="1" applyFill="1" applyBorder="1" applyAlignment="1" applyProtection="1">
      <alignment horizontal="center" vertical="center" textRotation="180" wrapText="1"/>
      <protection locked="0"/>
    </xf>
    <xf numFmtId="0" fontId="13" fillId="11" borderId="6" xfId="1" applyFont="1" applyFill="1" applyBorder="1" applyAlignment="1" applyProtection="1">
      <alignment horizontal="center" vertical="center" textRotation="180" wrapText="1"/>
      <protection locked="0"/>
    </xf>
    <xf numFmtId="0" fontId="13" fillId="0" borderId="0" xfId="1" applyFont="1" applyAlignment="1" applyProtection="1">
      <alignment horizontal="center" vertical="center" wrapText="1"/>
      <protection locked="0"/>
    </xf>
    <xf numFmtId="0" fontId="5" fillId="9" borderId="6" xfId="1" applyFont="1" applyFill="1" applyBorder="1" applyAlignment="1" applyProtection="1">
      <alignment horizontal="center" vertical="center"/>
      <protection locked="0"/>
    </xf>
    <xf numFmtId="0" fontId="5" fillId="9" borderId="1" xfId="1" applyFont="1" applyFill="1" applyBorder="1" applyAlignment="1" applyProtection="1">
      <alignment horizontal="center"/>
      <protection locked="0"/>
    </xf>
    <xf numFmtId="0" fontId="1" fillId="2" borderId="1" xfId="1" applyFont="1" applyFill="1" applyBorder="1" applyAlignment="1" applyProtection="1">
      <protection locked="0"/>
    </xf>
    <xf numFmtId="0" fontId="1" fillId="5" borderId="2" xfId="0" applyFont="1" applyFill="1" applyBorder="1" applyAlignment="1" applyProtection="1">
      <alignment vertical="center"/>
    </xf>
    <xf numFmtId="0" fontId="1" fillId="5" borderId="3" xfId="0" applyFont="1" applyFill="1" applyBorder="1" applyAlignment="1" applyProtection="1">
      <alignment vertical="center"/>
    </xf>
    <xf numFmtId="0" fontId="1" fillId="5" borderId="4" xfId="0" applyFont="1" applyFill="1" applyBorder="1" applyAlignment="1" applyProtection="1">
      <alignment vertical="center"/>
    </xf>
    <xf numFmtId="0" fontId="15" fillId="0" borderId="0" xfId="0" applyFont="1"/>
    <xf numFmtId="0" fontId="16" fillId="0" borderId="0" xfId="0" applyFont="1"/>
    <xf numFmtId="0" fontId="6" fillId="5" borderId="11" xfId="2" applyFont="1" applyFill="1" applyBorder="1" applyAlignment="1"/>
    <xf numFmtId="0" fontId="6" fillId="0" borderId="12" xfId="2" applyFont="1" applyBorder="1" applyAlignment="1">
      <alignment horizontal="right"/>
    </xf>
    <xf numFmtId="0" fontId="6" fillId="0" borderId="12" xfId="2" applyFont="1" applyBorder="1"/>
    <xf numFmtId="0" fontId="6" fillId="5" borderId="13" xfId="2" applyFont="1" applyFill="1" applyBorder="1" applyAlignment="1"/>
    <xf numFmtId="0" fontId="6" fillId="5" borderId="14" xfId="2" applyFont="1" applyFill="1" applyBorder="1"/>
    <xf numFmtId="0" fontId="6" fillId="0" borderId="0" xfId="2" applyFont="1"/>
    <xf numFmtId="0" fontId="6" fillId="5" borderId="1" xfId="2" applyFont="1" applyFill="1" applyBorder="1" applyAlignment="1"/>
    <xf numFmtId="0" fontId="6" fillId="0" borderId="4" xfId="2" applyFont="1" applyBorder="1"/>
    <xf numFmtId="0" fontId="6" fillId="5" borderId="2" xfId="2" applyFont="1" applyFill="1" applyBorder="1" applyAlignment="1"/>
    <xf numFmtId="0" fontId="6" fillId="5" borderId="3" xfId="2" applyFont="1" applyFill="1" applyBorder="1"/>
    <xf numFmtId="0" fontId="6" fillId="0" borderId="15" xfId="2" applyFont="1" applyBorder="1"/>
    <xf numFmtId="0" fontId="6" fillId="5" borderId="5" xfId="2" applyFont="1" applyFill="1" applyBorder="1"/>
    <xf numFmtId="0" fontId="6" fillId="0" borderId="0" xfId="2" applyFont="1" applyBorder="1"/>
    <xf numFmtId="0" fontId="6" fillId="5" borderId="1" xfId="2" applyFont="1" applyFill="1" applyBorder="1"/>
    <xf numFmtId="0" fontId="18" fillId="0" borderId="0" xfId="2" applyFont="1"/>
    <xf numFmtId="0" fontId="6" fillId="5" borderId="1" xfId="2" applyFont="1" applyFill="1" applyBorder="1" applyAlignment="1">
      <alignment horizontal="right"/>
    </xf>
    <xf numFmtId="0" fontId="6" fillId="0" borderId="0" xfId="2" applyFont="1" applyFill="1" applyAlignment="1">
      <alignment vertical="center"/>
    </xf>
    <xf numFmtId="0" fontId="6" fillId="0" borderId="1" xfId="2" applyFont="1" applyBorder="1"/>
    <xf numFmtId="2" fontId="18" fillId="0" borderId="1" xfId="2" applyNumberFormat="1" applyFont="1" applyBorder="1" applyAlignment="1">
      <alignment horizontal="center" vertical="center"/>
    </xf>
    <xf numFmtId="2" fontId="6" fillId="0" borderId="1" xfId="2" applyNumberFormat="1" applyFont="1" applyBorder="1" applyAlignment="1">
      <alignment horizontal="center"/>
    </xf>
    <xf numFmtId="2" fontId="6" fillId="0" borderId="1" xfId="2" applyNumberFormat="1" applyFont="1" applyBorder="1" applyAlignment="1">
      <alignment horizontal="center" vertical="center"/>
    </xf>
    <xf numFmtId="2" fontId="6" fillId="0" borderId="1" xfId="2" applyNumberFormat="1" applyFont="1" applyBorder="1"/>
    <xf numFmtId="2" fontId="6" fillId="0" borderId="0" xfId="2" applyNumberFormat="1" applyFont="1"/>
    <xf numFmtId="2" fontId="18" fillId="0" borderId="0" xfId="2" applyNumberFormat="1" applyFont="1"/>
    <xf numFmtId="2" fontId="6" fillId="0" borderId="0" xfId="2" applyNumberFormat="1" applyFont="1" applyAlignment="1">
      <alignment horizontal="center" vertical="center"/>
    </xf>
    <xf numFmtId="2" fontId="6" fillId="0" borderId="0" xfId="2" applyNumberFormat="1" applyFont="1" applyAlignment="1">
      <alignment horizontal="center"/>
    </xf>
    <xf numFmtId="0" fontId="6" fillId="0" borderId="0" xfId="2" applyFont="1" applyAlignment="1">
      <alignment horizontal="center"/>
    </xf>
    <xf numFmtId="2" fontId="18" fillId="0" borderId="1" xfId="2" applyNumberFormat="1" applyFont="1" applyBorder="1" applyAlignment="1">
      <alignment horizontal="center"/>
    </xf>
    <xf numFmtId="2" fontId="18" fillId="0" borderId="0" xfId="2" applyNumberFormat="1" applyFont="1" applyAlignment="1">
      <alignment vertical="center"/>
    </xf>
    <xf numFmtId="2" fontId="6" fillId="0" borderId="0" xfId="2" applyNumberFormat="1" applyFont="1" applyAlignment="1">
      <alignment vertical="center"/>
    </xf>
    <xf numFmtId="2" fontId="18" fillId="0" borderId="1" xfId="2" applyNumberFormat="1" applyFont="1" applyBorder="1" applyAlignment="1">
      <alignment horizontal="center" vertical="top"/>
    </xf>
    <xf numFmtId="2" fontId="4" fillId="5" borderId="1" xfId="2" applyNumberFormat="1" applyFont="1" applyFill="1" applyBorder="1"/>
    <xf numFmtId="1" fontId="18" fillId="0" borderId="1" xfId="2" applyNumberFormat="1" applyFont="1" applyBorder="1" applyAlignment="1">
      <alignment horizontal="center" vertical="center"/>
    </xf>
    <xf numFmtId="2" fontId="6" fillId="0" borderId="0" xfId="2" applyNumberFormat="1" applyFont="1" applyAlignment="1"/>
    <xf numFmtId="2" fontId="6" fillId="0" borderId="0" xfId="2" applyNumberFormat="1" applyFont="1" applyAlignment="1">
      <alignment vertical="top"/>
    </xf>
    <xf numFmtId="0" fontId="6" fillId="0" borderId="2" xfId="2" applyFont="1" applyBorder="1" applyAlignment="1">
      <alignment horizontal="right"/>
    </xf>
    <xf numFmtId="0" fontId="6" fillId="8" borderId="1" xfId="2" applyFont="1" applyFill="1" applyBorder="1" applyAlignment="1">
      <alignment horizontal="center" vertical="center"/>
    </xf>
    <xf numFmtId="2" fontId="5" fillId="9" borderId="1" xfId="1" applyNumberFormat="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2" fontId="6" fillId="9" borderId="1" xfId="2" applyNumberFormat="1" applyFont="1" applyFill="1" applyBorder="1" applyAlignment="1">
      <alignment horizontal="center" vertical="center"/>
    </xf>
    <xf numFmtId="2" fontId="6" fillId="9" borderId="1" xfId="2" applyNumberFormat="1" applyFont="1" applyFill="1" applyBorder="1" applyAlignment="1">
      <alignment horizontal="center"/>
    </xf>
    <xf numFmtId="0" fontId="6" fillId="5" borderId="1" xfId="0" applyFont="1" applyFill="1" applyBorder="1" applyAlignment="1">
      <alignment horizontal="center" vertical="center"/>
    </xf>
    <xf numFmtId="2" fontId="6" fillId="0" borderId="1" xfId="0" applyNumberFormat="1" applyFont="1" applyBorder="1" applyAlignment="1">
      <alignment horizontal="right" vertical="center"/>
    </xf>
    <xf numFmtId="2" fontId="6" fillId="0" borderId="0" xfId="0" applyNumberFormat="1" applyFont="1" applyAlignment="1">
      <alignment horizontal="right" vertical="center"/>
    </xf>
    <xf numFmtId="2" fontId="18" fillId="0" borderId="0" xfId="0" applyNumberFormat="1" applyFont="1" applyAlignment="1">
      <alignment horizontal="center" vertical="center"/>
    </xf>
    <xf numFmtId="2" fontId="6" fillId="0" borderId="0" xfId="0" applyNumberFormat="1" applyFont="1"/>
    <xf numFmtId="2" fontId="4" fillId="5" borderId="1" xfId="0" applyNumberFormat="1" applyFont="1" applyFill="1" applyBorder="1"/>
    <xf numFmtId="2" fontId="18" fillId="0" borderId="1" xfId="0" applyNumberFormat="1" applyFont="1" applyBorder="1" applyAlignment="1">
      <alignment horizontal="center" vertical="center"/>
    </xf>
    <xf numFmtId="2" fontId="6" fillId="0" borderId="1" xfId="0" applyNumberFormat="1" applyFont="1" applyBorder="1" applyAlignment="1">
      <alignment horizontal="center"/>
    </xf>
    <xf numFmtId="2" fontId="6" fillId="0" borderId="1" xfId="0" applyNumberFormat="1" applyFont="1" applyBorder="1" applyAlignment="1">
      <alignment horizontal="center" vertical="center"/>
    </xf>
    <xf numFmtId="0" fontId="6" fillId="0" borderId="0" xfId="0" applyFont="1"/>
    <xf numFmtId="0" fontId="1" fillId="0" borderId="13" xfId="2" applyFont="1" applyBorder="1"/>
    <xf numFmtId="0" fontId="18" fillId="0" borderId="12" xfId="2" applyFont="1" applyBorder="1"/>
    <xf numFmtId="2" fontId="6" fillId="0" borderId="12" xfId="2" applyNumberFormat="1" applyFont="1" applyBorder="1"/>
    <xf numFmtId="2" fontId="6" fillId="0" borderId="12" xfId="2" applyNumberFormat="1" applyFont="1" applyBorder="1" applyAlignment="1">
      <alignment horizontal="center"/>
    </xf>
    <xf numFmtId="2" fontId="6" fillId="0" borderId="14" xfId="2" applyNumberFormat="1" applyFont="1" applyBorder="1"/>
    <xf numFmtId="0" fontId="18" fillId="0" borderId="15" xfId="2" applyFont="1" applyBorder="1"/>
    <xf numFmtId="2" fontId="6" fillId="0" borderId="15" xfId="2" applyNumberFormat="1" applyFont="1" applyBorder="1"/>
    <xf numFmtId="2" fontId="6" fillId="0" borderId="5" xfId="2" applyNumberFormat="1" applyFont="1" applyBorder="1"/>
    <xf numFmtId="0" fontId="6" fillId="0" borderId="11" xfId="2" applyFont="1" applyBorder="1"/>
    <xf numFmtId="0" fontId="18" fillId="0" borderId="0" xfId="2" applyFont="1" applyBorder="1"/>
    <xf numFmtId="2" fontId="6" fillId="0" borderId="0" xfId="2" applyNumberFormat="1" applyFont="1" applyBorder="1"/>
    <xf numFmtId="2" fontId="6" fillId="0" borderId="0" xfId="2" applyNumberFormat="1" applyFont="1" applyBorder="1" applyAlignment="1">
      <alignment horizontal="center"/>
    </xf>
    <xf numFmtId="2" fontId="6" fillId="0" borderId="0" xfId="2" applyNumberFormat="1" applyFont="1" applyBorder="1" applyAlignment="1">
      <alignment horizontal="center" vertical="center"/>
    </xf>
    <xf numFmtId="0" fontId="1" fillId="0" borderId="16" xfId="2" applyFont="1" applyBorder="1"/>
    <xf numFmtId="2" fontId="6" fillId="0" borderId="17" xfId="2" applyNumberFormat="1" applyFont="1" applyBorder="1"/>
    <xf numFmtId="0" fontId="6" fillId="0" borderId="10" xfId="2" applyFont="1" applyBorder="1"/>
    <xf numFmtId="0" fontId="1" fillId="0" borderId="11" xfId="2" applyFont="1" applyBorder="1"/>
    <xf numFmtId="0" fontId="1" fillId="0" borderId="18" xfId="2" applyFont="1" applyBorder="1"/>
    <xf numFmtId="0" fontId="6" fillId="0" borderId="6" xfId="2" applyFont="1" applyBorder="1"/>
    <xf numFmtId="0" fontId="19" fillId="0" borderId="0" xfId="2" applyFont="1" applyAlignment="1">
      <alignment horizontal="center"/>
    </xf>
    <xf numFmtId="0" fontId="0" fillId="0" borderId="0" xfId="0" applyProtection="1">
      <protection locked="0"/>
    </xf>
    <xf numFmtId="0" fontId="3" fillId="5" borderId="1" xfId="0" applyFont="1" applyFill="1" applyBorder="1" applyAlignment="1" applyProtection="1">
      <alignment horizontal="center" vertical="center" textRotation="180" wrapText="1"/>
      <protection locked="0"/>
    </xf>
    <xf numFmtId="0" fontId="3" fillId="5" borderId="2" xfId="0" applyFont="1" applyFill="1" applyBorder="1" applyAlignment="1" applyProtection="1">
      <alignment horizontal="center" vertical="center" textRotation="180" wrapText="1"/>
      <protection locked="0"/>
    </xf>
    <xf numFmtId="0" fontId="5" fillId="0" borderId="0" xfId="0" applyFont="1" applyAlignment="1" applyProtection="1">
      <alignment horizontal="center" vertical="center" wrapText="1"/>
      <protection locked="0"/>
    </xf>
    <xf numFmtId="0" fontId="3" fillId="0" borderId="1" xfId="0" applyFont="1" applyBorder="1" applyAlignment="1" applyProtection="1">
      <alignment horizontal="center"/>
      <protection locked="0"/>
    </xf>
    <xf numFmtId="2" fontId="5" fillId="0" borderId="1" xfId="0" applyNumberFormat="1" applyFont="1" applyFill="1" applyBorder="1" applyAlignment="1" applyProtection="1">
      <alignment horizontal="center"/>
      <protection locked="0"/>
    </xf>
    <xf numFmtId="0" fontId="2" fillId="0" borderId="1" xfId="0" applyFont="1" applyFill="1" applyBorder="1" applyAlignment="1" applyProtection="1">
      <alignment horizontal="center"/>
      <protection locked="0"/>
    </xf>
    <xf numFmtId="0" fontId="0" fillId="0" borderId="0" xfId="0" applyFill="1" applyProtection="1">
      <protection locked="0"/>
    </xf>
    <xf numFmtId="0" fontId="2" fillId="0" borderId="0" xfId="0" applyFont="1" applyFill="1" applyProtection="1">
      <protection locked="0"/>
    </xf>
    <xf numFmtId="0" fontId="0" fillId="0" borderId="0" xfId="0" applyFill="1" applyBorder="1" applyProtection="1">
      <protection locked="0"/>
    </xf>
    <xf numFmtId="0" fontId="6" fillId="0" borderId="0" xfId="2" applyFont="1" applyBorder="1" applyAlignment="1">
      <alignment horizontal="center"/>
    </xf>
    <xf numFmtId="0" fontId="6" fillId="0" borderId="0" xfId="2" applyFont="1" applyBorder="1" applyAlignment="1">
      <alignment horizontal="center" readingOrder="2"/>
    </xf>
    <xf numFmtId="2" fontId="6" fillId="0" borderId="0" xfId="0" applyNumberFormat="1" applyFont="1" applyBorder="1" applyAlignment="1">
      <alignment horizontal="right" vertical="center"/>
    </xf>
    <xf numFmtId="0" fontId="3" fillId="0" borderId="1" xfId="0" applyFont="1" applyBorder="1" applyAlignment="1" applyProtection="1">
      <alignment horizontal="right"/>
      <protection locked="0"/>
    </xf>
    <xf numFmtId="2" fontId="5" fillId="9" borderId="1" xfId="1" applyNumberFormat="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0" fontId="14" fillId="6" borderId="0" xfId="0" applyFont="1" applyFill="1" applyAlignment="1">
      <alignment horizontal="center" vertical="center"/>
    </xf>
    <xf numFmtId="0" fontId="0" fillId="6" borderId="0" xfId="0" applyFont="1" applyFill="1"/>
    <xf numFmtId="0" fontId="14" fillId="6" borderId="0" xfId="0" applyFont="1" applyFill="1"/>
    <xf numFmtId="0" fontId="20" fillId="8" borderId="0" xfId="0" applyFont="1" applyFill="1"/>
    <xf numFmtId="0" fontId="21" fillId="8" borderId="0" xfId="0" applyFont="1" applyFill="1"/>
    <xf numFmtId="0" fontId="21" fillId="0" borderId="0" xfId="0" applyFont="1"/>
    <xf numFmtId="2" fontId="5" fillId="9" borderId="3" xfId="1" applyNumberFormat="1" applyFont="1" applyFill="1" applyBorder="1" applyAlignment="1" applyProtection="1">
      <alignment horizontal="center"/>
      <protection locked="0"/>
    </xf>
    <xf numFmtId="0" fontId="5" fillId="11" borderId="19" xfId="1" applyFont="1" applyFill="1" applyBorder="1" applyAlignment="1" applyProtection="1">
      <alignment horizontal="center" vertical="center" textRotation="180" wrapText="1"/>
      <protection locked="0"/>
    </xf>
    <xf numFmtId="2" fontId="5" fillId="9" borderId="2" xfId="1" applyNumberFormat="1" applyFont="1" applyFill="1" applyBorder="1" applyAlignment="1" applyProtection="1">
      <alignment horizontal="center"/>
      <protection locked="0"/>
    </xf>
    <xf numFmtId="0" fontId="5" fillId="11" borderId="3" xfId="1" applyFont="1" applyFill="1" applyBorder="1" applyAlignment="1" applyProtection="1">
      <alignment horizontal="center" vertical="center" textRotation="180" wrapText="1"/>
      <protection locked="0"/>
    </xf>
    <xf numFmtId="2" fontId="5" fillId="9" borderId="14" xfId="1" applyNumberFormat="1" applyFont="1" applyFill="1" applyBorder="1" applyAlignment="1" applyProtection="1">
      <alignment horizontal="center"/>
      <protection locked="0"/>
    </xf>
    <xf numFmtId="0" fontId="5" fillId="9" borderId="3" xfId="1" applyNumberFormat="1" applyFont="1" applyFill="1" applyBorder="1" applyAlignment="1" applyProtection="1">
      <alignment horizontal="center"/>
      <protection locked="0"/>
    </xf>
    <xf numFmtId="0" fontId="5" fillId="9" borderId="3" xfId="1" applyFont="1" applyFill="1" applyBorder="1" applyAlignment="1" applyProtection="1">
      <alignment horizontal="center" vertical="center"/>
      <protection locked="0"/>
    </xf>
    <xf numFmtId="2" fontId="5" fillId="9" borderId="1" xfId="1" applyNumberFormat="1" applyFont="1" applyFill="1" applyBorder="1" applyAlignment="1" applyProtection="1">
      <alignment horizontal="center" vertical="center"/>
      <protection locked="0"/>
    </xf>
    <xf numFmtId="0" fontId="6" fillId="5" borderId="11" xfId="0" applyFont="1" applyFill="1" applyBorder="1" applyAlignment="1"/>
    <xf numFmtId="0" fontId="6" fillId="0" borderId="13" xfId="0" applyFont="1" applyBorder="1"/>
    <xf numFmtId="0" fontId="6" fillId="0" borderId="14" xfId="0" applyFont="1" applyBorder="1"/>
    <xf numFmtId="0" fontId="6" fillId="0" borderId="2" xfId="0" applyFont="1" applyBorder="1"/>
    <xf numFmtId="0" fontId="6" fillId="0" borderId="3" xfId="0" applyFont="1" applyBorder="1"/>
    <xf numFmtId="0" fontId="6" fillId="0" borderId="0" xfId="0" applyFont="1" applyBorder="1"/>
    <xf numFmtId="0" fontId="6" fillId="0" borderId="1" xfId="0" applyFont="1" applyBorder="1"/>
    <xf numFmtId="0" fontId="18" fillId="0" borderId="0" xfId="0" applyFont="1" applyBorder="1" applyAlignment="1">
      <alignment horizontal="center"/>
    </xf>
    <xf numFmtId="0" fontId="18" fillId="0" borderId="0" xfId="0" applyFont="1"/>
    <xf numFmtId="2" fontId="18" fillId="0" borderId="1" xfId="0" applyNumberFormat="1" applyFont="1" applyBorder="1" applyAlignment="1">
      <alignment horizontal="center"/>
    </xf>
    <xf numFmtId="2" fontId="18" fillId="0" borderId="0" xfId="0" applyNumberFormat="1" applyFont="1" applyBorder="1" applyAlignment="1">
      <alignment horizontal="center"/>
    </xf>
    <xf numFmtId="2" fontId="18" fillId="0" borderId="1" xfId="0" applyNumberFormat="1" applyFont="1" applyBorder="1" applyAlignment="1">
      <alignment horizontal="center" vertical="top"/>
    </xf>
    <xf numFmtId="2" fontId="6" fillId="0" borderId="0" xfId="0" applyNumberFormat="1" applyFont="1" applyBorder="1"/>
    <xf numFmtId="0" fontId="6" fillId="5" borderId="1" xfId="0" applyFont="1" applyFill="1" applyBorder="1" applyAlignment="1">
      <alignment horizontal="right" vertical="center"/>
    </xf>
    <xf numFmtId="2" fontId="6" fillId="0" borderId="1" xfId="0" applyNumberFormat="1" applyFont="1" applyBorder="1"/>
    <xf numFmtId="2" fontId="0" fillId="0" borderId="1" xfId="0" applyNumberFormat="1" applyBorder="1" applyAlignment="1">
      <alignment horizontal="center"/>
    </xf>
    <xf numFmtId="2" fontId="5" fillId="0" borderId="1" xfId="1" applyNumberFormat="1" applyFont="1" applyFill="1" applyBorder="1" applyAlignment="1" applyProtection="1">
      <alignment horizontal="center" vertical="center"/>
      <protection locked="0"/>
    </xf>
    <xf numFmtId="0" fontId="0" fillId="0" borderId="1" xfId="0" applyBorder="1"/>
    <xf numFmtId="0" fontId="19" fillId="0" borderId="0" xfId="0" applyFont="1" applyAlignment="1"/>
    <xf numFmtId="0" fontId="2" fillId="0" borderId="1" xfId="0" applyFont="1" applyBorder="1" applyProtection="1">
      <protection locked="0"/>
    </xf>
    <xf numFmtId="0" fontId="2" fillId="0" borderId="1" xfId="0" applyFont="1" applyBorder="1" applyAlignment="1" applyProtection="1">
      <alignment horizontal="center" wrapText="1"/>
      <protection locked="0"/>
    </xf>
    <xf numFmtId="0" fontId="2" fillId="0" borderId="1" xfId="0" applyFont="1" applyBorder="1" applyAlignment="1" applyProtection="1">
      <alignment horizontal="center"/>
      <protection locked="0"/>
    </xf>
    <xf numFmtId="0" fontId="22" fillId="0" borderId="0" xfId="0" applyFont="1" applyProtection="1">
      <protection locked="0"/>
    </xf>
    <xf numFmtId="0" fontId="2" fillId="0" borderId="2" xfId="1" applyFont="1" applyFill="1" applyBorder="1" applyAlignment="1" applyProtection="1">
      <protection locked="0"/>
    </xf>
    <xf numFmtId="0" fontId="2" fillId="0" borderId="1" xfId="1" applyFont="1" applyFill="1" applyBorder="1" applyAlignment="1" applyProtection="1">
      <alignment horizontal="center" vertical="center"/>
      <protection locked="0"/>
    </xf>
    <xf numFmtId="0" fontId="2" fillId="0" borderId="1" xfId="1" applyFont="1" applyFill="1" applyBorder="1" applyAlignment="1" applyProtection="1">
      <alignment horizontal="center"/>
      <protection locked="0"/>
    </xf>
    <xf numFmtId="0" fontId="12" fillId="0" borderId="0" xfId="0" applyFont="1" applyAlignment="1"/>
    <xf numFmtId="0" fontId="5" fillId="0" borderId="0" xfId="2" applyFont="1"/>
    <xf numFmtId="0" fontId="17" fillId="0" borderId="0" xfId="2"/>
    <xf numFmtId="0" fontId="23" fillId="0" borderId="0" xfId="2" applyFont="1" applyAlignment="1">
      <alignment horizontal="center" vertical="center"/>
    </xf>
    <xf numFmtId="0" fontId="11" fillId="0" borderId="0" xfId="2" applyFont="1" applyAlignment="1">
      <alignment horizontal="center" vertical="center"/>
    </xf>
    <xf numFmtId="0" fontId="5" fillId="0" borderId="21" xfId="2" applyFont="1" applyBorder="1"/>
    <xf numFmtId="0" fontId="17" fillId="0" borderId="22" xfId="2" applyBorder="1"/>
    <xf numFmtId="0" fontId="17" fillId="0" borderId="23" xfId="2" applyBorder="1" applyAlignment="1"/>
    <xf numFmtId="0" fontId="5" fillId="0" borderId="25" xfId="2" applyFont="1" applyBorder="1"/>
    <xf numFmtId="0" fontId="17" fillId="0" borderId="0" xfId="2" applyBorder="1"/>
    <xf numFmtId="0" fontId="17" fillId="0" borderId="26" xfId="2" applyBorder="1" applyAlignment="1"/>
    <xf numFmtId="0" fontId="5" fillId="0" borderId="27" xfId="2" applyFont="1" applyBorder="1"/>
    <xf numFmtId="0" fontId="17" fillId="0" borderId="20" xfId="2" applyBorder="1"/>
    <xf numFmtId="0" fontId="17" fillId="0" borderId="28" xfId="2" applyBorder="1" applyAlignment="1"/>
    <xf numFmtId="0" fontId="5" fillId="0" borderId="23" xfId="2" applyFont="1" applyBorder="1"/>
    <xf numFmtId="2" fontId="2" fillId="0" borderId="24" xfId="2" applyNumberFormat="1" applyFont="1" applyBorder="1" applyAlignment="1">
      <alignment horizontal="center" vertical="center"/>
    </xf>
    <xf numFmtId="0" fontId="17" fillId="0" borderId="24" xfId="2" applyBorder="1"/>
    <xf numFmtId="0" fontId="5" fillId="0" borderId="26" xfId="2" applyFont="1" applyBorder="1"/>
    <xf numFmtId="0" fontId="5" fillId="0" borderId="31" xfId="2" applyFont="1" applyBorder="1"/>
    <xf numFmtId="2" fontId="2" fillId="0" borderId="32" xfId="2" applyNumberFormat="1" applyFont="1" applyBorder="1" applyAlignment="1">
      <alignment vertical="center"/>
    </xf>
    <xf numFmtId="2" fontId="24" fillId="0" borderId="32" xfId="2" applyNumberFormat="1" applyFont="1" applyBorder="1" applyAlignment="1">
      <alignment vertical="center"/>
    </xf>
    <xf numFmtId="0" fontId="17" fillId="0" borderId="32" xfId="2" applyBorder="1" applyAlignment="1"/>
    <xf numFmtId="2" fontId="2" fillId="0" borderId="33" xfId="2" applyNumberFormat="1" applyFont="1" applyBorder="1" applyAlignment="1">
      <alignment vertical="center"/>
    </xf>
    <xf numFmtId="2" fontId="24" fillId="0" borderId="22" xfId="2" applyNumberFormat="1" applyFont="1" applyBorder="1" applyAlignment="1">
      <alignment vertical="center"/>
    </xf>
    <xf numFmtId="0" fontId="17" fillId="0" borderId="22" xfId="2" applyBorder="1" applyAlignment="1">
      <alignment horizontal="center"/>
    </xf>
    <xf numFmtId="2" fontId="2" fillId="0" borderId="22" xfId="2" applyNumberFormat="1" applyFont="1" applyBorder="1" applyAlignment="1">
      <alignment horizontal="center"/>
    </xf>
    <xf numFmtId="2" fontId="2" fillId="0" borderId="23" xfId="2" applyNumberFormat="1" applyFont="1" applyBorder="1" applyAlignment="1">
      <alignment horizontal="center"/>
    </xf>
    <xf numFmtId="2" fontId="2" fillId="0" borderId="0" xfId="2" applyNumberFormat="1" applyFont="1" applyBorder="1" applyAlignment="1">
      <alignment vertical="center"/>
    </xf>
    <xf numFmtId="2" fontId="24" fillId="0" borderId="0" xfId="2" applyNumberFormat="1" applyFont="1" applyBorder="1" applyAlignment="1">
      <alignment vertical="center"/>
    </xf>
    <xf numFmtId="0" fontId="17" fillId="0" borderId="0" xfId="2" applyBorder="1" applyAlignment="1">
      <alignment horizontal="center"/>
    </xf>
    <xf numFmtId="0" fontId="17" fillId="0" borderId="26" xfId="2" applyBorder="1"/>
    <xf numFmtId="2" fontId="2" fillId="0" borderId="20" xfId="2" applyNumberFormat="1" applyFont="1" applyBorder="1" applyAlignment="1">
      <alignment vertical="center"/>
    </xf>
    <xf numFmtId="2" fontId="24" fillId="0" borderId="20" xfId="2" applyNumberFormat="1" applyFont="1" applyBorder="1" applyAlignment="1">
      <alignment vertical="center"/>
    </xf>
    <xf numFmtId="0" fontId="17" fillId="0" borderId="28" xfId="2" applyBorder="1"/>
    <xf numFmtId="0" fontId="17" fillId="0" borderId="22" xfId="2" applyBorder="1" applyAlignment="1">
      <alignment horizontal="center"/>
    </xf>
    <xf numFmtId="0" fontId="17" fillId="0" borderId="0" xfId="2" applyBorder="1" applyAlignment="1">
      <alignment horizontal="center"/>
    </xf>
    <xf numFmtId="2" fontId="2" fillId="0" borderId="29" xfId="2" applyNumberFormat="1" applyFont="1" applyBorder="1" applyAlignment="1">
      <alignment horizontal="center" vertical="center"/>
    </xf>
    <xf numFmtId="2" fontId="2" fillId="0" borderId="29" xfId="2" applyNumberFormat="1" applyFont="1" applyBorder="1" applyAlignment="1">
      <alignment horizontal="center" vertical="center"/>
    </xf>
    <xf numFmtId="2" fontId="2" fillId="0" borderId="24" xfId="2" applyNumberFormat="1" applyFont="1" applyBorder="1" applyAlignment="1">
      <alignment horizontal="center" vertical="center"/>
    </xf>
    <xf numFmtId="0" fontId="5" fillId="0" borderId="21" xfId="2" applyFont="1" applyBorder="1" applyAlignment="1"/>
    <xf numFmtId="0" fontId="5" fillId="0" borderId="22" xfId="2" applyFont="1" applyBorder="1" applyAlignment="1"/>
    <xf numFmtId="0" fontId="5" fillId="0" borderId="23" xfId="2" applyFont="1" applyBorder="1" applyAlignment="1"/>
    <xf numFmtId="0" fontId="5" fillId="0" borderId="25" xfId="2" applyFont="1" applyBorder="1" applyAlignment="1"/>
    <xf numFmtId="0" fontId="5" fillId="0" borderId="0" xfId="2" applyFont="1" applyBorder="1" applyAlignment="1"/>
    <xf numFmtId="0" fontId="5" fillId="0" borderId="26" xfId="2" applyFont="1" applyBorder="1" applyAlignment="1"/>
    <xf numFmtId="0" fontId="5" fillId="0" borderId="24" xfId="2" applyFont="1" applyBorder="1"/>
    <xf numFmtId="0" fontId="5" fillId="0" borderId="0" xfId="2" applyFont="1" applyBorder="1"/>
    <xf numFmtId="0" fontId="17" fillId="0" borderId="0" xfId="2" applyBorder="1" applyAlignment="1"/>
    <xf numFmtId="2" fontId="2" fillId="0" borderId="35" xfId="2" applyNumberFormat="1" applyFont="1" applyBorder="1" applyAlignment="1">
      <alignment horizontal="center" vertical="center"/>
    </xf>
    <xf numFmtId="2" fontId="17" fillId="0" borderId="24" xfId="2" applyNumberFormat="1" applyBorder="1" applyAlignment="1">
      <alignment horizontal="center" vertical="center"/>
    </xf>
    <xf numFmtId="0" fontId="2" fillId="8" borderId="0" xfId="2" applyFont="1" applyFill="1" applyAlignment="1">
      <alignment horizontal="center" vertical="center"/>
    </xf>
    <xf numFmtId="0" fontId="0" fillId="6" borderId="8" xfId="0" applyFill="1" applyBorder="1" applyProtection="1"/>
    <xf numFmtId="0" fontId="0" fillId="7" borderId="8" xfId="0" applyFill="1" applyBorder="1" applyProtection="1"/>
    <xf numFmtId="2" fontId="2" fillId="8" borderId="40" xfId="0" applyNumberFormat="1" applyFont="1" applyFill="1" applyBorder="1" applyAlignment="1" applyProtection="1">
      <alignment horizontal="center" vertical="center"/>
    </xf>
    <xf numFmtId="0" fontId="14" fillId="0" borderId="0" xfId="0" applyFont="1"/>
    <xf numFmtId="0" fontId="23" fillId="0" borderId="0" xfId="2" applyFont="1" applyAlignment="1">
      <alignment horizontal="left" vertical="center"/>
    </xf>
    <xf numFmtId="0" fontId="29" fillId="8" borderId="0" xfId="0" applyFont="1" applyFill="1"/>
    <xf numFmtId="0" fontId="22" fillId="0" borderId="0" xfId="0" applyFont="1"/>
    <xf numFmtId="0" fontId="30" fillId="0" borderId="0" xfId="0" applyFont="1" applyProtection="1"/>
    <xf numFmtId="0" fontId="31" fillId="0" borderId="0" xfId="3" applyFont="1" applyProtection="1"/>
    <xf numFmtId="0" fontId="31" fillId="0" borderId="0" xfId="3" applyFont="1"/>
    <xf numFmtId="0" fontId="29" fillId="0" borderId="0" xfId="0" applyFont="1"/>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30" fillId="0" borderId="43" xfId="0" applyFont="1" applyBorder="1" applyAlignment="1">
      <alignment horizontal="center"/>
    </xf>
    <xf numFmtId="0" fontId="30" fillId="0" borderId="44" xfId="0" applyFont="1" applyBorder="1" applyAlignment="1">
      <alignment horizontal="center"/>
    </xf>
    <xf numFmtId="0" fontId="2" fillId="0" borderId="36" xfId="0" applyFont="1" applyBorder="1" applyAlignment="1" applyProtection="1">
      <alignment horizontal="center"/>
    </xf>
    <xf numFmtId="0" fontId="2" fillId="0" borderId="37" xfId="0" applyFont="1" applyBorder="1" applyAlignment="1" applyProtection="1">
      <alignment horizontal="center"/>
    </xf>
    <xf numFmtId="0" fontId="2" fillId="0" borderId="38" xfId="0" applyFont="1" applyBorder="1" applyAlignment="1" applyProtection="1">
      <alignment horizontal="center"/>
    </xf>
    <xf numFmtId="0" fontId="2" fillId="0" borderId="2" xfId="0" applyFont="1" applyBorder="1" applyAlignment="1" applyProtection="1">
      <alignment horizontal="center"/>
    </xf>
    <xf numFmtId="0" fontId="2" fillId="0" borderId="39" xfId="0" applyFont="1" applyBorder="1" applyAlignment="1" applyProtection="1">
      <alignment horizontal="center"/>
    </xf>
    <xf numFmtId="0" fontId="2" fillId="0" borderId="41" xfId="0" applyFont="1" applyBorder="1" applyAlignment="1" applyProtection="1">
      <alignment horizontal="center"/>
    </xf>
    <xf numFmtId="0" fontId="2" fillId="0" borderId="42" xfId="0" applyFont="1" applyBorder="1" applyAlignment="1" applyProtection="1">
      <alignment horizontal="center"/>
    </xf>
    <xf numFmtId="0" fontId="30" fillId="0" borderId="45" xfId="0" applyFont="1" applyBorder="1" applyAlignment="1">
      <alignment horizontal="center"/>
    </xf>
    <xf numFmtId="0" fontId="30" fillId="0" borderId="46" xfId="0" applyFont="1" applyBorder="1" applyAlignment="1">
      <alignment horizontal="center"/>
    </xf>
    <xf numFmtId="0" fontId="32" fillId="0" borderId="47" xfId="3" applyFont="1" applyBorder="1" applyAlignment="1">
      <alignment horizontal="center"/>
    </xf>
    <xf numFmtId="0" fontId="32" fillId="0" borderId="48" xfId="3" applyFont="1" applyBorder="1" applyAlignment="1">
      <alignment horizontal="center"/>
    </xf>
    <xf numFmtId="0" fontId="1" fillId="3" borderId="2" xfId="0" applyFont="1" applyFill="1" applyBorder="1" applyAlignment="1" applyProtection="1">
      <alignment horizontal="center" vertical="center" readingOrder="2"/>
      <protection locked="0"/>
    </xf>
    <xf numFmtId="0" fontId="1" fillId="3" borderId="4" xfId="0" applyFont="1" applyFill="1" applyBorder="1" applyAlignment="1" applyProtection="1">
      <alignment horizontal="center" vertical="center" readingOrder="2"/>
      <protection locked="0"/>
    </xf>
    <xf numFmtId="0" fontId="1" fillId="3" borderId="3" xfId="0" applyFont="1" applyFill="1" applyBorder="1" applyAlignment="1" applyProtection="1">
      <alignment horizontal="center" vertical="center" readingOrder="2"/>
      <protection locked="0"/>
    </xf>
    <xf numFmtId="0" fontId="1" fillId="5" borderId="2" xfId="0" applyFont="1" applyFill="1" applyBorder="1" applyAlignment="1" applyProtection="1">
      <alignment horizontal="center" vertical="center" readingOrder="2"/>
    </xf>
    <xf numFmtId="0" fontId="1" fillId="5" borderId="4" xfId="0" applyFont="1" applyFill="1" applyBorder="1" applyAlignment="1" applyProtection="1">
      <alignment horizontal="center" vertical="center" readingOrder="2"/>
    </xf>
    <xf numFmtId="0" fontId="1" fillId="5" borderId="3" xfId="0" applyFont="1" applyFill="1" applyBorder="1" applyAlignment="1" applyProtection="1">
      <alignment horizontal="center" vertical="center" readingOrder="2"/>
    </xf>
    <xf numFmtId="0" fontId="1" fillId="5" borderId="2" xfId="0" applyFont="1" applyFill="1" applyBorder="1" applyAlignment="1" applyProtection="1">
      <alignment horizontal="center" vertical="center"/>
    </xf>
    <xf numFmtId="0" fontId="1" fillId="5" borderId="3" xfId="0" applyFont="1" applyFill="1" applyBorder="1" applyAlignment="1" applyProtection="1">
      <alignment horizontal="center" vertical="center"/>
    </xf>
    <xf numFmtId="0" fontId="1" fillId="3" borderId="2"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0" fontId="2" fillId="3" borderId="2" xfId="1" applyFont="1" applyFill="1" applyBorder="1" applyAlignment="1" applyProtection="1">
      <alignment horizontal="center"/>
      <protection locked="0"/>
    </xf>
    <xf numFmtId="0" fontId="2" fillId="3" borderId="4" xfId="1" applyFont="1" applyFill="1" applyBorder="1" applyAlignment="1" applyProtection="1">
      <alignment horizontal="center"/>
      <protection locked="0"/>
    </xf>
    <xf numFmtId="0" fontId="2" fillId="3" borderId="3" xfId="1" applyFont="1" applyFill="1" applyBorder="1" applyAlignment="1" applyProtection="1">
      <alignment horizontal="center"/>
      <protection locked="0"/>
    </xf>
    <xf numFmtId="0" fontId="3" fillId="3" borderId="2" xfId="1" applyFont="1" applyFill="1" applyBorder="1" applyAlignment="1" applyProtection="1">
      <alignment horizontal="center"/>
      <protection locked="0"/>
    </xf>
    <xf numFmtId="0" fontId="3" fillId="3" borderId="4" xfId="1" applyFont="1" applyFill="1" applyBorder="1" applyAlignment="1" applyProtection="1">
      <alignment horizontal="center"/>
      <protection locked="0"/>
    </xf>
    <xf numFmtId="0" fontId="12" fillId="0" borderId="2" xfId="1" applyFont="1" applyBorder="1" applyAlignment="1" applyProtection="1">
      <alignment horizontal="center"/>
      <protection locked="0"/>
    </xf>
    <xf numFmtId="0" fontId="12" fillId="0" borderId="4" xfId="1" applyFont="1" applyBorder="1" applyAlignment="1" applyProtection="1">
      <alignment horizontal="center"/>
      <protection locked="0"/>
    </xf>
    <xf numFmtId="0" fontId="12" fillId="0" borderId="3" xfId="1" applyFont="1" applyBorder="1" applyAlignment="1" applyProtection="1">
      <alignment horizontal="center"/>
      <protection locked="0"/>
    </xf>
    <xf numFmtId="0" fontId="2" fillId="5" borderId="1" xfId="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0" fontId="3" fillId="5" borderId="1" xfId="1" applyFont="1" applyFill="1" applyBorder="1" applyAlignment="1" applyProtection="1">
      <alignment horizontal="center" vertical="center"/>
      <protection locked="0"/>
    </xf>
    <xf numFmtId="0" fontId="11" fillId="0" borderId="12" xfId="1" applyFont="1" applyBorder="1" applyAlignment="1" applyProtection="1">
      <alignment horizontal="center"/>
      <protection locked="0"/>
    </xf>
    <xf numFmtId="0" fontId="11" fillId="0" borderId="0" xfId="1" applyFont="1" applyBorder="1" applyAlignment="1" applyProtection="1">
      <alignment horizontal="center"/>
      <protection locked="0"/>
    </xf>
    <xf numFmtId="0" fontId="2" fillId="2" borderId="4" xfId="1" applyFont="1" applyFill="1" applyBorder="1" applyAlignment="1" applyProtection="1">
      <alignment horizontal="right" vertical="center" wrapText="1"/>
      <protection locked="0"/>
    </xf>
    <xf numFmtId="0" fontId="2" fillId="2" borderId="3" xfId="1" applyFont="1" applyFill="1" applyBorder="1" applyAlignment="1" applyProtection="1">
      <alignment horizontal="right" vertical="center" wrapText="1"/>
      <protection locked="0"/>
    </xf>
    <xf numFmtId="0" fontId="2" fillId="5" borderId="2" xfId="1" applyFont="1" applyFill="1" applyBorder="1" applyAlignment="1" applyProtection="1">
      <alignment horizontal="center"/>
      <protection locked="0"/>
    </xf>
    <xf numFmtId="0" fontId="2" fillId="5" borderId="3" xfId="1" applyFont="1" applyFill="1" applyBorder="1" applyAlignment="1" applyProtection="1">
      <alignment horizontal="center"/>
      <protection locked="0"/>
    </xf>
    <xf numFmtId="0" fontId="2" fillId="5" borderId="4" xfId="1" applyFont="1" applyFill="1" applyBorder="1" applyAlignment="1" applyProtection="1">
      <alignment horizontal="center"/>
      <protection locked="0"/>
    </xf>
    <xf numFmtId="0" fontId="2" fillId="2" borderId="3" xfId="1" applyFont="1" applyFill="1" applyBorder="1" applyAlignment="1" applyProtection="1">
      <alignment horizontal="right"/>
      <protection locked="0"/>
    </xf>
    <xf numFmtId="0" fontId="2" fillId="2" borderId="1" xfId="1" applyFont="1" applyFill="1" applyBorder="1" applyAlignment="1" applyProtection="1">
      <alignment horizontal="right"/>
      <protection locked="0"/>
    </xf>
    <xf numFmtId="0" fontId="12" fillId="0" borderId="0" xfId="1" applyFont="1" applyBorder="1" applyAlignment="1" applyProtection="1">
      <alignment horizontal="center"/>
      <protection locked="0"/>
    </xf>
    <xf numFmtId="0" fontId="2" fillId="8" borderId="2" xfId="1" applyFont="1" applyFill="1" applyBorder="1" applyAlignment="1" applyProtection="1">
      <alignment horizontal="center"/>
      <protection locked="0"/>
    </xf>
    <xf numFmtId="0" fontId="2" fillId="8" borderId="4" xfId="1" applyFont="1" applyFill="1" applyBorder="1" applyAlignment="1" applyProtection="1">
      <alignment horizontal="center"/>
      <protection locked="0"/>
    </xf>
    <xf numFmtId="0" fontId="2" fillId="8" borderId="3" xfId="1" applyFont="1" applyFill="1" applyBorder="1" applyAlignment="1" applyProtection="1">
      <alignment horizontal="center"/>
      <protection locked="0"/>
    </xf>
    <xf numFmtId="0" fontId="2" fillId="9" borderId="2" xfId="1" applyFont="1" applyFill="1" applyBorder="1" applyAlignment="1" applyProtection="1">
      <alignment horizontal="center"/>
      <protection locked="0"/>
    </xf>
    <xf numFmtId="0" fontId="2" fillId="9" borderId="4" xfId="1" applyFont="1" applyFill="1" applyBorder="1" applyAlignment="1" applyProtection="1">
      <alignment horizontal="center"/>
      <protection locked="0"/>
    </xf>
    <xf numFmtId="0" fontId="2" fillId="9" borderId="3" xfId="1" applyFont="1" applyFill="1" applyBorder="1" applyAlignment="1" applyProtection="1">
      <alignment horizontal="center"/>
      <protection locked="0"/>
    </xf>
    <xf numFmtId="0" fontId="2" fillId="4" borderId="1" xfId="1" applyFont="1" applyFill="1" applyBorder="1" applyAlignment="1" applyProtection="1">
      <alignment horizontal="center"/>
      <protection locked="0"/>
    </xf>
    <xf numFmtId="0" fontId="3" fillId="0" borderId="1" xfId="1" applyFont="1" applyBorder="1" applyAlignment="1" applyProtection="1">
      <alignment horizontal="right"/>
      <protection locked="0"/>
    </xf>
    <xf numFmtId="0" fontId="2" fillId="11" borderId="1" xfId="1" applyFont="1" applyFill="1" applyBorder="1" applyAlignment="1" applyProtection="1">
      <alignment horizontal="center"/>
      <protection locked="0"/>
    </xf>
    <xf numFmtId="0" fontId="2" fillId="0" borderId="2" xfId="1" applyFont="1" applyBorder="1" applyAlignment="1" applyProtection="1">
      <alignment horizontal="center" vertical="center"/>
      <protection locked="0"/>
    </xf>
    <xf numFmtId="0" fontId="2" fillId="0" borderId="3" xfId="1" applyFont="1" applyBorder="1" applyAlignment="1" applyProtection="1">
      <alignment horizontal="center" vertical="center"/>
      <protection locked="0"/>
    </xf>
    <xf numFmtId="0" fontId="2" fillId="0" borderId="1" xfId="1" applyFont="1" applyBorder="1" applyAlignment="1" applyProtection="1">
      <alignment horizontal="right"/>
      <protection locked="0"/>
    </xf>
    <xf numFmtId="0" fontId="12" fillId="0" borderId="1" xfId="1" applyFont="1" applyBorder="1" applyAlignment="1" applyProtection="1">
      <alignment horizontal="center"/>
      <protection locked="0"/>
    </xf>
    <xf numFmtId="0" fontId="3" fillId="10" borderId="1" xfId="1" applyFont="1" applyFill="1" applyBorder="1" applyAlignment="1" applyProtection="1">
      <alignment horizontal="center"/>
      <protection locked="0"/>
    </xf>
    <xf numFmtId="0" fontId="3" fillId="3" borderId="3" xfId="1" applyFont="1" applyFill="1" applyBorder="1" applyAlignment="1" applyProtection="1">
      <alignment horizontal="center"/>
      <protection locked="0"/>
    </xf>
    <xf numFmtId="0" fontId="3" fillId="5" borderId="2" xfId="1" applyFont="1" applyFill="1" applyBorder="1" applyAlignment="1" applyProtection="1">
      <alignment horizontal="center"/>
      <protection locked="0"/>
    </xf>
    <xf numFmtId="0" fontId="3" fillId="5" borderId="3" xfId="1" applyFont="1" applyFill="1" applyBorder="1" applyAlignment="1" applyProtection="1">
      <alignment horizontal="center"/>
      <protection locked="0"/>
    </xf>
    <xf numFmtId="0" fontId="3" fillId="3" borderId="1" xfId="1" applyFont="1" applyFill="1" applyBorder="1" applyAlignment="1" applyProtection="1">
      <alignment horizontal="center"/>
      <protection locked="0"/>
    </xf>
    <xf numFmtId="0" fontId="3" fillId="8" borderId="1" xfId="1" applyFont="1" applyFill="1" applyBorder="1" applyAlignment="1" applyProtection="1">
      <alignment horizontal="center"/>
      <protection locked="0"/>
    </xf>
    <xf numFmtId="0" fontId="3" fillId="9" borderId="1" xfId="1" applyFont="1" applyFill="1" applyBorder="1" applyAlignment="1" applyProtection="1">
      <alignment horizontal="center"/>
      <protection locked="0"/>
    </xf>
    <xf numFmtId="0" fontId="3" fillId="11" borderId="1" xfId="1" applyFont="1" applyFill="1" applyBorder="1" applyAlignment="1" applyProtection="1">
      <alignment horizontal="center"/>
      <protection locked="0"/>
    </xf>
    <xf numFmtId="0" fontId="2" fillId="5" borderId="1" xfId="1" applyFont="1" applyFill="1" applyBorder="1" applyAlignment="1" applyProtection="1">
      <alignment horizontal="center" vertical="center" textRotation="180"/>
      <protection locked="0"/>
    </xf>
    <xf numFmtId="0" fontId="2" fillId="2" borderId="2" xfId="1" applyFont="1" applyFill="1" applyBorder="1" applyAlignment="1" applyProtection="1">
      <alignment horizontal="right"/>
      <protection locked="0"/>
    </xf>
    <xf numFmtId="0" fontId="2" fillId="2" borderId="2" xfId="1" applyFont="1" applyFill="1" applyBorder="1" applyAlignment="1" applyProtection="1">
      <protection locked="0"/>
    </xf>
    <xf numFmtId="0" fontId="2" fillId="2" borderId="4" xfId="1" applyFont="1" applyFill="1" applyBorder="1" applyAlignment="1" applyProtection="1">
      <protection locked="0"/>
    </xf>
    <xf numFmtId="0" fontId="2" fillId="2" borderId="3" xfId="1" applyFont="1" applyFill="1" applyBorder="1" applyAlignment="1" applyProtection="1">
      <protection locked="0"/>
    </xf>
    <xf numFmtId="2" fontId="4" fillId="5" borderId="2" xfId="2" applyNumberFormat="1" applyFont="1" applyFill="1" applyBorder="1" applyAlignment="1">
      <alignment horizontal="center"/>
    </xf>
    <xf numFmtId="2" fontId="4" fillId="5" borderId="3" xfId="2" applyNumberFormat="1" applyFont="1" applyFill="1" applyBorder="1" applyAlignment="1">
      <alignment horizontal="center"/>
    </xf>
    <xf numFmtId="0" fontId="18" fillId="0" borderId="16" xfId="2" applyFont="1" applyBorder="1" applyAlignment="1">
      <alignment horizontal="center"/>
    </xf>
    <xf numFmtId="0" fontId="18" fillId="0" borderId="0" xfId="2" applyFont="1" applyBorder="1" applyAlignment="1">
      <alignment horizontal="center"/>
    </xf>
    <xf numFmtId="0" fontId="6" fillId="0" borderId="12" xfId="2" applyFont="1" applyBorder="1" applyAlignment="1">
      <alignment horizontal="center"/>
    </xf>
    <xf numFmtId="0" fontId="6" fillId="0" borderId="14" xfId="2" applyFont="1" applyBorder="1" applyAlignment="1">
      <alignment horizontal="center"/>
    </xf>
    <xf numFmtId="0" fontId="6" fillId="0" borderId="12" xfId="2" applyFont="1" applyBorder="1" applyAlignment="1">
      <alignment horizontal="center" readingOrder="2"/>
    </xf>
    <xf numFmtId="0" fontId="6" fillId="0" borderId="14" xfId="2" applyFont="1" applyBorder="1" applyAlignment="1">
      <alignment horizontal="center" readingOrder="2"/>
    </xf>
    <xf numFmtId="0" fontId="6" fillId="0" borderId="2" xfId="2" applyFont="1" applyBorder="1" applyAlignment="1">
      <alignment horizontal="center"/>
    </xf>
    <xf numFmtId="0" fontId="6" fillId="0" borderId="3" xfId="2" applyFont="1" applyBorder="1" applyAlignment="1">
      <alignment horizontal="center"/>
    </xf>
    <xf numFmtId="0" fontId="19" fillId="0" borderId="0" xfId="2" applyFont="1" applyAlignment="1">
      <alignment horizontal="center"/>
    </xf>
    <xf numFmtId="0" fontId="4" fillId="5" borderId="2" xfId="2" applyFont="1" applyFill="1" applyBorder="1" applyAlignment="1">
      <alignment horizontal="center"/>
    </xf>
    <xf numFmtId="0" fontId="4" fillId="5" borderId="3" xfId="2" applyFont="1" applyFill="1" applyBorder="1" applyAlignment="1">
      <alignment horizontal="center"/>
    </xf>
    <xf numFmtId="0" fontId="4" fillId="14" borderId="0" xfId="2" applyFont="1" applyFill="1" applyAlignment="1">
      <alignment horizontal="center" vertical="center"/>
    </xf>
    <xf numFmtId="0" fontId="4" fillId="0" borderId="0" xfId="2" applyFont="1" applyAlignment="1">
      <alignment horizontal="center"/>
    </xf>
    <xf numFmtId="0" fontId="1" fillId="0" borderId="20" xfId="2" applyFont="1" applyBorder="1" applyAlignment="1">
      <alignment horizontal="center"/>
    </xf>
    <xf numFmtId="0" fontId="1" fillId="0" borderId="0" xfId="2" applyFont="1" applyAlignment="1">
      <alignment horizontal="center" vertical="center"/>
    </xf>
    <xf numFmtId="0" fontId="17" fillId="0" borderId="24" xfId="2" applyBorder="1" applyAlignment="1">
      <alignment horizontal="center"/>
    </xf>
    <xf numFmtId="2" fontId="25" fillId="14" borderId="24" xfId="2" applyNumberFormat="1" applyFont="1" applyFill="1" applyBorder="1" applyAlignment="1">
      <alignment horizontal="center" vertical="center"/>
    </xf>
    <xf numFmtId="0" fontId="5" fillId="0" borderId="29" xfId="2" applyFont="1" applyBorder="1" applyAlignment="1">
      <alignment horizontal="center"/>
    </xf>
    <xf numFmtId="0" fontId="5" fillId="0" borderId="30" xfId="2" applyFont="1" applyBorder="1" applyAlignment="1">
      <alignment horizontal="center"/>
    </xf>
    <xf numFmtId="0" fontId="5" fillId="0" borderId="34" xfId="2" applyFont="1" applyBorder="1" applyAlignment="1">
      <alignment horizontal="center"/>
    </xf>
    <xf numFmtId="2" fontId="24" fillId="0" borderId="24" xfId="2" applyNumberFormat="1" applyFont="1" applyBorder="1" applyAlignment="1">
      <alignment horizontal="center" vertical="center"/>
    </xf>
    <xf numFmtId="2" fontId="27" fillId="0" borderId="24" xfId="2" applyNumberFormat="1" applyFont="1" applyBorder="1" applyAlignment="1">
      <alignment horizontal="center" vertical="center"/>
    </xf>
    <xf numFmtId="0" fontId="27" fillId="0" borderId="24" xfId="2" applyFont="1" applyBorder="1" applyAlignment="1">
      <alignment horizontal="center" vertical="center"/>
    </xf>
    <xf numFmtId="2" fontId="24" fillId="0" borderId="29" xfId="2" applyNumberFormat="1" applyFont="1" applyBorder="1" applyAlignment="1">
      <alignment horizontal="center" vertical="center"/>
    </xf>
    <xf numFmtId="0" fontId="17" fillId="0" borderId="29" xfId="2" applyBorder="1" applyAlignment="1">
      <alignment horizontal="center"/>
    </xf>
    <xf numFmtId="0" fontId="17" fillId="0" borderId="30" xfId="2" applyBorder="1" applyAlignment="1">
      <alignment horizontal="center"/>
    </xf>
    <xf numFmtId="2" fontId="25" fillId="0" borderId="24" xfId="2" applyNumberFormat="1" applyFont="1" applyBorder="1" applyAlignment="1">
      <alignment horizontal="center" vertical="center"/>
    </xf>
    <xf numFmtId="2" fontId="11" fillId="0" borderId="24" xfId="2" applyNumberFormat="1" applyFont="1" applyBorder="1" applyAlignment="1">
      <alignment horizontal="center" vertical="center"/>
    </xf>
    <xf numFmtId="0" fontId="7" fillId="14" borderId="31" xfId="2" applyFont="1" applyFill="1" applyBorder="1" applyAlignment="1">
      <alignment horizontal="center"/>
    </xf>
    <xf numFmtId="0" fontId="7" fillId="14" borderId="33" xfId="2" applyFont="1" applyFill="1" applyBorder="1" applyAlignment="1">
      <alignment horizontal="center"/>
    </xf>
    <xf numFmtId="0" fontId="17" fillId="0" borderId="21" xfId="2" applyBorder="1" applyAlignment="1">
      <alignment horizontal="center"/>
    </xf>
    <xf numFmtId="0" fontId="17" fillId="0" borderId="22" xfId="2" applyBorder="1" applyAlignment="1">
      <alignment horizontal="center"/>
    </xf>
    <xf numFmtId="0" fontId="17" fillId="0" borderId="23" xfId="2" applyBorder="1" applyAlignment="1">
      <alignment horizontal="center"/>
    </xf>
    <xf numFmtId="0" fontId="17" fillId="0" borderId="25" xfId="2" applyBorder="1" applyAlignment="1">
      <alignment horizontal="center"/>
    </xf>
    <xf numFmtId="0" fontId="17" fillId="0" borderId="0" xfId="2" applyBorder="1" applyAlignment="1">
      <alignment horizontal="center"/>
    </xf>
    <xf numFmtId="0" fontId="17" fillId="0" borderId="26" xfId="2" applyBorder="1" applyAlignment="1">
      <alignment horizontal="center"/>
    </xf>
    <xf numFmtId="0" fontId="17" fillId="0" borderId="27" xfId="2" applyBorder="1" applyAlignment="1">
      <alignment horizontal="center"/>
    </xf>
    <xf numFmtId="0" fontId="17" fillId="0" borderId="20" xfId="2" applyBorder="1" applyAlignment="1">
      <alignment horizontal="center"/>
    </xf>
    <xf numFmtId="0" fontId="17" fillId="0" borderId="28" xfId="2" applyBorder="1" applyAlignment="1">
      <alignment horizontal="center"/>
    </xf>
    <xf numFmtId="0" fontId="26" fillId="0" borderId="29" xfId="2" applyFont="1" applyFill="1" applyBorder="1" applyAlignment="1">
      <alignment horizontal="center" vertical="center" readingOrder="2"/>
    </xf>
    <xf numFmtId="0" fontId="26" fillId="0" borderId="30" xfId="2" applyFont="1" applyFill="1" applyBorder="1" applyAlignment="1">
      <alignment horizontal="center" vertical="center" readingOrder="2"/>
    </xf>
    <xf numFmtId="0" fontId="26" fillId="0" borderId="34" xfId="2" applyFont="1" applyFill="1" applyBorder="1" applyAlignment="1">
      <alignment horizontal="center" vertical="center" readingOrder="2"/>
    </xf>
    <xf numFmtId="2" fontId="24" fillId="0" borderId="30" xfId="2" applyNumberFormat="1" applyFont="1" applyBorder="1" applyAlignment="1">
      <alignment horizontal="center" vertical="center"/>
    </xf>
    <xf numFmtId="2" fontId="24" fillId="0" borderId="34" xfId="2" applyNumberFormat="1" applyFont="1" applyBorder="1" applyAlignment="1">
      <alignment horizontal="center" vertical="center"/>
    </xf>
    <xf numFmtId="0" fontId="17" fillId="0" borderId="29" xfId="2" applyFill="1" applyBorder="1" applyAlignment="1">
      <alignment horizontal="center"/>
    </xf>
    <xf numFmtId="0" fontId="17" fillId="0" borderId="30" xfId="2" applyFill="1" applyBorder="1" applyAlignment="1">
      <alignment horizontal="center"/>
    </xf>
    <xf numFmtId="0" fontId="17" fillId="0" borderId="34" xfId="2" applyFill="1" applyBorder="1" applyAlignment="1">
      <alignment horizontal="center"/>
    </xf>
    <xf numFmtId="0" fontId="17" fillId="3" borderId="31" xfId="2" applyFill="1" applyBorder="1" applyAlignment="1">
      <alignment horizontal="center"/>
    </xf>
    <xf numFmtId="0" fontId="17" fillId="3" borderId="33" xfId="2" applyFill="1" applyBorder="1" applyAlignment="1">
      <alignment horizontal="center"/>
    </xf>
    <xf numFmtId="0" fontId="26" fillId="15" borderId="25" xfId="2" applyFont="1" applyFill="1" applyBorder="1" applyAlignment="1">
      <alignment horizontal="center" vertical="center"/>
    </xf>
    <xf numFmtId="0" fontId="26" fillId="15" borderId="0" xfId="2" applyFont="1" applyFill="1" applyBorder="1" applyAlignment="1">
      <alignment horizontal="center" vertical="center"/>
    </xf>
    <xf numFmtId="0" fontId="26" fillId="15" borderId="26" xfId="2" applyFont="1" applyFill="1" applyBorder="1" applyAlignment="1">
      <alignment horizontal="center" vertical="center"/>
    </xf>
    <xf numFmtId="2" fontId="24" fillId="0" borderId="28" xfId="2" applyNumberFormat="1" applyFont="1" applyBorder="1" applyAlignment="1">
      <alignment horizontal="center" vertical="center"/>
    </xf>
    <xf numFmtId="0" fontId="17" fillId="0" borderId="29" xfId="2" applyBorder="1" applyAlignment="1">
      <alignment horizontal="center" vertical="center"/>
    </xf>
    <xf numFmtId="0" fontId="17" fillId="0" borderId="30" xfId="2" applyBorder="1" applyAlignment="1">
      <alignment horizontal="center" vertical="center"/>
    </xf>
    <xf numFmtId="0" fontId="17" fillId="0" borderId="34" xfId="2" applyBorder="1" applyAlignment="1">
      <alignment horizontal="center" vertical="center"/>
    </xf>
    <xf numFmtId="2" fontId="17" fillId="0" borderId="29" xfId="2" applyNumberFormat="1" applyBorder="1" applyAlignment="1">
      <alignment horizontal="center" vertical="center"/>
    </xf>
    <xf numFmtId="2" fontId="2" fillId="0" borderId="29" xfId="2" applyNumberFormat="1" applyFont="1" applyBorder="1" applyAlignment="1">
      <alignment horizontal="center" vertical="center"/>
    </xf>
    <xf numFmtId="2" fontId="2" fillId="0" borderId="34" xfId="2" applyNumberFormat="1" applyFont="1" applyBorder="1" applyAlignment="1">
      <alignment horizontal="center" vertical="center"/>
    </xf>
    <xf numFmtId="0" fontId="26" fillId="15" borderId="21" xfId="2" applyFont="1" applyFill="1" applyBorder="1" applyAlignment="1">
      <alignment horizontal="center" vertical="center"/>
    </xf>
    <xf numFmtId="0" fontId="26" fillId="15" borderId="22" xfId="2" applyFont="1" applyFill="1" applyBorder="1" applyAlignment="1">
      <alignment horizontal="center" vertical="center"/>
    </xf>
    <xf numFmtId="0" fontId="26" fillId="15" borderId="23" xfId="2" applyFont="1" applyFill="1" applyBorder="1" applyAlignment="1">
      <alignment horizontal="center" vertical="center"/>
    </xf>
    <xf numFmtId="0" fontId="5" fillId="0" borderId="29" xfId="2" applyFont="1" applyBorder="1" applyAlignment="1">
      <alignment horizontal="center" vertical="center"/>
    </xf>
    <xf numFmtId="0" fontId="5" fillId="0" borderId="34" xfId="2" applyFont="1" applyBorder="1" applyAlignment="1">
      <alignment horizontal="center" vertical="center"/>
    </xf>
    <xf numFmtId="2" fontId="2" fillId="0" borderId="24" xfId="2" applyNumberFormat="1" applyFont="1" applyBorder="1" applyAlignment="1">
      <alignment horizontal="center" vertical="center"/>
    </xf>
    <xf numFmtId="0" fontId="2" fillId="8" borderId="1" xfId="1" applyFont="1" applyFill="1" applyBorder="1" applyAlignment="1" applyProtection="1">
      <alignment horizontal="center"/>
      <protection locked="0"/>
    </xf>
    <xf numFmtId="0" fontId="2" fillId="9" borderId="1" xfId="1" applyFont="1" applyFill="1" applyBorder="1" applyAlignment="1" applyProtection="1">
      <alignment horizontal="center"/>
      <protection locked="0"/>
    </xf>
    <xf numFmtId="0" fontId="2" fillId="3" borderId="1" xfId="1" applyFont="1" applyFill="1" applyBorder="1" applyAlignment="1" applyProtection="1">
      <alignment horizontal="center"/>
      <protection locked="0"/>
    </xf>
    <xf numFmtId="0" fontId="3" fillId="5" borderId="1" xfId="1" applyFont="1" applyFill="1" applyBorder="1" applyAlignment="1" applyProtection="1">
      <alignment horizontal="center"/>
      <protection locked="0"/>
    </xf>
    <xf numFmtId="0" fontId="2" fillId="8" borderId="1" xfId="0" applyFont="1" applyFill="1" applyBorder="1" applyAlignment="1" applyProtection="1">
      <alignment horizontal="center"/>
      <protection locked="0"/>
    </xf>
    <xf numFmtId="0" fontId="2" fillId="3" borderId="11" xfId="1" applyFont="1" applyFill="1" applyBorder="1" applyAlignment="1" applyProtection="1">
      <alignment horizontal="center"/>
      <protection locked="0"/>
    </xf>
    <xf numFmtId="0" fontId="11" fillId="0" borderId="2" xfId="1" applyFont="1" applyBorder="1" applyAlignment="1" applyProtection="1">
      <alignment horizontal="center"/>
      <protection locked="0"/>
    </xf>
    <xf numFmtId="0" fontId="11" fillId="0" borderId="4" xfId="1" applyFont="1" applyBorder="1" applyAlignment="1" applyProtection="1">
      <alignment horizontal="center"/>
      <protection locked="0"/>
    </xf>
    <xf numFmtId="0" fontId="11" fillId="0" borderId="3" xfId="1" applyFont="1" applyBorder="1" applyAlignment="1" applyProtection="1">
      <alignment horizontal="center"/>
      <protection locked="0"/>
    </xf>
    <xf numFmtId="0" fontId="2" fillId="5" borderId="11" xfId="1" applyFont="1" applyFill="1" applyBorder="1" applyAlignment="1" applyProtection="1">
      <alignment horizontal="center"/>
      <protection locked="0"/>
    </xf>
    <xf numFmtId="0" fontId="6" fillId="0" borderId="1" xfId="0" applyFont="1" applyBorder="1" applyAlignment="1">
      <alignment horizontal="center"/>
    </xf>
    <xf numFmtId="0" fontId="19" fillId="0" borderId="0" xfId="0" applyFont="1" applyAlignment="1">
      <alignment horizontal="center"/>
    </xf>
    <xf numFmtId="0" fontId="18" fillId="0" borderId="1" xfId="0" applyFont="1" applyBorder="1" applyAlignment="1">
      <alignment horizontal="center"/>
    </xf>
  </cellXfs>
  <cellStyles count="4">
    <cellStyle name="Lien hypertexte" xfId="3" builtinId="8"/>
    <cellStyle name="Normal" xfId="0" builtinId="0"/>
    <cellStyle name="Normal 2" xfId="1"/>
    <cellStyle name="Normal 3" xfId="2"/>
  </cellStyles>
  <dxfs count="254">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5"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6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75"/>
      <c:rotY val="0"/>
      <c:rAngAx val="0"/>
      <c:perspective val="0"/>
    </c:view3D>
    <c:floor>
      <c:thickness val="0"/>
    </c:floor>
    <c:sideWall>
      <c:thickness val="0"/>
    </c:sideWall>
    <c:backWall>
      <c:thickness val="0"/>
    </c:backWall>
    <c:plotArea>
      <c:layout>
        <c:manualLayout>
          <c:layoutTarget val="inner"/>
          <c:xMode val="edge"/>
          <c:yMode val="edge"/>
          <c:x val="9.8684077533786538E-2"/>
          <c:y val="8.0517840675321001E-2"/>
          <c:w val="0.72375101362092187"/>
          <c:h val="0.77590125558629497"/>
        </c:manualLayout>
      </c:layout>
      <c:pie3DChart>
        <c:varyColors val="1"/>
        <c:ser>
          <c:idx val="0"/>
          <c:order val="0"/>
          <c:explosion val="4"/>
          <c:dPt>
            <c:idx val="0"/>
            <c:bubble3D val="0"/>
            <c:extLst>
              <c:ext xmlns:c16="http://schemas.microsoft.com/office/drawing/2014/chart" uri="{C3380CC4-5D6E-409C-BE32-E72D297353CC}">
                <c16:uniqueId val="{00000000-8FDF-4D3B-ABD6-777AFD169F9A}"/>
              </c:ext>
            </c:extLst>
          </c:dPt>
          <c:dPt>
            <c:idx val="1"/>
            <c:bubble3D val="0"/>
            <c:extLst>
              <c:ext xmlns:c16="http://schemas.microsoft.com/office/drawing/2014/chart" uri="{C3380CC4-5D6E-409C-BE32-E72D297353CC}">
                <c16:uniqueId val="{00000001-8FDF-4D3B-ABD6-777AFD169F9A}"/>
              </c:ext>
            </c:extLst>
          </c:dPt>
          <c:dLbls>
            <c:spPr>
              <a:noFill/>
              <a:ln w="25400">
                <a:noFill/>
              </a:ln>
            </c:spPr>
            <c:txPr>
              <a:bodyPr/>
              <a:lstStyle/>
              <a:p>
                <a:pPr>
                  <a:defRPr sz="1600" b="1"/>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المدخلات!$I$8:$J$8</c:f>
              <c:strCache>
                <c:ptCount val="2"/>
                <c:pt idx="0">
                  <c:v>ذكر</c:v>
                </c:pt>
                <c:pt idx="1">
                  <c:v>أنثى</c:v>
                </c:pt>
              </c:strCache>
            </c:strRef>
          </c:cat>
          <c:val>
            <c:numRef>
              <c:f>المدخلات!$I$9:$J$9</c:f>
              <c:numCache>
                <c:formatCode>General</c:formatCode>
                <c:ptCount val="2"/>
                <c:pt idx="0">
                  <c:v>0</c:v>
                </c:pt>
                <c:pt idx="1">
                  <c:v>0</c:v>
                </c:pt>
              </c:numCache>
            </c:numRef>
          </c:val>
          <c:extLst>
            <c:ext xmlns:c16="http://schemas.microsoft.com/office/drawing/2014/chart" uri="{C3380CC4-5D6E-409C-BE32-E72D297353CC}">
              <c16:uniqueId val="{00000002-8FDF-4D3B-ABD6-777AFD169F9A}"/>
            </c:ext>
          </c:extLst>
        </c:ser>
        <c:dLbls>
          <c:showLegendKey val="0"/>
          <c:showVal val="0"/>
          <c:showCatName val="0"/>
          <c:showSerName val="0"/>
          <c:showPercent val="0"/>
          <c:showBubbleSize val="0"/>
          <c:showLeaderLines val="1"/>
        </c:dLbls>
      </c:pie3DChart>
      <c:spPr>
        <a:noFill/>
        <a:ln w="25400">
          <a:noFill/>
        </a:ln>
      </c:spPr>
    </c:plotArea>
    <c:legend>
      <c:legendPos val="r"/>
      <c:overlay val="0"/>
    </c:legend>
    <c:plotVisOnly val="1"/>
    <c:dispBlanksAs val="zero"/>
    <c:showDLblsOverMax val="0"/>
  </c:chart>
  <c:printSettings>
    <c:headerFooter/>
    <c:pageMargins b="0.75" l="0.7" r="0.7" t="0.75" header="0.3" footer="0.3"/>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ثلاثي1!$P$173</c:f>
              <c:strCache>
                <c:ptCount val="1"/>
                <c:pt idx="0">
                  <c:v>ذكور</c:v>
                </c:pt>
              </c:strCache>
            </c:strRef>
          </c:tx>
          <c:dPt>
            <c:idx val="0"/>
            <c:bubble3D val="0"/>
            <c:explosion val="12"/>
            <c:extLst>
              <c:ext xmlns:c16="http://schemas.microsoft.com/office/drawing/2014/chart" uri="{C3380CC4-5D6E-409C-BE32-E72D297353CC}">
                <c16:uniqueId val="{00000000-AB97-42B7-AE5A-1C2D4F676073}"/>
              </c:ext>
            </c:extLst>
          </c:dPt>
          <c:dPt>
            <c:idx val="1"/>
            <c:bubble3D val="0"/>
            <c:extLst>
              <c:ext xmlns:c16="http://schemas.microsoft.com/office/drawing/2014/chart" uri="{C3380CC4-5D6E-409C-BE32-E72D297353CC}">
                <c16:uniqueId val="{00000001-AB97-42B7-AE5A-1C2D4F676073}"/>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ثلاثي1!$Q$173:$R$173</c:f>
              <c:numCache>
                <c:formatCode>General</c:formatCode>
                <c:ptCount val="2"/>
                <c:pt idx="0">
                  <c:v>0</c:v>
                </c:pt>
                <c:pt idx="1">
                  <c:v>0</c:v>
                </c:pt>
              </c:numCache>
            </c:numRef>
          </c:val>
          <c:extLst>
            <c:ext xmlns:c16="http://schemas.microsoft.com/office/drawing/2014/chart" uri="{C3380CC4-5D6E-409C-BE32-E72D297353CC}">
              <c16:uniqueId val="{00000002-AB97-42B7-AE5A-1C2D4F67607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ثلاثي1!$C$174</c:f>
              <c:strCache>
                <c:ptCount val="1"/>
                <c:pt idx="0">
                  <c:v>مجموع</c:v>
                </c:pt>
              </c:strCache>
            </c:strRef>
          </c:tx>
          <c:dPt>
            <c:idx val="0"/>
            <c:bubble3D val="0"/>
            <c:explosion val="10"/>
            <c:extLst>
              <c:ext xmlns:c16="http://schemas.microsoft.com/office/drawing/2014/chart" uri="{C3380CC4-5D6E-409C-BE32-E72D297353CC}">
                <c16:uniqueId val="{00000000-3D0B-48D8-835F-679A9481341E}"/>
              </c:ext>
            </c:extLst>
          </c:dPt>
          <c:dPt>
            <c:idx val="1"/>
            <c:bubble3D val="0"/>
            <c:extLst>
              <c:ext xmlns:c16="http://schemas.microsoft.com/office/drawing/2014/chart" uri="{C3380CC4-5D6E-409C-BE32-E72D297353CC}">
                <c16:uniqueId val="{00000001-3D0B-48D8-835F-679A9481341E}"/>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ثلاثي1!$D$174:$E$174</c:f>
              <c:numCache>
                <c:formatCode>General</c:formatCode>
                <c:ptCount val="2"/>
                <c:pt idx="0">
                  <c:v>0</c:v>
                </c:pt>
                <c:pt idx="1">
                  <c:v>0</c:v>
                </c:pt>
              </c:numCache>
            </c:numRef>
          </c:val>
          <c:extLst>
            <c:ext xmlns:c16="http://schemas.microsoft.com/office/drawing/2014/chart" uri="{C3380CC4-5D6E-409C-BE32-E72D297353CC}">
              <c16:uniqueId val="{00000002-3D0B-48D8-835F-679A9481341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ثلاثي1!$H$174</c:f>
              <c:strCache>
                <c:ptCount val="1"/>
                <c:pt idx="0">
                  <c:v>مجموع</c:v>
                </c:pt>
              </c:strCache>
            </c:strRef>
          </c:tx>
          <c:dPt>
            <c:idx val="0"/>
            <c:bubble3D val="0"/>
            <c:explosion val="11"/>
            <c:extLst>
              <c:ext xmlns:c16="http://schemas.microsoft.com/office/drawing/2014/chart" uri="{C3380CC4-5D6E-409C-BE32-E72D297353CC}">
                <c16:uniqueId val="{00000000-081B-4B3C-9A35-8DC6B6EFF2B5}"/>
              </c:ext>
            </c:extLst>
          </c:dPt>
          <c:dPt>
            <c:idx val="1"/>
            <c:bubble3D val="0"/>
            <c:extLst>
              <c:ext xmlns:c16="http://schemas.microsoft.com/office/drawing/2014/chart" uri="{C3380CC4-5D6E-409C-BE32-E72D297353CC}">
                <c16:uniqueId val="{00000001-081B-4B3C-9A35-8DC6B6EFF2B5}"/>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ثلاثي1!$I$174:$J$174</c:f>
              <c:numCache>
                <c:formatCode>General</c:formatCode>
                <c:ptCount val="2"/>
                <c:pt idx="0">
                  <c:v>0</c:v>
                </c:pt>
                <c:pt idx="1">
                  <c:v>0</c:v>
                </c:pt>
              </c:numCache>
            </c:numRef>
          </c:val>
          <c:extLst>
            <c:ext xmlns:c16="http://schemas.microsoft.com/office/drawing/2014/chart" uri="{C3380CC4-5D6E-409C-BE32-E72D297353CC}">
              <c16:uniqueId val="{00000002-081B-4B3C-9A35-8DC6B6EFF2B5}"/>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ثلاثي1!$P$174</c:f>
              <c:strCache>
                <c:ptCount val="1"/>
                <c:pt idx="0">
                  <c:v>مجموع</c:v>
                </c:pt>
              </c:strCache>
            </c:strRef>
          </c:tx>
          <c:dPt>
            <c:idx val="0"/>
            <c:bubble3D val="0"/>
            <c:explosion val="13"/>
            <c:extLst>
              <c:ext xmlns:c16="http://schemas.microsoft.com/office/drawing/2014/chart" uri="{C3380CC4-5D6E-409C-BE32-E72D297353CC}">
                <c16:uniqueId val="{00000000-6AD9-463C-B7A8-E818677C9838}"/>
              </c:ext>
            </c:extLst>
          </c:dPt>
          <c:dPt>
            <c:idx val="1"/>
            <c:bubble3D val="0"/>
            <c:extLst>
              <c:ext xmlns:c16="http://schemas.microsoft.com/office/drawing/2014/chart" uri="{C3380CC4-5D6E-409C-BE32-E72D297353CC}">
                <c16:uniqueId val="{00000001-6AD9-463C-B7A8-E818677C9838}"/>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ثلاثي1!$Q$174:$R$174</c:f>
              <c:numCache>
                <c:formatCode>General</c:formatCode>
                <c:ptCount val="2"/>
                <c:pt idx="0">
                  <c:v>0</c:v>
                </c:pt>
                <c:pt idx="1">
                  <c:v>0</c:v>
                </c:pt>
              </c:numCache>
            </c:numRef>
          </c:val>
          <c:extLst>
            <c:ext xmlns:c16="http://schemas.microsoft.com/office/drawing/2014/chart" uri="{C3380CC4-5D6E-409C-BE32-E72D297353CC}">
              <c16:uniqueId val="{00000002-6AD9-463C-B7A8-E818677C983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191B-4792-9BEF-19930495664A}"/>
              </c:ext>
            </c:extLst>
          </c:dPt>
          <c:dPt>
            <c:idx val="1"/>
            <c:bubble3D val="0"/>
            <c:extLst>
              <c:ext xmlns:c16="http://schemas.microsoft.com/office/drawing/2014/chart" uri="{C3380CC4-5D6E-409C-BE32-E72D297353CC}">
                <c16:uniqueId val="{00000001-191B-4792-9BEF-19930495664A}"/>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ثلاثي1!$B$68:$B$69</c:f>
              <c:strCache>
                <c:ptCount val="2"/>
                <c:pt idx="0">
                  <c:v>التلاميذ الذين لهم معدل أقل من 10</c:v>
                </c:pt>
                <c:pt idx="1">
                  <c:v>التلاميذ الذين لهم معدل يساوي أو يفوق 10</c:v>
                </c:pt>
              </c:strCache>
            </c:strRef>
          </c:cat>
          <c:val>
            <c:numRef>
              <c:f>ثلاثي1!$G$68:$G$69</c:f>
              <c:numCache>
                <c:formatCode>General</c:formatCode>
                <c:ptCount val="2"/>
                <c:pt idx="0">
                  <c:v>45</c:v>
                </c:pt>
                <c:pt idx="1">
                  <c:v>0</c:v>
                </c:pt>
              </c:numCache>
            </c:numRef>
          </c:val>
          <c:extLst>
            <c:ext xmlns:c16="http://schemas.microsoft.com/office/drawing/2014/chart" uri="{C3380CC4-5D6E-409C-BE32-E72D297353CC}">
              <c16:uniqueId val="{00000002-191B-4792-9BEF-19930495664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BB40-475F-9A15-66E81A37BFD1}"/>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BB40-475F-9A15-66E81A37BFD1}"/>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BB40-475F-9A15-66E81A37BFD1}"/>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BB40-475F-9A15-66E81A37BFD1}"/>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ثلاثي1!$N$67:$N$70</c:f>
              <c:strCache>
                <c:ptCount val="4"/>
                <c:pt idx="0">
                  <c:v>مجال اللغة العربية</c:v>
                </c:pt>
                <c:pt idx="1">
                  <c:v>مجال العلوم والتكنولوجيا</c:v>
                </c:pt>
                <c:pt idx="2">
                  <c:v>مجال التنشئة</c:v>
                </c:pt>
                <c:pt idx="3">
                  <c:v>مجال اللغات</c:v>
                </c:pt>
              </c:strCache>
            </c:strRef>
          </c:cat>
          <c:val>
            <c:numRef>
              <c:f>ثلاثي1!$S$67:$S$70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BB40-475F-9A15-66E81A37BFD1}"/>
            </c:ext>
          </c:extLst>
        </c:ser>
        <c:dLbls>
          <c:showLegendKey val="0"/>
          <c:showVal val="0"/>
          <c:showCatName val="0"/>
          <c:showSerName val="0"/>
          <c:showPercent val="0"/>
          <c:showBubbleSize val="0"/>
        </c:dLbls>
        <c:gapWidth val="150"/>
        <c:axId val="388245480"/>
        <c:axId val="388243128"/>
      </c:barChart>
      <c:catAx>
        <c:axId val="388245480"/>
        <c:scaling>
          <c:orientation val="minMax"/>
        </c:scaling>
        <c:delete val="0"/>
        <c:axPos val="b"/>
        <c:numFmt formatCode="General" sourceLinked="1"/>
        <c:majorTickMark val="out"/>
        <c:minorTickMark val="none"/>
        <c:tickLblPos val="nextTo"/>
        <c:crossAx val="388243128"/>
        <c:crosses val="autoZero"/>
        <c:auto val="1"/>
        <c:lblAlgn val="ctr"/>
        <c:lblOffset val="100"/>
        <c:noMultiLvlLbl val="0"/>
      </c:catAx>
      <c:valAx>
        <c:axId val="388243128"/>
        <c:scaling>
          <c:orientation val="minMax"/>
          <c:max val="20"/>
        </c:scaling>
        <c:delete val="0"/>
        <c:axPos val="l"/>
        <c:majorGridlines/>
        <c:numFmt formatCode="0.00" sourceLinked="1"/>
        <c:majorTickMark val="out"/>
        <c:minorTickMark val="none"/>
        <c:tickLblPos val="nextTo"/>
        <c:crossAx val="388245480"/>
        <c:crosses val="autoZero"/>
        <c:crossBetween val="between"/>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لغات</a:t>
            </a:r>
            <a:r>
              <a:rPr lang="ar-TN" sz="1000"/>
              <a:t>: إناث</a:t>
            </a:r>
          </a:p>
        </c:rich>
      </c:tx>
      <c:overlay val="0"/>
    </c:title>
    <c:autoTitleDeleted val="0"/>
    <c:plotArea>
      <c:layout/>
      <c:pieChart>
        <c:varyColors val="1"/>
        <c:ser>
          <c:idx val="0"/>
          <c:order val="0"/>
          <c:tx>
            <c:strRef>
              <c:f>ثلاثي1!$P$172</c:f>
              <c:strCache>
                <c:ptCount val="1"/>
                <c:pt idx="0">
                  <c:v>إناث</c:v>
                </c:pt>
              </c:strCache>
            </c:strRef>
          </c:tx>
          <c:dPt>
            <c:idx val="0"/>
            <c:bubble3D val="0"/>
            <c:explosion val="12"/>
            <c:extLst>
              <c:ext xmlns:c16="http://schemas.microsoft.com/office/drawing/2014/chart" uri="{C3380CC4-5D6E-409C-BE32-E72D297353CC}">
                <c16:uniqueId val="{00000000-F54A-4793-B799-B28BC5DCADD0}"/>
              </c:ext>
            </c:extLst>
          </c:dPt>
          <c:dPt>
            <c:idx val="1"/>
            <c:bubble3D val="0"/>
            <c:extLst>
              <c:ext xmlns:c16="http://schemas.microsoft.com/office/drawing/2014/chart" uri="{C3380CC4-5D6E-409C-BE32-E72D297353CC}">
                <c16:uniqueId val="{00000001-F54A-4793-B799-B28BC5DCADD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ثلاثي1!$W$172:$X$172</c:f>
              <c:numCache>
                <c:formatCode>General</c:formatCode>
                <c:ptCount val="2"/>
                <c:pt idx="0">
                  <c:v>0</c:v>
                </c:pt>
                <c:pt idx="1">
                  <c:v>0</c:v>
                </c:pt>
              </c:numCache>
            </c:numRef>
          </c:val>
          <c:extLst>
            <c:ext xmlns:c16="http://schemas.microsoft.com/office/drawing/2014/chart" uri="{C3380CC4-5D6E-409C-BE32-E72D297353CC}">
              <c16:uniqueId val="{00000002-F54A-4793-B799-B28BC5DCADD0}"/>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لغات: </a:t>
            </a:r>
            <a:r>
              <a:rPr lang="ar-TN" sz="1000"/>
              <a:t>ذكور</a:t>
            </a:r>
          </a:p>
        </c:rich>
      </c:tx>
      <c:overlay val="0"/>
    </c:title>
    <c:autoTitleDeleted val="0"/>
    <c:plotArea>
      <c:layout/>
      <c:pieChart>
        <c:varyColors val="1"/>
        <c:ser>
          <c:idx val="0"/>
          <c:order val="0"/>
          <c:tx>
            <c:strRef>
              <c:f>ثلاثي1!$P$173</c:f>
              <c:strCache>
                <c:ptCount val="1"/>
                <c:pt idx="0">
                  <c:v>ذكور</c:v>
                </c:pt>
              </c:strCache>
            </c:strRef>
          </c:tx>
          <c:dPt>
            <c:idx val="0"/>
            <c:bubble3D val="0"/>
            <c:explosion val="12"/>
            <c:extLst>
              <c:ext xmlns:c16="http://schemas.microsoft.com/office/drawing/2014/chart" uri="{C3380CC4-5D6E-409C-BE32-E72D297353CC}">
                <c16:uniqueId val="{00000000-BE5B-466E-953F-E9195A774E69}"/>
              </c:ext>
            </c:extLst>
          </c:dPt>
          <c:dPt>
            <c:idx val="1"/>
            <c:bubble3D val="0"/>
            <c:extLst>
              <c:ext xmlns:c16="http://schemas.microsoft.com/office/drawing/2014/chart" uri="{C3380CC4-5D6E-409C-BE32-E72D297353CC}">
                <c16:uniqueId val="{00000001-BE5B-466E-953F-E9195A774E6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ثلاثي1!$W$173:$X$173</c:f>
              <c:numCache>
                <c:formatCode>General</c:formatCode>
                <c:ptCount val="2"/>
                <c:pt idx="0">
                  <c:v>0</c:v>
                </c:pt>
                <c:pt idx="1">
                  <c:v>0</c:v>
                </c:pt>
              </c:numCache>
            </c:numRef>
          </c:val>
          <c:extLst>
            <c:ext xmlns:c16="http://schemas.microsoft.com/office/drawing/2014/chart" uri="{C3380CC4-5D6E-409C-BE32-E72D297353CC}">
              <c16:uniqueId val="{00000002-BE5B-466E-953F-E9195A774E6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solidFill>
                  <a:sysClr val="windowText" lastClr="000000"/>
                </a:solidFill>
              </a:rPr>
              <a:t>لغات</a:t>
            </a:r>
            <a:r>
              <a:rPr lang="ar-TN" sz="1000">
                <a:solidFill>
                  <a:sysClr val="windowText" lastClr="000000"/>
                </a:solidFill>
              </a:rPr>
              <a:t>: مجموع</a:t>
            </a:r>
          </a:p>
        </c:rich>
      </c:tx>
      <c:overlay val="0"/>
    </c:title>
    <c:autoTitleDeleted val="0"/>
    <c:plotArea>
      <c:layout/>
      <c:pieChart>
        <c:varyColors val="1"/>
        <c:ser>
          <c:idx val="0"/>
          <c:order val="0"/>
          <c:tx>
            <c:strRef>
              <c:f>ثلاثي1!$P$174</c:f>
              <c:strCache>
                <c:ptCount val="1"/>
                <c:pt idx="0">
                  <c:v>مجموع</c:v>
                </c:pt>
              </c:strCache>
            </c:strRef>
          </c:tx>
          <c:dPt>
            <c:idx val="0"/>
            <c:bubble3D val="0"/>
            <c:explosion val="13"/>
            <c:extLst>
              <c:ext xmlns:c16="http://schemas.microsoft.com/office/drawing/2014/chart" uri="{C3380CC4-5D6E-409C-BE32-E72D297353CC}">
                <c16:uniqueId val="{00000000-DB1F-411E-9E26-CA4D28DCF581}"/>
              </c:ext>
            </c:extLst>
          </c:dPt>
          <c:dPt>
            <c:idx val="1"/>
            <c:bubble3D val="0"/>
            <c:extLst>
              <c:ext xmlns:c16="http://schemas.microsoft.com/office/drawing/2014/chart" uri="{C3380CC4-5D6E-409C-BE32-E72D297353CC}">
                <c16:uniqueId val="{00000001-DB1F-411E-9E26-CA4D28DCF581}"/>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ثلاثي1!$W$174:$X$174</c:f>
              <c:numCache>
                <c:formatCode>General</c:formatCode>
                <c:ptCount val="2"/>
                <c:pt idx="0">
                  <c:v>0</c:v>
                </c:pt>
                <c:pt idx="1">
                  <c:v>0</c:v>
                </c:pt>
              </c:numCache>
            </c:numRef>
          </c:val>
          <c:extLst>
            <c:ext xmlns:c16="http://schemas.microsoft.com/office/drawing/2014/chart" uri="{C3380CC4-5D6E-409C-BE32-E72D297353CC}">
              <c16:uniqueId val="{00000002-DB1F-411E-9E26-CA4D28DCF58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ثلاثي2!$B$132</c:f>
              <c:strCache>
                <c:ptCount val="1"/>
                <c:pt idx="0">
                  <c:v>ذكور</c:v>
                </c:pt>
              </c:strCache>
            </c:strRef>
          </c:tx>
          <c:dPt>
            <c:idx val="0"/>
            <c:bubble3D val="0"/>
            <c:explosion val="7"/>
            <c:extLst>
              <c:ext xmlns:c16="http://schemas.microsoft.com/office/drawing/2014/chart" uri="{C3380CC4-5D6E-409C-BE32-E72D297353CC}">
                <c16:uniqueId val="{00000000-C388-4A13-AAA7-705F8E8D52C8}"/>
              </c:ext>
            </c:extLst>
          </c:dPt>
          <c:dPt>
            <c:idx val="1"/>
            <c:bubble3D val="0"/>
            <c:extLst>
              <c:ext xmlns:c16="http://schemas.microsoft.com/office/drawing/2014/chart" uri="{C3380CC4-5D6E-409C-BE32-E72D297353CC}">
                <c16:uniqueId val="{00000001-C388-4A13-AAA7-705F8E8D52C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ثلاثي2!$C$132:$D$132</c:f>
              <c:numCache>
                <c:formatCode>General</c:formatCode>
                <c:ptCount val="2"/>
                <c:pt idx="0">
                  <c:v>0</c:v>
                </c:pt>
                <c:pt idx="1">
                  <c:v>0</c:v>
                </c:pt>
              </c:numCache>
            </c:numRef>
          </c:val>
          <c:extLst>
            <c:ext xmlns:c16="http://schemas.microsoft.com/office/drawing/2014/chart" uri="{C3380CC4-5D6E-409C-BE32-E72D297353CC}">
              <c16:uniqueId val="{00000002-C388-4A13-AAA7-705F8E8D52C8}"/>
            </c:ext>
          </c:extLst>
        </c:ser>
        <c:ser>
          <c:idx val="1"/>
          <c:order val="1"/>
          <c:tx>
            <c:strRef>
              <c:f>ثلاثي2!$B$131</c:f>
              <c:strCache>
                <c:ptCount val="1"/>
                <c:pt idx="0">
                  <c:v>إناث</c:v>
                </c:pt>
              </c:strCache>
            </c:strRef>
          </c:tx>
          <c:dPt>
            <c:idx val="0"/>
            <c:bubble3D val="0"/>
            <c:extLst>
              <c:ext xmlns:c16="http://schemas.microsoft.com/office/drawing/2014/chart" uri="{C3380CC4-5D6E-409C-BE32-E72D297353CC}">
                <c16:uniqueId val="{00000003-C388-4A13-AAA7-705F8E8D52C8}"/>
              </c:ext>
            </c:extLst>
          </c:dPt>
          <c:dPt>
            <c:idx val="1"/>
            <c:bubble3D val="0"/>
            <c:extLst>
              <c:ext xmlns:c16="http://schemas.microsoft.com/office/drawing/2014/chart" uri="{C3380CC4-5D6E-409C-BE32-E72D297353CC}">
                <c16:uniqueId val="{00000004-C388-4A13-AAA7-705F8E8D52C8}"/>
              </c:ext>
            </c:extLst>
          </c:dPt>
          <c:cat>
            <c:strRef>
              <c:f>ثلاثي2!$C$130:$D$130</c:f>
              <c:strCache>
                <c:ptCount val="2"/>
                <c:pt idx="0">
                  <c:v>أقل من 10</c:v>
                </c:pt>
                <c:pt idx="1">
                  <c:v>&gt;=10</c:v>
                </c:pt>
              </c:strCache>
            </c:strRef>
          </c:cat>
          <c:val>
            <c:numRef>
              <c:f>ثلاثي2!$C$131:$D$131</c:f>
              <c:numCache>
                <c:formatCode>General</c:formatCode>
                <c:ptCount val="2"/>
                <c:pt idx="0">
                  <c:v>0</c:v>
                </c:pt>
                <c:pt idx="1">
                  <c:v>0</c:v>
                </c:pt>
              </c:numCache>
            </c:numRef>
          </c:val>
          <c:extLst>
            <c:ext xmlns:c16="http://schemas.microsoft.com/office/drawing/2014/chart" uri="{C3380CC4-5D6E-409C-BE32-E72D297353CC}">
              <c16:uniqueId val="{00000005-C388-4A13-AAA7-705F8E8D52C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ثلاثي1!$B$132</c:f>
              <c:strCache>
                <c:ptCount val="1"/>
                <c:pt idx="0">
                  <c:v>ذكور</c:v>
                </c:pt>
              </c:strCache>
            </c:strRef>
          </c:tx>
          <c:explosion val="13"/>
          <c:dPt>
            <c:idx val="0"/>
            <c:bubble3D val="0"/>
            <c:extLst>
              <c:ext xmlns:c16="http://schemas.microsoft.com/office/drawing/2014/chart" uri="{C3380CC4-5D6E-409C-BE32-E72D297353CC}">
                <c16:uniqueId val="{00000000-715B-4AD2-8908-2B81D9D94FB6}"/>
              </c:ext>
            </c:extLst>
          </c:dPt>
          <c:dPt>
            <c:idx val="1"/>
            <c:bubble3D val="0"/>
            <c:extLst>
              <c:ext xmlns:c16="http://schemas.microsoft.com/office/drawing/2014/chart" uri="{C3380CC4-5D6E-409C-BE32-E72D297353CC}">
                <c16:uniqueId val="{00000001-715B-4AD2-8908-2B81D9D94FB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ثلاثي1!$C$132:$D$132</c:f>
              <c:numCache>
                <c:formatCode>General</c:formatCode>
                <c:ptCount val="2"/>
                <c:pt idx="0">
                  <c:v>0</c:v>
                </c:pt>
                <c:pt idx="1">
                  <c:v>0</c:v>
                </c:pt>
              </c:numCache>
            </c:numRef>
          </c:val>
          <c:extLst>
            <c:ext xmlns:c16="http://schemas.microsoft.com/office/drawing/2014/chart" uri="{C3380CC4-5D6E-409C-BE32-E72D297353CC}">
              <c16:uniqueId val="{00000002-715B-4AD2-8908-2B81D9D94FB6}"/>
            </c:ext>
          </c:extLst>
        </c:ser>
        <c:ser>
          <c:idx val="1"/>
          <c:order val="1"/>
          <c:tx>
            <c:strRef>
              <c:f>ثلاثي1!$B$131</c:f>
              <c:strCache>
                <c:ptCount val="1"/>
                <c:pt idx="0">
                  <c:v>إناث</c:v>
                </c:pt>
              </c:strCache>
            </c:strRef>
          </c:tx>
          <c:dPt>
            <c:idx val="0"/>
            <c:bubble3D val="0"/>
            <c:extLst>
              <c:ext xmlns:c16="http://schemas.microsoft.com/office/drawing/2014/chart" uri="{C3380CC4-5D6E-409C-BE32-E72D297353CC}">
                <c16:uniqueId val="{00000003-715B-4AD2-8908-2B81D9D94FB6}"/>
              </c:ext>
            </c:extLst>
          </c:dPt>
          <c:dPt>
            <c:idx val="1"/>
            <c:bubble3D val="0"/>
            <c:extLst>
              <c:ext xmlns:c16="http://schemas.microsoft.com/office/drawing/2014/chart" uri="{C3380CC4-5D6E-409C-BE32-E72D297353CC}">
                <c16:uniqueId val="{00000004-715B-4AD2-8908-2B81D9D94FB6}"/>
              </c:ext>
            </c:extLst>
          </c:dPt>
          <c:cat>
            <c:strRef>
              <c:f>ثلاثي1!$C$130:$D$130</c:f>
              <c:strCache>
                <c:ptCount val="2"/>
                <c:pt idx="0">
                  <c:v>أقل من 10</c:v>
                </c:pt>
                <c:pt idx="1">
                  <c:v>&gt;=10</c:v>
                </c:pt>
              </c:strCache>
            </c:strRef>
          </c:cat>
          <c:val>
            <c:numRef>
              <c:f>ثلاثي1!$C$131:$D$131</c:f>
              <c:numCache>
                <c:formatCode>General</c:formatCode>
                <c:ptCount val="2"/>
                <c:pt idx="0">
                  <c:v>0</c:v>
                </c:pt>
                <c:pt idx="1">
                  <c:v>0</c:v>
                </c:pt>
              </c:numCache>
            </c:numRef>
          </c:val>
          <c:extLst>
            <c:ext xmlns:c16="http://schemas.microsoft.com/office/drawing/2014/chart" uri="{C3380CC4-5D6E-409C-BE32-E72D297353CC}">
              <c16:uniqueId val="{00000005-715B-4AD2-8908-2B81D9D94FB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ثلاثي2!$B$131</c:f>
              <c:strCache>
                <c:ptCount val="1"/>
                <c:pt idx="0">
                  <c:v>إناث</c:v>
                </c:pt>
              </c:strCache>
            </c:strRef>
          </c:tx>
          <c:dPt>
            <c:idx val="0"/>
            <c:bubble3D val="0"/>
            <c:explosion val="6"/>
            <c:extLst>
              <c:ext xmlns:c16="http://schemas.microsoft.com/office/drawing/2014/chart" uri="{C3380CC4-5D6E-409C-BE32-E72D297353CC}">
                <c16:uniqueId val="{00000000-265B-4B5F-BCB9-CB6CF3CE6644}"/>
              </c:ext>
            </c:extLst>
          </c:dPt>
          <c:dPt>
            <c:idx val="1"/>
            <c:bubble3D val="0"/>
            <c:extLst>
              <c:ext xmlns:c16="http://schemas.microsoft.com/office/drawing/2014/chart" uri="{C3380CC4-5D6E-409C-BE32-E72D297353CC}">
                <c16:uniqueId val="{00000001-265B-4B5F-BCB9-CB6CF3CE664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ثلاثي2!$C$131:$D$131</c:f>
              <c:numCache>
                <c:formatCode>General</c:formatCode>
                <c:ptCount val="2"/>
                <c:pt idx="0">
                  <c:v>0</c:v>
                </c:pt>
                <c:pt idx="1">
                  <c:v>0</c:v>
                </c:pt>
              </c:numCache>
            </c:numRef>
          </c:val>
          <c:extLst>
            <c:ext xmlns:c16="http://schemas.microsoft.com/office/drawing/2014/chart" uri="{C3380CC4-5D6E-409C-BE32-E72D297353CC}">
              <c16:uniqueId val="{00000002-265B-4B5F-BCB9-CB6CF3CE664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ثلاثي2!$B$133</c:f>
              <c:strCache>
                <c:ptCount val="1"/>
                <c:pt idx="0">
                  <c:v>مجموع</c:v>
                </c:pt>
              </c:strCache>
            </c:strRef>
          </c:tx>
          <c:dPt>
            <c:idx val="0"/>
            <c:bubble3D val="0"/>
            <c:explosion val="7"/>
            <c:extLst>
              <c:ext xmlns:c16="http://schemas.microsoft.com/office/drawing/2014/chart" uri="{C3380CC4-5D6E-409C-BE32-E72D297353CC}">
                <c16:uniqueId val="{00000000-333E-4AF6-BD3D-C30779192E5B}"/>
              </c:ext>
            </c:extLst>
          </c:dPt>
          <c:dPt>
            <c:idx val="1"/>
            <c:bubble3D val="0"/>
            <c:extLst>
              <c:ext xmlns:c16="http://schemas.microsoft.com/office/drawing/2014/chart" uri="{C3380CC4-5D6E-409C-BE32-E72D297353CC}">
                <c16:uniqueId val="{00000001-333E-4AF6-BD3D-C30779192E5B}"/>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ثلاثي2!$C$133:$D$133</c:f>
              <c:numCache>
                <c:formatCode>General</c:formatCode>
                <c:ptCount val="2"/>
                <c:pt idx="0">
                  <c:v>0</c:v>
                </c:pt>
                <c:pt idx="1">
                  <c:v>0</c:v>
                </c:pt>
              </c:numCache>
            </c:numRef>
          </c:val>
          <c:extLst>
            <c:ext xmlns:c16="http://schemas.microsoft.com/office/drawing/2014/chart" uri="{C3380CC4-5D6E-409C-BE32-E72D297353CC}">
              <c16:uniqueId val="{00000002-333E-4AF6-BD3D-C30779192E5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ثلاثي2!$C$172</c:f>
              <c:strCache>
                <c:ptCount val="1"/>
                <c:pt idx="0">
                  <c:v>إناث</c:v>
                </c:pt>
              </c:strCache>
            </c:strRef>
          </c:tx>
          <c:dPt>
            <c:idx val="0"/>
            <c:bubble3D val="0"/>
            <c:extLst>
              <c:ext xmlns:c16="http://schemas.microsoft.com/office/drawing/2014/chart" uri="{C3380CC4-5D6E-409C-BE32-E72D297353CC}">
                <c16:uniqueId val="{00000000-64FE-4000-AD4F-37AF6C6E4170}"/>
              </c:ext>
            </c:extLst>
          </c:dPt>
          <c:dPt>
            <c:idx val="1"/>
            <c:bubble3D val="0"/>
            <c:explosion val="10"/>
            <c:extLst>
              <c:ext xmlns:c16="http://schemas.microsoft.com/office/drawing/2014/chart" uri="{C3380CC4-5D6E-409C-BE32-E72D297353CC}">
                <c16:uniqueId val="{00000001-64FE-4000-AD4F-37AF6C6E417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ثلاثي2!$D$172:$E$172</c:f>
              <c:numCache>
                <c:formatCode>General</c:formatCode>
                <c:ptCount val="2"/>
                <c:pt idx="0">
                  <c:v>0</c:v>
                </c:pt>
                <c:pt idx="1">
                  <c:v>0</c:v>
                </c:pt>
              </c:numCache>
            </c:numRef>
          </c:val>
          <c:extLst>
            <c:ext xmlns:c16="http://schemas.microsoft.com/office/drawing/2014/chart" uri="{C3380CC4-5D6E-409C-BE32-E72D297353CC}">
              <c16:uniqueId val="{00000002-64FE-4000-AD4F-37AF6C6E417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ثلاثي2!$H$172</c:f>
              <c:strCache>
                <c:ptCount val="1"/>
                <c:pt idx="0">
                  <c:v>إناث</c:v>
                </c:pt>
              </c:strCache>
            </c:strRef>
          </c:tx>
          <c:dPt>
            <c:idx val="0"/>
            <c:bubble3D val="0"/>
            <c:explosion val="9"/>
            <c:extLst>
              <c:ext xmlns:c16="http://schemas.microsoft.com/office/drawing/2014/chart" uri="{C3380CC4-5D6E-409C-BE32-E72D297353CC}">
                <c16:uniqueId val="{00000000-0B92-461F-81DF-8C15EF5C2A76}"/>
              </c:ext>
            </c:extLst>
          </c:dPt>
          <c:dPt>
            <c:idx val="1"/>
            <c:bubble3D val="0"/>
            <c:extLst>
              <c:ext xmlns:c16="http://schemas.microsoft.com/office/drawing/2014/chart" uri="{C3380CC4-5D6E-409C-BE32-E72D297353CC}">
                <c16:uniqueId val="{00000001-0B92-461F-81DF-8C15EF5C2A7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ثلاثي2!$I$172:$J$172</c:f>
              <c:numCache>
                <c:formatCode>General</c:formatCode>
                <c:ptCount val="2"/>
                <c:pt idx="0">
                  <c:v>0</c:v>
                </c:pt>
                <c:pt idx="1">
                  <c:v>0</c:v>
                </c:pt>
              </c:numCache>
            </c:numRef>
          </c:val>
          <c:extLst>
            <c:ext xmlns:c16="http://schemas.microsoft.com/office/drawing/2014/chart" uri="{C3380CC4-5D6E-409C-BE32-E72D297353CC}">
              <c16:uniqueId val="{00000002-0B92-461F-81DF-8C15EF5C2A7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ثلاثي2!$P$172</c:f>
              <c:strCache>
                <c:ptCount val="1"/>
                <c:pt idx="0">
                  <c:v>إناث</c:v>
                </c:pt>
              </c:strCache>
            </c:strRef>
          </c:tx>
          <c:dPt>
            <c:idx val="0"/>
            <c:bubble3D val="0"/>
            <c:explosion val="12"/>
            <c:extLst>
              <c:ext xmlns:c16="http://schemas.microsoft.com/office/drawing/2014/chart" uri="{C3380CC4-5D6E-409C-BE32-E72D297353CC}">
                <c16:uniqueId val="{00000000-C84A-4771-9D73-5F7F748580F8}"/>
              </c:ext>
            </c:extLst>
          </c:dPt>
          <c:dPt>
            <c:idx val="1"/>
            <c:bubble3D val="0"/>
            <c:extLst>
              <c:ext xmlns:c16="http://schemas.microsoft.com/office/drawing/2014/chart" uri="{C3380CC4-5D6E-409C-BE32-E72D297353CC}">
                <c16:uniqueId val="{00000001-C84A-4771-9D73-5F7F748580F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ثلاثي2!$Q$172:$R$172</c:f>
              <c:numCache>
                <c:formatCode>General</c:formatCode>
                <c:ptCount val="2"/>
                <c:pt idx="0">
                  <c:v>0</c:v>
                </c:pt>
                <c:pt idx="1">
                  <c:v>0</c:v>
                </c:pt>
              </c:numCache>
            </c:numRef>
          </c:val>
          <c:extLst>
            <c:ext xmlns:c16="http://schemas.microsoft.com/office/drawing/2014/chart" uri="{C3380CC4-5D6E-409C-BE32-E72D297353CC}">
              <c16:uniqueId val="{00000002-C84A-4771-9D73-5F7F748580F8}"/>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ثلاثي2!$C$173</c:f>
              <c:strCache>
                <c:ptCount val="1"/>
                <c:pt idx="0">
                  <c:v>ذكور</c:v>
                </c:pt>
              </c:strCache>
            </c:strRef>
          </c:tx>
          <c:dPt>
            <c:idx val="0"/>
            <c:bubble3D val="0"/>
            <c:explosion val="15"/>
            <c:extLst>
              <c:ext xmlns:c16="http://schemas.microsoft.com/office/drawing/2014/chart" uri="{C3380CC4-5D6E-409C-BE32-E72D297353CC}">
                <c16:uniqueId val="{00000000-9320-45F6-837E-3D4B40A9FC35}"/>
              </c:ext>
            </c:extLst>
          </c:dPt>
          <c:dPt>
            <c:idx val="1"/>
            <c:bubble3D val="0"/>
            <c:extLst>
              <c:ext xmlns:c16="http://schemas.microsoft.com/office/drawing/2014/chart" uri="{C3380CC4-5D6E-409C-BE32-E72D297353CC}">
                <c16:uniqueId val="{00000001-9320-45F6-837E-3D4B40A9FC3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ثلاثي2!$D$173:$E$173</c:f>
              <c:numCache>
                <c:formatCode>General</c:formatCode>
                <c:ptCount val="2"/>
                <c:pt idx="0">
                  <c:v>0</c:v>
                </c:pt>
                <c:pt idx="1">
                  <c:v>0</c:v>
                </c:pt>
              </c:numCache>
            </c:numRef>
          </c:val>
          <c:extLst>
            <c:ext xmlns:c16="http://schemas.microsoft.com/office/drawing/2014/chart" uri="{C3380CC4-5D6E-409C-BE32-E72D297353CC}">
              <c16:uniqueId val="{00000002-9320-45F6-837E-3D4B40A9FC35}"/>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ثلاثي2!$H$173</c:f>
              <c:strCache>
                <c:ptCount val="1"/>
                <c:pt idx="0">
                  <c:v>ذكور</c:v>
                </c:pt>
              </c:strCache>
            </c:strRef>
          </c:tx>
          <c:dPt>
            <c:idx val="0"/>
            <c:bubble3D val="0"/>
            <c:explosion val="9"/>
            <c:extLst>
              <c:ext xmlns:c16="http://schemas.microsoft.com/office/drawing/2014/chart" uri="{C3380CC4-5D6E-409C-BE32-E72D297353CC}">
                <c16:uniqueId val="{00000000-4F1E-458A-9252-B61F5B811C0C}"/>
              </c:ext>
            </c:extLst>
          </c:dPt>
          <c:dPt>
            <c:idx val="1"/>
            <c:bubble3D val="0"/>
            <c:extLst>
              <c:ext xmlns:c16="http://schemas.microsoft.com/office/drawing/2014/chart" uri="{C3380CC4-5D6E-409C-BE32-E72D297353CC}">
                <c16:uniqueId val="{00000001-4F1E-458A-9252-B61F5B811C0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ثلاثي2!$I$173:$J$173</c:f>
              <c:numCache>
                <c:formatCode>General</c:formatCode>
                <c:ptCount val="2"/>
                <c:pt idx="0">
                  <c:v>0</c:v>
                </c:pt>
                <c:pt idx="1">
                  <c:v>0</c:v>
                </c:pt>
              </c:numCache>
            </c:numRef>
          </c:val>
          <c:extLst>
            <c:ext xmlns:c16="http://schemas.microsoft.com/office/drawing/2014/chart" uri="{C3380CC4-5D6E-409C-BE32-E72D297353CC}">
              <c16:uniqueId val="{00000002-4F1E-458A-9252-B61F5B811C0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ثلاثي2!$P$173</c:f>
              <c:strCache>
                <c:ptCount val="1"/>
                <c:pt idx="0">
                  <c:v>ذكور</c:v>
                </c:pt>
              </c:strCache>
            </c:strRef>
          </c:tx>
          <c:dPt>
            <c:idx val="0"/>
            <c:bubble3D val="0"/>
            <c:explosion val="12"/>
            <c:extLst>
              <c:ext xmlns:c16="http://schemas.microsoft.com/office/drawing/2014/chart" uri="{C3380CC4-5D6E-409C-BE32-E72D297353CC}">
                <c16:uniqueId val="{00000000-E7C4-4781-8222-091574C4D42C}"/>
              </c:ext>
            </c:extLst>
          </c:dPt>
          <c:dPt>
            <c:idx val="1"/>
            <c:bubble3D val="0"/>
            <c:extLst>
              <c:ext xmlns:c16="http://schemas.microsoft.com/office/drawing/2014/chart" uri="{C3380CC4-5D6E-409C-BE32-E72D297353CC}">
                <c16:uniqueId val="{00000001-E7C4-4781-8222-091574C4D42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ثلاثي2!$Q$173:$R$173</c:f>
              <c:numCache>
                <c:formatCode>General</c:formatCode>
                <c:ptCount val="2"/>
                <c:pt idx="0">
                  <c:v>0</c:v>
                </c:pt>
                <c:pt idx="1">
                  <c:v>0</c:v>
                </c:pt>
              </c:numCache>
            </c:numRef>
          </c:val>
          <c:extLst>
            <c:ext xmlns:c16="http://schemas.microsoft.com/office/drawing/2014/chart" uri="{C3380CC4-5D6E-409C-BE32-E72D297353CC}">
              <c16:uniqueId val="{00000002-E7C4-4781-8222-091574C4D42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ثلاثي2!$C$174</c:f>
              <c:strCache>
                <c:ptCount val="1"/>
                <c:pt idx="0">
                  <c:v>مجموع</c:v>
                </c:pt>
              </c:strCache>
            </c:strRef>
          </c:tx>
          <c:dPt>
            <c:idx val="0"/>
            <c:bubble3D val="0"/>
            <c:explosion val="10"/>
            <c:extLst>
              <c:ext xmlns:c16="http://schemas.microsoft.com/office/drawing/2014/chart" uri="{C3380CC4-5D6E-409C-BE32-E72D297353CC}">
                <c16:uniqueId val="{00000000-B71F-4E92-A077-EAB21C193EC4}"/>
              </c:ext>
            </c:extLst>
          </c:dPt>
          <c:dPt>
            <c:idx val="1"/>
            <c:bubble3D val="0"/>
            <c:extLst>
              <c:ext xmlns:c16="http://schemas.microsoft.com/office/drawing/2014/chart" uri="{C3380CC4-5D6E-409C-BE32-E72D297353CC}">
                <c16:uniqueId val="{00000001-B71F-4E92-A077-EAB21C193EC4}"/>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ثلاثي2!$D$174:$E$174</c:f>
              <c:numCache>
                <c:formatCode>General</c:formatCode>
                <c:ptCount val="2"/>
                <c:pt idx="0">
                  <c:v>0</c:v>
                </c:pt>
                <c:pt idx="1">
                  <c:v>0</c:v>
                </c:pt>
              </c:numCache>
            </c:numRef>
          </c:val>
          <c:extLst>
            <c:ext xmlns:c16="http://schemas.microsoft.com/office/drawing/2014/chart" uri="{C3380CC4-5D6E-409C-BE32-E72D297353CC}">
              <c16:uniqueId val="{00000002-B71F-4E92-A077-EAB21C193EC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ثلاثي2!$H$174</c:f>
              <c:strCache>
                <c:ptCount val="1"/>
                <c:pt idx="0">
                  <c:v>مجموع</c:v>
                </c:pt>
              </c:strCache>
            </c:strRef>
          </c:tx>
          <c:dPt>
            <c:idx val="0"/>
            <c:bubble3D val="0"/>
            <c:explosion val="11"/>
            <c:extLst>
              <c:ext xmlns:c16="http://schemas.microsoft.com/office/drawing/2014/chart" uri="{C3380CC4-5D6E-409C-BE32-E72D297353CC}">
                <c16:uniqueId val="{00000000-7A5C-4B90-9BA1-E419EC1107EA}"/>
              </c:ext>
            </c:extLst>
          </c:dPt>
          <c:dPt>
            <c:idx val="1"/>
            <c:bubble3D val="0"/>
            <c:extLst>
              <c:ext xmlns:c16="http://schemas.microsoft.com/office/drawing/2014/chart" uri="{C3380CC4-5D6E-409C-BE32-E72D297353CC}">
                <c16:uniqueId val="{00000001-7A5C-4B90-9BA1-E419EC1107EA}"/>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ثلاثي2!$I$174:$J$174</c:f>
              <c:numCache>
                <c:formatCode>General</c:formatCode>
                <c:ptCount val="2"/>
                <c:pt idx="0">
                  <c:v>0</c:v>
                </c:pt>
                <c:pt idx="1">
                  <c:v>0</c:v>
                </c:pt>
              </c:numCache>
            </c:numRef>
          </c:val>
          <c:extLst>
            <c:ext xmlns:c16="http://schemas.microsoft.com/office/drawing/2014/chart" uri="{C3380CC4-5D6E-409C-BE32-E72D297353CC}">
              <c16:uniqueId val="{00000002-7A5C-4B90-9BA1-E419EC1107E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ثلاثي1!$B$131</c:f>
              <c:strCache>
                <c:ptCount val="1"/>
                <c:pt idx="0">
                  <c:v>إناث</c:v>
                </c:pt>
              </c:strCache>
            </c:strRef>
          </c:tx>
          <c:dPt>
            <c:idx val="0"/>
            <c:bubble3D val="0"/>
            <c:explosion val="6"/>
            <c:extLst>
              <c:ext xmlns:c16="http://schemas.microsoft.com/office/drawing/2014/chart" uri="{C3380CC4-5D6E-409C-BE32-E72D297353CC}">
                <c16:uniqueId val="{00000000-DD0A-45A4-86A5-FD7B85EFBC91}"/>
              </c:ext>
            </c:extLst>
          </c:dPt>
          <c:dPt>
            <c:idx val="1"/>
            <c:bubble3D val="0"/>
            <c:explosion val="15"/>
            <c:extLst>
              <c:ext xmlns:c16="http://schemas.microsoft.com/office/drawing/2014/chart" uri="{C3380CC4-5D6E-409C-BE32-E72D297353CC}">
                <c16:uniqueId val="{00000001-DD0A-45A4-86A5-FD7B85EFBC9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ثلاثي1!$C$131:$D$131</c:f>
              <c:numCache>
                <c:formatCode>General</c:formatCode>
                <c:ptCount val="2"/>
                <c:pt idx="0">
                  <c:v>0</c:v>
                </c:pt>
                <c:pt idx="1">
                  <c:v>0</c:v>
                </c:pt>
              </c:numCache>
            </c:numRef>
          </c:val>
          <c:extLst>
            <c:ext xmlns:c16="http://schemas.microsoft.com/office/drawing/2014/chart" uri="{C3380CC4-5D6E-409C-BE32-E72D297353CC}">
              <c16:uniqueId val="{00000002-DD0A-45A4-86A5-FD7B85EFBC9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ثلاثي2!$P$174</c:f>
              <c:strCache>
                <c:ptCount val="1"/>
                <c:pt idx="0">
                  <c:v>مجموع</c:v>
                </c:pt>
              </c:strCache>
            </c:strRef>
          </c:tx>
          <c:dPt>
            <c:idx val="0"/>
            <c:bubble3D val="0"/>
            <c:explosion val="13"/>
            <c:extLst>
              <c:ext xmlns:c16="http://schemas.microsoft.com/office/drawing/2014/chart" uri="{C3380CC4-5D6E-409C-BE32-E72D297353CC}">
                <c16:uniqueId val="{00000000-6737-47B4-B4DC-7187AC95E1FF}"/>
              </c:ext>
            </c:extLst>
          </c:dPt>
          <c:dPt>
            <c:idx val="1"/>
            <c:bubble3D val="0"/>
            <c:extLst>
              <c:ext xmlns:c16="http://schemas.microsoft.com/office/drawing/2014/chart" uri="{C3380CC4-5D6E-409C-BE32-E72D297353CC}">
                <c16:uniqueId val="{00000001-6737-47B4-B4DC-7187AC95E1FF}"/>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ثلاثي2!$Q$174:$R$174</c:f>
              <c:numCache>
                <c:formatCode>General</c:formatCode>
                <c:ptCount val="2"/>
                <c:pt idx="0">
                  <c:v>0</c:v>
                </c:pt>
                <c:pt idx="1">
                  <c:v>0</c:v>
                </c:pt>
              </c:numCache>
            </c:numRef>
          </c:val>
          <c:extLst>
            <c:ext xmlns:c16="http://schemas.microsoft.com/office/drawing/2014/chart" uri="{C3380CC4-5D6E-409C-BE32-E72D297353CC}">
              <c16:uniqueId val="{00000002-6737-47B4-B4DC-7187AC95E1F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59C5-4908-B563-697A77A4128D}"/>
              </c:ext>
            </c:extLst>
          </c:dPt>
          <c:dPt>
            <c:idx val="1"/>
            <c:bubble3D val="0"/>
            <c:extLst>
              <c:ext xmlns:c16="http://schemas.microsoft.com/office/drawing/2014/chart" uri="{C3380CC4-5D6E-409C-BE32-E72D297353CC}">
                <c16:uniqueId val="{00000001-59C5-4908-B563-697A77A4128D}"/>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ثلاثي2!$B$68:$B$69</c:f>
              <c:strCache>
                <c:ptCount val="2"/>
                <c:pt idx="0">
                  <c:v>التلاميذ الذين لهم معدل أقل من 10</c:v>
                </c:pt>
                <c:pt idx="1">
                  <c:v>التلاميذ الذين لهم معدل يساوي أو يفوق 10</c:v>
                </c:pt>
              </c:strCache>
            </c:strRef>
          </c:cat>
          <c:val>
            <c:numRef>
              <c:f>ثلاثي2!$G$68:$G$69</c:f>
              <c:numCache>
                <c:formatCode>General</c:formatCode>
                <c:ptCount val="2"/>
                <c:pt idx="0">
                  <c:v>45</c:v>
                </c:pt>
                <c:pt idx="1">
                  <c:v>0</c:v>
                </c:pt>
              </c:numCache>
            </c:numRef>
          </c:val>
          <c:extLst>
            <c:ext xmlns:c16="http://schemas.microsoft.com/office/drawing/2014/chart" uri="{C3380CC4-5D6E-409C-BE32-E72D297353CC}">
              <c16:uniqueId val="{00000002-59C5-4908-B563-697A77A4128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28F5-4BA9-99A6-BB9183290039}"/>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28F5-4BA9-99A6-BB9183290039}"/>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28F5-4BA9-99A6-BB9183290039}"/>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28F5-4BA9-99A6-BB9183290039}"/>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ثلاثي2!$N$67:$N$70</c:f>
              <c:strCache>
                <c:ptCount val="4"/>
                <c:pt idx="0">
                  <c:v>مجال اللغة العربية</c:v>
                </c:pt>
                <c:pt idx="1">
                  <c:v>مجال العلوم والتكنولوجيا</c:v>
                </c:pt>
                <c:pt idx="2">
                  <c:v>مجال التنشئة</c:v>
                </c:pt>
                <c:pt idx="3">
                  <c:v>مجال اللغات</c:v>
                </c:pt>
              </c:strCache>
            </c:strRef>
          </c:cat>
          <c:val>
            <c:numRef>
              <c:f>ثلاثي2!$S$67:$S$70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28F5-4BA9-99A6-BB9183290039}"/>
            </c:ext>
          </c:extLst>
        </c:ser>
        <c:dLbls>
          <c:showLegendKey val="0"/>
          <c:showVal val="0"/>
          <c:showCatName val="0"/>
          <c:showSerName val="0"/>
          <c:showPercent val="0"/>
          <c:showBubbleSize val="0"/>
        </c:dLbls>
        <c:gapWidth val="150"/>
        <c:axId val="390912040"/>
        <c:axId val="390912432"/>
      </c:barChart>
      <c:catAx>
        <c:axId val="390912040"/>
        <c:scaling>
          <c:orientation val="minMax"/>
        </c:scaling>
        <c:delete val="0"/>
        <c:axPos val="b"/>
        <c:numFmt formatCode="General" sourceLinked="1"/>
        <c:majorTickMark val="out"/>
        <c:minorTickMark val="none"/>
        <c:tickLblPos val="nextTo"/>
        <c:crossAx val="390912432"/>
        <c:crosses val="autoZero"/>
        <c:auto val="1"/>
        <c:lblAlgn val="ctr"/>
        <c:lblOffset val="100"/>
        <c:noMultiLvlLbl val="0"/>
      </c:catAx>
      <c:valAx>
        <c:axId val="390912432"/>
        <c:scaling>
          <c:orientation val="minMax"/>
          <c:max val="20"/>
        </c:scaling>
        <c:delete val="0"/>
        <c:axPos val="l"/>
        <c:majorGridlines/>
        <c:numFmt formatCode="0.00" sourceLinked="1"/>
        <c:majorTickMark val="out"/>
        <c:minorTickMark val="none"/>
        <c:tickLblPos val="nextTo"/>
        <c:crossAx val="390912040"/>
        <c:crosses val="autoZero"/>
        <c:crossBetween val="between"/>
      </c:valAx>
    </c:plotArea>
    <c:plotVisOnly val="1"/>
    <c:dispBlanksAs val="gap"/>
    <c:showDLblsOverMax val="0"/>
  </c:chart>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لغات</a:t>
            </a:r>
            <a:r>
              <a:rPr lang="ar-TN" sz="1000"/>
              <a:t>: إناث</a:t>
            </a:r>
          </a:p>
        </c:rich>
      </c:tx>
      <c:overlay val="0"/>
    </c:title>
    <c:autoTitleDeleted val="0"/>
    <c:plotArea>
      <c:layout/>
      <c:pieChart>
        <c:varyColors val="1"/>
        <c:ser>
          <c:idx val="0"/>
          <c:order val="0"/>
          <c:tx>
            <c:strRef>
              <c:f>ثلاثي2!$P$172</c:f>
              <c:strCache>
                <c:ptCount val="1"/>
                <c:pt idx="0">
                  <c:v>إناث</c:v>
                </c:pt>
              </c:strCache>
            </c:strRef>
          </c:tx>
          <c:dPt>
            <c:idx val="0"/>
            <c:bubble3D val="0"/>
            <c:explosion val="12"/>
            <c:extLst>
              <c:ext xmlns:c16="http://schemas.microsoft.com/office/drawing/2014/chart" uri="{C3380CC4-5D6E-409C-BE32-E72D297353CC}">
                <c16:uniqueId val="{00000000-176A-4DAC-8700-1D00C91EBA64}"/>
              </c:ext>
            </c:extLst>
          </c:dPt>
          <c:dPt>
            <c:idx val="1"/>
            <c:bubble3D val="0"/>
            <c:extLst>
              <c:ext xmlns:c16="http://schemas.microsoft.com/office/drawing/2014/chart" uri="{C3380CC4-5D6E-409C-BE32-E72D297353CC}">
                <c16:uniqueId val="{00000001-176A-4DAC-8700-1D00C91EBA6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ثلاثي2!$W$172:$X$172</c:f>
              <c:numCache>
                <c:formatCode>General</c:formatCode>
                <c:ptCount val="2"/>
                <c:pt idx="0">
                  <c:v>0</c:v>
                </c:pt>
                <c:pt idx="1">
                  <c:v>0</c:v>
                </c:pt>
              </c:numCache>
            </c:numRef>
          </c:val>
          <c:extLst>
            <c:ext xmlns:c16="http://schemas.microsoft.com/office/drawing/2014/chart" uri="{C3380CC4-5D6E-409C-BE32-E72D297353CC}">
              <c16:uniqueId val="{00000002-176A-4DAC-8700-1D00C91EBA64}"/>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لغات: </a:t>
            </a:r>
            <a:r>
              <a:rPr lang="ar-TN" sz="1000"/>
              <a:t>ذكور</a:t>
            </a:r>
          </a:p>
        </c:rich>
      </c:tx>
      <c:overlay val="0"/>
    </c:title>
    <c:autoTitleDeleted val="0"/>
    <c:plotArea>
      <c:layout/>
      <c:pieChart>
        <c:varyColors val="1"/>
        <c:ser>
          <c:idx val="0"/>
          <c:order val="0"/>
          <c:tx>
            <c:strRef>
              <c:f>ثلاثي2!$P$173</c:f>
              <c:strCache>
                <c:ptCount val="1"/>
                <c:pt idx="0">
                  <c:v>ذكور</c:v>
                </c:pt>
              </c:strCache>
            </c:strRef>
          </c:tx>
          <c:dPt>
            <c:idx val="0"/>
            <c:bubble3D val="0"/>
            <c:explosion val="12"/>
            <c:extLst>
              <c:ext xmlns:c16="http://schemas.microsoft.com/office/drawing/2014/chart" uri="{C3380CC4-5D6E-409C-BE32-E72D297353CC}">
                <c16:uniqueId val="{00000000-4BF1-4655-B91E-67ED3D70777C}"/>
              </c:ext>
            </c:extLst>
          </c:dPt>
          <c:dPt>
            <c:idx val="1"/>
            <c:bubble3D val="0"/>
            <c:extLst>
              <c:ext xmlns:c16="http://schemas.microsoft.com/office/drawing/2014/chart" uri="{C3380CC4-5D6E-409C-BE32-E72D297353CC}">
                <c16:uniqueId val="{00000001-4BF1-4655-B91E-67ED3D70777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ثلاثي2!$W$173:$X$173</c:f>
              <c:numCache>
                <c:formatCode>General</c:formatCode>
                <c:ptCount val="2"/>
                <c:pt idx="0">
                  <c:v>0</c:v>
                </c:pt>
                <c:pt idx="1">
                  <c:v>0</c:v>
                </c:pt>
              </c:numCache>
            </c:numRef>
          </c:val>
          <c:extLst>
            <c:ext xmlns:c16="http://schemas.microsoft.com/office/drawing/2014/chart" uri="{C3380CC4-5D6E-409C-BE32-E72D297353CC}">
              <c16:uniqueId val="{00000002-4BF1-4655-B91E-67ED3D70777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solidFill>
                  <a:sysClr val="windowText" lastClr="000000"/>
                </a:solidFill>
              </a:rPr>
              <a:t>لغات</a:t>
            </a:r>
            <a:r>
              <a:rPr lang="ar-TN" sz="1000">
                <a:solidFill>
                  <a:sysClr val="windowText" lastClr="000000"/>
                </a:solidFill>
              </a:rPr>
              <a:t>: مجموع</a:t>
            </a:r>
          </a:p>
        </c:rich>
      </c:tx>
      <c:overlay val="0"/>
    </c:title>
    <c:autoTitleDeleted val="0"/>
    <c:plotArea>
      <c:layout/>
      <c:pieChart>
        <c:varyColors val="1"/>
        <c:ser>
          <c:idx val="0"/>
          <c:order val="0"/>
          <c:tx>
            <c:strRef>
              <c:f>ثلاثي2!$P$174</c:f>
              <c:strCache>
                <c:ptCount val="1"/>
                <c:pt idx="0">
                  <c:v>مجموع</c:v>
                </c:pt>
              </c:strCache>
            </c:strRef>
          </c:tx>
          <c:dPt>
            <c:idx val="0"/>
            <c:bubble3D val="0"/>
            <c:explosion val="13"/>
            <c:extLst>
              <c:ext xmlns:c16="http://schemas.microsoft.com/office/drawing/2014/chart" uri="{C3380CC4-5D6E-409C-BE32-E72D297353CC}">
                <c16:uniqueId val="{00000000-6C93-4905-90B4-A740674127A3}"/>
              </c:ext>
            </c:extLst>
          </c:dPt>
          <c:dPt>
            <c:idx val="1"/>
            <c:bubble3D val="0"/>
            <c:extLst>
              <c:ext xmlns:c16="http://schemas.microsoft.com/office/drawing/2014/chart" uri="{C3380CC4-5D6E-409C-BE32-E72D297353CC}">
                <c16:uniqueId val="{00000001-6C93-4905-90B4-A740674127A3}"/>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ثلاثي2!$W$174:$X$174</c:f>
              <c:numCache>
                <c:formatCode>General</c:formatCode>
                <c:ptCount val="2"/>
                <c:pt idx="0">
                  <c:v>0</c:v>
                </c:pt>
                <c:pt idx="1">
                  <c:v>0</c:v>
                </c:pt>
              </c:numCache>
            </c:numRef>
          </c:val>
          <c:extLst>
            <c:ext xmlns:c16="http://schemas.microsoft.com/office/drawing/2014/chart" uri="{C3380CC4-5D6E-409C-BE32-E72D297353CC}">
              <c16:uniqueId val="{00000002-6C93-4905-90B4-A740674127A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ثلاثي3!$B$133</c:f>
              <c:strCache>
                <c:ptCount val="1"/>
                <c:pt idx="0">
                  <c:v>ذكور</c:v>
                </c:pt>
              </c:strCache>
            </c:strRef>
          </c:tx>
          <c:dPt>
            <c:idx val="0"/>
            <c:bubble3D val="0"/>
            <c:explosion val="7"/>
            <c:extLst>
              <c:ext xmlns:c16="http://schemas.microsoft.com/office/drawing/2014/chart" uri="{C3380CC4-5D6E-409C-BE32-E72D297353CC}">
                <c16:uniqueId val="{00000000-2540-43E9-9EED-4609B66FB9F4}"/>
              </c:ext>
            </c:extLst>
          </c:dPt>
          <c:dPt>
            <c:idx val="1"/>
            <c:bubble3D val="0"/>
            <c:extLst>
              <c:ext xmlns:c16="http://schemas.microsoft.com/office/drawing/2014/chart" uri="{C3380CC4-5D6E-409C-BE32-E72D297353CC}">
                <c16:uniqueId val="{00000001-2540-43E9-9EED-4609B66FB9F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ثلاثي3!$C$133:$D$133</c:f>
              <c:numCache>
                <c:formatCode>General</c:formatCode>
                <c:ptCount val="2"/>
                <c:pt idx="0">
                  <c:v>0</c:v>
                </c:pt>
                <c:pt idx="1">
                  <c:v>0</c:v>
                </c:pt>
              </c:numCache>
            </c:numRef>
          </c:val>
          <c:extLst>
            <c:ext xmlns:c16="http://schemas.microsoft.com/office/drawing/2014/chart" uri="{C3380CC4-5D6E-409C-BE32-E72D297353CC}">
              <c16:uniqueId val="{00000002-2540-43E9-9EED-4609B66FB9F4}"/>
            </c:ext>
          </c:extLst>
        </c:ser>
        <c:ser>
          <c:idx val="1"/>
          <c:order val="1"/>
          <c:tx>
            <c:strRef>
              <c:f>ثلاثي3!$B$132</c:f>
              <c:strCache>
                <c:ptCount val="1"/>
                <c:pt idx="0">
                  <c:v>إناث</c:v>
                </c:pt>
              </c:strCache>
            </c:strRef>
          </c:tx>
          <c:dPt>
            <c:idx val="0"/>
            <c:bubble3D val="0"/>
            <c:extLst>
              <c:ext xmlns:c16="http://schemas.microsoft.com/office/drawing/2014/chart" uri="{C3380CC4-5D6E-409C-BE32-E72D297353CC}">
                <c16:uniqueId val="{00000003-2540-43E9-9EED-4609B66FB9F4}"/>
              </c:ext>
            </c:extLst>
          </c:dPt>
          <c:dPt>
            <c:idx val="1"/>
            <c:bubble3D val="0"/>
            <c:extLst>
              <c:ext xmlns:c16="http://schemas.microsoft.com/office/drawing/2014/chart" uri="{C3380CC4-5D6E-409C-BE32-E72D297353CC}">
                <c16:uniqueId val="{00000004-2540-43E9-9EED-4609B66FB9F4}"/>
              </c:ext>
            </c:extLst>
          </c:dPt>
          <c:cat>
            <c:strRef>
              <c:f>ثلاثي3!$C$131:$D$131</c:f>
              <c:strCache>
                <c:ptCount val="2"/>
                <c:pt idx="0">
                  <c:v>أقل من 10</c:v>
                </c:pt>
                <c:pt idx="1">
                  <c:v>&gt;=10</c:v>
                </c:pt>
              </c:strCache>
            </c:strRef>
          </c:cat>
          <c:val>
            <c:numRef>
              <c:f>ثلاثي3!$C$132:$D$132</c:f>
              <c:numCache>
                <c:formatCode>General</c:formatCode>
                <c:ptCount val="2"/>
                <c:pt idx="0">
                  <c:v>0</c:v>
                </c:pt>
                <c:pt idx="1">
                  <c:v>0</c:v>
                </c:pt>
              </c:numCache>
            </c:numRef>
          </c:val>
          <c:extLst>
            <c:ext xmlns:c16="http://schemas.microsoft.com/office/drawing/2014/chart" uri="{C3380CC4-5D6E-409C-BE32-E72D297353CC}">
              <c16:uniqueId val="{00000005-2540-43E9-9EED-4609B66FB9F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ثلاثي3!$B$132</c:f>
              <c:strCache>
                <c:ptCount val="1"/>
                <c:pt idx="0">
                  <c:v>إناث</c:v>
                </c:pt>
              </c:strCache>
            </c:strRef>
          </c:tx>
          <c:dPt>
            <c:idx val="0"/>
            <c:bubble3D val="0"/>
            <c:explosion val="6"/>
            <c:extLst>
              <c:ext xmlns:c16="http://schemas.microsoft.com/office/drawing/2014/chart" uri="{C3380CC4-5D6E-409C-BE32-E72D297353CC}">
                <c16:uniqueId val="{00000000-E109-4681-880B-06E25C814DA7}"/>
              </c:ext>
            </c:extLst>
          </c:dPt>
          <c:dPt>
            <c:idx val="1"/>
            <c:bubble3D val="0"/>
            <c:extLst>
              <c:ext xmlns:c16="http://schemas.microsoft.com/office/drawing/2014/chart" uri="{C3380CC4-5D6E-409C-BE32-E72D297353CC}">
                <c16:uniqueId val="{00000001-E109-4681-880B-06E25C814DA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ثلاثي3!$C$132:$D$132</c:f>
              <c:numCache>
                <c:formatCode>General</c:formatCode>
                <c:ptCount val="2"/>
                <c:pt idx="0">
                  <c:v>0</c:v>
                </c:pt>
                <c:pt idx="1">
                  <c:v>0</c:v>
                </c:pt>
              </c:numCache>
            </c:numRef>
          </c:val>
          <c:extLst>
            <c:ext xmlns:c16="http://schemas.microsoft.com/office/drawing/2014/chart" uri="{C3380CC4-5D6E-409C-BE32-E72D297353CC}">
              <c16:uniqueId val="{00000002-E109-4681-880B-06E25C814DA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ثلاثي3!$B$134</c:f>
              <c:strCache>
                <c:ptCount val="1"/>
                <c:pt idx="0">
                  <c:v>مجموع</c:v>
                </c:pt>
              </c:strCache>
            </c:strRef>
          </c:tx>
          <c:dPt>
            <c:idx val="0"/>
            <c:bubble3D val="0"/>
            <c:explosion val="7"/>
            <c:extLst>
              <c:ext xmlns:c16="http://schemas.microsoft.com/office/drawing/2014/chart" uri="{C3380CC4-5D6E-409C-BE32-E72D297353CC}">
                <c16:uniqueId val="{00000000-BC58-43E0-9D91-1D2A4A09338E}"/>
              </c:ext>
            </c:extLst>
          </c:dPt>
          <c:dPt>
            <c:idx val="1"/>
            <c:bubble3D val="0"/>
            <c:extLst>
              <c:ext xmlns:c16="http://schemas.microsoft.com/office/drawing/2014/chart" uri="{C3380CC4-5D6E-409C-BE32-E72D297353CC}">
                <c16:uniqueId val="{00000001-BC58-43E0-9D91-1D2A4A09338E}"/>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ثلاثي3!$C$134:$D$134</c:f>
              <c:numCache>
                <c:formatCode>General</c:formatCode>
                <c:ptCount val="2"/>
                <c:pt idx="0">
                  <c:v>0</c:v>
                </c:pt>
                <c:pt idx="1">
                  <c:v>0</c:v>
                </c:pt>
              </c:numCache>
            </c:numRef>
          </c:val>
          <c:extLst>
            <c:ext xmlns:c16="http://schemas.microsoft.com/office/drawing/2014/chart" uri="{C3380CC4-5D6E-409C-BE32-E72D297353CC}">
              <c16:uniqueId val="{00000002-BC58-43E0-9D91-1D2A4A09338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ثلاثي3!$C$173</c:f>
              <c:strCache>
                <c:ptCount val="1"/>
                <c:pt idx="0">
                  <c:v>إناث</c:v>
                </c:pt>
              </c:strCache>
            </c:strRef>
          </c:tx>
          <c:dPt>
            <c:idx val="0"/>
            <c:bubble3D val="0"/>
            <c:extLst>
              <c:ext xmlns:c16="http://schemas.microsoft.com/office/drawing/2014/chart" uri="{C3380CC4-5D6E-409C-BE32-E72D297353CC}">
                <c16:uniqueId val="{00000000-DF5C-4FDC-B21A-3F831EE6FFA6}"/>
              </c:ext>
            </c:extLst>
          </c:dPt>
          <c:dPt>
            <c:idx val="1"/>
            <c:bubble3D val="0"/>
            <c:explosion val="10"/>
            <c:extLst>
              <c:ext xmlns:c16="http://schemas.microsoft.com/office/drawing/2014/chart" uri="{C3380CC4-5D6E-409C-BE32-E72D297353CC}">
                <c16:uniqueId val="{00000001-DF5C-4FDC-B21A-3F831EE6FFA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ثلاثي3!$D$172:$E$172</c:f>
              <c:strCache>
                <c:ptCount val="2"/>
                <c:pt idx="0">
                  <c:v>أقل من 10</c:v>
                </c:pt>
                <c:pt idx="1">
                  <c:v>&gt;=10</c:v>
                </c:pt>
              </c:strCache>
            </c:strRef>
          </c:cat>
          <c:val>
            <c:numRef>
              <c:f>ثلاثي3!$D$173:$E$173</c:f>
              <c:numCache>
                <c:formatCode>General</c:formatCode>
                <c:ptCount val="2"/>
                <c:pt idx="0">
                  <c:v>0</c:v>
                </c:pt>
                <c:pt idx="1">
                  <c:v>0</c:v>
                </c:pt>
              </c:numCache>
            </c:numRef>
          </c:val>
          <c:extLst>
            <c:ext xmlns:c16="http://schemas.microsoft.com/office/drawing/2014/chart" uri="{C3380CC4-5D6E-409C-BE32-E72D297353CC}">
              <c16:uniqueId val="{00000002-DF5C-4FDC-B21A-3F831EE6FFA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ثلاثي1!$B$133</c:f>
              <c:strCache>
                <c:ptCount val="1"/>
                <c:pt idx="0">
                  <c:v>مجموع</c:v>
                </c:pt>
              </c:strCache>
            </c:strRef>
          </c:tx>
          <c:explosion val="12"/>
          <c:dPt>
            <c:idx val="0"/>
            <c:bubble3D val="0"/>
            <c:extLst>
              <c:ext xmlns:c16="http://schemas.microsoft.com/office/drawing/2014/chart" uri="{C3380CC4-5D6E-409C-BE32-E72D297353CC}">
                <c16:uniqueId val="{00000000-8EE5-4D6F-9F20-2139FA09DADD}"/>
              </c:ext>
            </c:extLst>
          </c:dPt>
          <c:dPt>
            <c:idx val="1"/>
            <c:bubble3D val="0"/>
            <c:extLst>
              <c:ext xmlns:c16="http://schemas.microsoft.com/office/drawing/2014/chart" uri="{C3380CC4-5D6E-409C-BE32-E72D297353CC}">
                <c16:uniqueId val="{00000001-8EE5-4D6F-9F20-2139FA09DADD}"/>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ثلاثي1!$C$133:$D$133</c:f>
              <c:numCache>
                <c:formatCode>General</c:formatCode>
                <c:ptCount val="2"/>
                <c:pt idx="0">
                  <c:v>0</c:v>
                </c:pt>
                <c:pt idx="1">
                  <c:v>0</c:v>
                </c:pt>
              </c:numCache>
            </c:numRef>
          </c:val>
          <c:extLst>
            <c:ext xmlns:c16="http://schemas.microsoft.com/office/drawing/2014/chart" uri="{C3380CC4-5D6E-409C-BE32-E72D297353CC}">
              <c16:uniqueId val="{00000002-8EE5-4D6F-9F20-2139FA09DAD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ثلاثي3!$H$173</c:f>
              <c:strCache>
                <c:ptCount val="1"/>
                <c:pt idx="0">
                  <c:v>إناث</c:v>
                </c:pt>
              </c:strCache>
            </c:strRef>
          </c:tx>
          <c:dPt>
            <c:idx val="0"/>
            <c:bubble3D val="0"/>
            <c:explosion val="9"/>
            <c:extLst>
              <c:ext xmlns:c16="http://schemas.microsoft.com/office/drawing/2014/chart" uri="{C3380CC4-5D6E-409C-BE32-E72D297353CC}">
                <c16:uniqueId val="{00000000-AB25-4740-B4CF-0A400C220E28}"/>
              </c:ext>
            </c:extLst>
          </c:dPt>
          <c:dPt>
            <c:idx val="1"/>
            <c:bubble3D val="0"/>
            <c:extLst>
              <c:ext xmlns:c16="http://schemas.microsoft.com/office/drawing/2014/chart" uri="{C3380CC4-5D6E-409C-BE32-E72D297353CC}">
                <c16:uniqueId val="{00000001-AB25-4740-B4CF-0A400C220E2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ثلاثي3!$I$172:$J$172</c:f>
              <c:strCache>
                <c:ptCount val="2"/>
                <c:pt idx="0">
                  <c:v>أقل من 10</c:v>
                </c:pt>
                <c:pt idx="1">
                  <c:v>&gt;=10</c:v>
                </c:pt>
              </c:strCache>
            </c:strRef>
          </c:cat>
          <c:val>
            <c:numRef>
              <c:f>ثلاثي3!$I$173:$J$173</c:f>
              <c:numCache>
                <c:formatCode>General</c:formatCode>
                <c:ptCount val="2"/>
                <c:pt idx="0">
                  <c:v>0</c:v>
                </c:pt>
                <c:pt idx="1">
                  <c:v>0</c:v>
                </c:pt>
              </c:numCache>
            </c:numRef>
          </c:val>
          <c:extLst>
            <c:ext xmlns:c16="http://schemas.microsoft.com/office/drawing/2014/chart" uri="{C3380CC4-5D6E-409C-BE32-E72D297353CC}">
              <c16:uniqueId val="{00000002-AB25-4740-B4CF-0A400C220E2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ثلاثي3!$P$173</c:f>
              <c:strCache>
                <c:ptCount val="1"/>
                <c:pt idx="0">
                  <c:v>إناث</c:v>
                </c:pt>
              </c:strCache>
            </c:strRef>
          </c:tx>
          <c:dPt>
            <c:idx val="0"/>
            <c:bubble3D val="0"/>
            <c:explosion val="12"/>
            <c:extLst>
              <c:ext xmlns:c16="http://schemas.microsoft.com/office/drawing/2014/chart" uri="{C3380CC4-5D6E-409C-BE32-E72D297353CC}">
                <c16:uniqueId val="{00000000-8BB3-4C6F-8EDA-1D8E5C86E24F}"/>
              </c:ext>
            </c:extLst>
          </c:dPt>
          <c:dPt>
            <c:idx val="1"/>
            <c:bubble3D val="0"/>
            <c:extLst>
              <c:ext xmlns:c16="http://schemas.microsoft.com/office/drawing/2014/chart" uri="{C3380CC4-5D6E-409C-BE32-E72D297353CC}">
                <c16:uniqueId val="{00000001-8BB3-4C6F-8EDA-1D8E5C86E24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ثلاثي3!$Q$172:$R$172</c:f>
              <c:strCache>
                <c:ptCount val="2"/>
                <c:pt idx="0">
                  <c:v>أقل من 10</c:v>
                </c:pt>
                <c:pt idx="1">
                  <c:v>&gt;=10</c:v>
                </c:pt>
              </c:strCache>
            </c:strRef>
          </c:cat>
          <c:val>
            <c:numRef>
              <c:f>ثلاثي3!$Q$173:$R$173</c:f>
              <c:numCache>
                <c:formatCode>General</c:formatCode>
                <c:ptCount val="2"/>
                <c:pt idx="0">
                  <c:v>0</c:v>
                </c:pt>
                <c:pt idx="1">
                  <c:v>0</c:v>
                </c:pt>
              </c:numCache>
            </c:numRef>
          </c:val>
          <c:extLst>
            <c:ext xmlns:c16="http://schemas.microsoft.com/office/drawing/2014/chart" uri="{C3380CC4-5D6E-409C-BE32-E72D297353CC}">
              <c16:uniqueId val="{00000002-8BB3-4C6F-8EDA-1D8E5C86E24F}"/>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ثلاثي3!$C$174</c:f>
              <c:strCache>
                <c:ptCount val="1"/>
                <c:pt idx="0">
                  <c:v>ذكور</c:v>
                </c:pt>
              </c:strCache>
            </c:strRef>
          </c:tx>
          <c:dPt>
            <c:idx val="0"/>
            <c:bubble3D val="0"/>
            <c:explosion val="15"/>
            <c:extLst>
              <c:ext xmlns:c16="http://schemas.microsoft.com/office/drawing/2014/chart" uri="{C3380CC4-5D6E-409C-BE32-E72D297353CC}">
                <c16:uniqueId val="{00000000-1B34-4BF5-B9E3-30D019D6FE59}"/>
              </c:ext>
            </c:extLst>
          </c:dPt>
          <c:dPt>
            <c:idx val="1"/>
            <c:bubble3D val="0"/>
            <c:extLst>
              <c:ext xmlns:c16="http://schemas.microsoft.com/office/drawing/2014/chart" uri="{C3380CC4-5D6E-409C-BE32-E72D297353CC}">
                <c16:uniqueId val="{00000001-1B34-4BF5-B9E3-30D019D6FE5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ثلاثي3!$D$172:$E$172</c:f>
              <c:strCache>
                <c:ptCount val="2"/>
                <c:pt idx="0">
                  <c:v>أقل من 10</c:v>
                </c:pt>
                <c:pt idx="1">
                  <c:v>&gt;=10</c:v>
                </c:pt>
              </c:strCache>
            </c:strRef>
          </c:cat>
          <c:val>
            <c:numRef>
              <c:f>ثلاثي3!$D$174:$E$174</c:f>
              <c:numCache>
                <c:formatCode>General</c:formatCode>
                <c:ptCount val="2"/>
                <c:pt idx="0">
                  <c:v>0</c:v>
                </c:pt>
                <c:pt idx="1">
                  <c:v>0</c:v>
                </c:pt>
              </c:numCache>
            </c:numRef>
          </c:val>
          <c:extLst>
            <c:ext xmlns:c16="http://schemas.microsoft.com/office/drawing/2014/chart" uri="{C3380CC4-5D6E-409C-BE32-E72D297353CC}">
              <c16:uniqueId val="{00000002-1B34-4BF5-B9E3-30D019D6FE5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ثلاثي3!$H$174</c:f>
              <c:strCache>
                <c:ptCount val="1"/>
                <c:pt idx="0">
                  <c:v>ذكور</c:v>
                </c:pt>
              </c:strCache>
            </c:strRef>
          </c:tx>
          <c:dPt>
            <c:idx val="0"/>
            <c:bubble3D val="0"/>
            <c:explosion val="9"/>
            <c:extLst>
              <c:ext xmlns:c16="http://schemas.microsoft.com/office/drawing/2014/chart" uri="{C3380CC4-5D6E-409C-BE32-E72D297353CC}">
                <c16:uniqueId val="{00000000-A1DB-4059-8A55-AF4A558D6151}"/>
              </c:ext>
            </c:extLst>
          </c:dPt>
          <c:dPt>
            <c:idx val="1"/>
            <c:bubble3D val="0"/>
            <c:extLst>
              <c:ext xmlns:c16="http://schemas.microsoft.com/office/drawing/2014/chart" uri="{C3380CC4-5D6E-409C-BE32-E72D297353CC}">
                <c16:uniqueId val="{00000001-A1DB-4059-8A55-AF4A558D615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ثلاثي3!$I$172:$J$172</c:f>
              <c:strCache>
                <c:ptCount val="2"/>
                <c:pt idx="0">
                  <c:v>أقل من 10</c:v>
                </c:pt>
                <c:pt idx="1">
                  <c:v>&gt;=10</c:v>
                </c:pt>
              </c:strCache>
            </c:strRef>
          </c:cat>
          <c:val>
            <c:numRef>
              <c:f>ثلاثي3!$I$174:$J$174</c:f>
              <c:numCache>
                <c:formatCode>General</c:formatCode>
                <c:ptCount val="2"/>
                <c:pt idx="0">
                  <c:v>0</c:v>
                </c:pt>
                <c:pt idx="1">
                  <c:v>0</c:v>
                </c:pt>
              </c:numCache>
            </c:numRef>
          </c:val>
          <c:extLst>
            <c:ext xmlns:c16="http://schemas.microsoft.com/office/drawing/2014/chart" uri="{C3380CC4-5D6E-409C-BE32-E72D297353CC}">
              <c16:uniqueId val="{00000002-A1DB-4059-8A55-AF4A558D615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ثلاثي3!$P$174</c:f>
              <c:strCache>
                <c:ptCount val="1"/>
                <c:pt idx="0">
                  <c:v>ذكور</c:v>
                </c:pt>
              </c:strCache>
            </c:strRef>
          </c:tx>
          <c:dPt>
            <c:idx val="0"/>
            <c:bubble3D val="0"/>
            <c:explosion val="12"/>
            <c:extLst>
              <c:ext xmlns:c16="http://schemas.microsoft.com/office/drawing/2014/chart" uri="{C3380CC4-5D6E-409C-BE32-E72D297353CC}">
                <c16:uniqueId val="{00000000-3518-44BE-9039-7998CEB3DD2B}"/>
              </c:ext>
            </c:extLst>
          </c:dPt>
          <c:dPt>
            <c:idx val="1"/>
            <c:bubble3D val="0"/>
            <c:extLst>
              <c:ext xmlns:c16="http://schemas.microsoft.com/office/drawing/2014/chart" uri="{C3380CC4-5D6E-409C-BE32-E72D297353CC}">
                <c16:uniqueId val="{00000001-3518-44BE-9039-7998CEB3DD2B}"/>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ثلاثي3!$Q$172:$R$172</c:f>
              <c:strCache>
                <c:ptCount val="2"/>
                <c:pt idx="0">
                  <c:v>أقل من 10</c:v>
                </c:pt>
                <c:pt idx="1">
                  <c:v>&gt;=10</c:v>
                </c:pt>
              </c:strCache>
            </c:strRef>
          </c:cat>
          <c:val>
            <c:numRef>
              <c:f>ثلاثي3!$Q$174:$R$174</c:f>
              <c:numCache>
                <c:formatCode>General</c:formatCode>
                <c:ptCount val="2"/>
                <c:pt idx="0">
                  <c:v>0</c:v>
                </c:pt>
                <c:pt idx="1">
                  <c:v>0</c:v>
                </c:pt>
              </c:numCache>
            </c:numRef>
          </c:val>
          <c:extLst>
            <c:ext xmlns:c16="http://schemas.microsoft.com/office/drawing/2014/chart" uri="{C3380CC4-5D6E-409C-BE32-E72D297353CC}">
              <c16:uniqueId val="{00000002-3518-44BE-9039-7998CEB3DD2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ثلاثي3!$C$175</c:f>
              <c:strCache>
                <c:ptCount val="1"/>
                <c:pt idx="0">
                  <c:v>مجموع</c:v>
                </c:pt>
              </c:strCache>
            </c:strRef>
          </c:tx>
          <c:dPt>
            <c:idx val="0"/>
            <c:bubble3D val="0"/>
            <c:explosion val="10"/>
            <c:extLst>
              <c:ext xmlns:c16="http://schemas.microsoft.com/office/drawing/2014/chart" uri="{C3380CC4-5D6E-409C-BE32-E72D297353CC}">
                <c16:uniqueId val="{00000000-C470-4584-B717-1403C54DB9D7}"/>
              </c:ext>
            </c:extLst>
          </c:dPt>
          <c:dPt>
            <c:idx val="1"/>
            <c:bubble3D val="0"/>
            <c:extLst>
              <c:ext xmlns:c16="http://schemas.microsoft.com/office/drawing/2014/chart" uri="{C3380CC4-5D6E-409C-BE32-E72D297353CC}">
                <c16:uniqueId val="{00000001-C470-4584-B717-1403C54DB9D7}"/>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ثلاثي3!$D$172:$E$172</c:f>
              <c:strCache>
                <c:ptCount val="2"/>
                <c:pt idx="0">
                  <c:v>أقل من 10</c:v>
                </c:pt>
                <c:pt idx="1">
                  <c:v>&gt;=10</c:v>
                </c:pt>
              </c:strCache>
            </c:strRef>
          </c:cat>
          <c:val>
            <c:numRef>
              <c:f>ثلاثي3!$D$175:$E$175</c:f>
              <c:numCache>
                <c:formatCode>General</c:formatCode>
                <c:ptCount val="2"/>
                <c:pt idx="0">
                  <c:v>0</c:v>
                </c:pt>
                <c:pt idx="1">
                  <c:v>0</c:v>
                </c:pt>
              </c:numCache>
            </c:numRef>
          </c:val>
          <c:extLst>
            <c:ext xmlns:c16="http://schemas.microsoft.com/office/drawing/2014/chart" uri="{C3380CC4-5D6E-409C-BE32-E72D297353CC}">
              <c16:uniqueId val="{00000002-C470-4584-B717-1403C54DB9D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ثلاثي3!$H$175</c:f>
              <c:strCache>
                <c:ptCount val="1"/>
                <c:pt idx="0">
                  <c:v>مجموع</c:v>
                </c:pt>
              </c:strCache>
            </c:strRef>
          </c:tx>
          <c:dPt>
            <c:idx val="0"/>
            <c:bubble3D val="0"/>
            <c:explosion val="11"/>
            <c:extLst>
              <c:ext xmlns:c16="http://schemas.microsoft.com/office/drawing/2014/chart" uri="{C3380CC4-5D6E-409C-BE32-E72D297353CC}">
                <c16:uniqueId val="{00000000-6421-472E-A98F-D99EB7BFB8AD}"/>
              </c:ext>
            </c:extLst>
          </c:dPt>
          <c:dPt>
            <c:idx val="1"/>
            <c:bubble3D val="0"/>
            <c:extLst>
              <c:ext xmlns:c16="http://schemas.microsoft.com/office/drawing/2014/chart" uri="{C3380CC4-5D6E-409C-BE32-E72D297353CC}">
                <c16:uniqueId val="{00000001-6421-472E-A98F-D99EB7BFB8AD}"/>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ثلاثي3!$I$172:$J$172</c:f>
              <c:strCache>
                <c:ptCount val="2"/>
                <c:pt idx="0">
                  <c:v>أقل من 10</c:v>
                </c:pt>
                <c:pt idx="1">
                  <c:v>&gt;=10</c:v>
                </c:pt>
              </c:strCache>
            </c:strRef>
          </c:cat>
          <c:val>
            <c:numRef>
              <c:f>ثلاثي3!$I$175:$J$175</c:f>
              <c:numCache>
                <c:formatCode>General</c:formatCode>
                <c:ptCount val="2"/>
                <c:pt idx="0">
                  <c:v>0</c:v>
                </c:pt>
                <c:pt idx="1">
                  <c:v>0</c:v>
                </c:pt>
              </c:numCache>
            </c:numRef>
          </c:val>
          <c:extLst>
            <c:ext xmlns:c16="http://schemas.microsoft.com/office/drawing/2014/chart" uri="{C3380CC4-5D6E-409C-BE32-E72D297353CC}">
              <c16:uniqueId val="{00000002-6421-472E-A98F-D99EB7BFB8A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ثلاثي3!$P$175</c:f>
              <c:strCache>
                <c:ptCount val="1"/>
                <c:pt idx="0">
                  <c:v>مجموع</c:v>
                </c:pt>
              </c:strCache>
            </c:strRef>
          </c:tx>
          <c:dPt>
            <c:idx val="0"/>
            <c:bubble3D val="0"/>
            <c:explosion val="13"/>
            <c:extLst>
              <c:ext xmlns:c16="http://schemas.microsoft.com/office/drawing/2014/chart" uri="{C3380CC4-5D6E-409C-BE32-E72D297353CC}">
                <c16:uniqueId val="{00000000-EABF-4169-9921-B1A443C88D53}"/>
              </c:ext>
            </c:extLst>
          </c:dPt>
          <c:dPt>
            <c:idx val="1"/>
            <c:bubble3D val="0"/>
            <c:extLst>
              <c:ext xmlns:c16="http://schemas.microsoft.com/office/drawing/2014/chart" uri="{C3380CC4-5D6E-409C-BE32-E72D297353CC}">
                <c16:uniqueId val="{00000001-EABF-4169-9921-B1A443C88D53}"/>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ثلاثي3!$Q$172:$R$172</c:f>
              <c:strCache>
                <c:ptCount val="2"/>
                <c:pt idx="0">
                  <c:v>أقل من 10</c:v>
                </c:pt>
                <c:pt idx="1">
                  <c:v>&gt;=10</c:v>
                </c:pt>
              </c:strCache>
            </c:strRef>
          </c:cat>
          <c:val>
            <c:numRef>
              <c:f>ثلاثي3!$Q$175:$R$175</c:f>
              <c:numCache>
                <c:formatCode>General</c:formatCode>
                <c:ptCount val="2"/>
                <c:pt idx="0">
                  <c:v>0</c:v>
                </c:pt>
                <c:pt idx="1">
                  <c:v>0</c:v>
                </c:pt>
              </c:numCache>
            </c:numRef>
          </c:val>
          <c:extLst>
            <c:ext xmlns:c16="http://schemas.microsoft.com/office/drawing/2014/chart" uri="{C3380CC4-5D6E-409C-BE32-E72D297353CC}">
              <c16:uniqueId val="{00000002-EABF-4169-9921-B1A443C88D5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EC4E-4C5F-B391-A8BA88724301}"/>
              </c:ext>
            </c:extLst>
          </c:dPt>
          <c:dPt>
            <c:idx val="1"/>
            <c:bubble3D val="0"/>
            <c:extLst>
              <c:ext xmlns:c16="http://schemas.microsoft.com/office/drawing/2014/chart" uri="{C3380CC4-5D6E-409C-BE32-E72D297353CC}">
                <c16:uniqueId val="{00000001-EC4E-4C5F-B391-A8BA8872430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ثلاثي3!$B$68:$B$69</c:f>
              <c:strCache>
                <c:ptCount val="2"/>
                <c:pt idx="0">
                  <c:v>التلاميذ الذين لهم معدل أقل من 10</c:v>
                </c:pt>
                <c:pt idx="1">
                  <c:v>التلاميذ الذين لهم معدل يساوي أو يفوق 10</c:v>
                </c:pt>
              </c:strCache>
            </c:strRef>
          </c:cat>
          <c:val>
            <c:numRef>
              <c:f>ثلاثي3!$G$68:$G$69</c:f>
              <c:numCache>
                <c:formatCode>General</c:formatCode>
                <c:ptCount val="2"/>
                <c:pt idx="0">
                  <c:v>45</c:v>
                </c:pt>
                <c:pt idx="1">
                  <c:v>0</c:v>
                </c:pt>
              </c:numCache>
            </c:numRef>
          </c:val>
          <c:extLst>
            <c:ext xmlns:c16="http://schemas.microsoft.com/office/drawing/2014/chart" uri="{C3380CC4-5D6E-409C-BE32-E72D297353CC}">
              <c16:uniqueId val="{00000002-EC4E-4C5F-B391-A8BA8872430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B69D-424B-B909-98CC8EE7BF68}"/>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B69D-424B-B909-98CC8EE7BF68}"/>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B69D-424B-B909-98CC8EE7BF68}"/>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B69D-424B-B909-98CC8EE7BF68}"/>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ثلاثي3!$N$67:$N$70</c:f>
              <c:strCache>
                <c:ptCount val="4"/>
                <c:pt idx="0">
                  <c:v>مجال اللغة العربية</c:v>
                </c:pt>
                <c:pt idx="1">
                  <c:v>مجال العلوم والتكنولوجيا</c:v>
                </c:pt>
                <c:pt idx="2">
                  <c:v>مجال التنشئة</c:v>
                </c:pt>
                <c:pt idx="3">
                  <c:v>مجال اللغات</c:v>
                </c:pt>
              </c:strCache>
            </c:strRef>
          </c:cat>
          <c:val>
            <c:numRef>
              <c:f>ثلاثي3!$S$67:$S$70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B69D-424B-B909-98CC8EE7BF68}"/>
            </c:ext>
          </c:extLst>
        </c:ser>
        <c:dLbls>
          <c:showLegendKey val="0"/>
          <c:showVal val="0"/>
          <c:showCatName val="0"/>
          <c:showSerName val="0"/>
          <c:showPercent val="0"/>
          <c:showBubbleSize val="0"/>
        </c:dLbls>
        <c:gapWidth val="150"/>
        <c:axId val="467258920"/>
        <c:axId val="467259312"/>
      </c:barChart>
      <c:catAx>
        <c:axId val="467258920"/>
        <c:scaling>
          <c:orientation val="minMax"/>
        </c:scaling>
        <c:delete val="0"/>
        <c:axPos val="b"/>
        <c:numFmt formatCode="General" sourceLinked="1"/>
        <c:majorTickMark val="out"/>
        <c:minorTickMark val="none"/>
        <c:tickLblPos val="nextTo"/>
        <c:crossAx val="467259312"/>
        <c:crosses val="autoZero"/>
        <c:auto val="1"/>
        <c:lblAlgn val="ctr"/>
        <c:lblOffset val="100"/>
        <c:noMultiLvlLbl val="0"/>
      </c:catAx>
      <c:valAx>
        <c:axId val="467259312"/>
        <c:scaling>
          <c:orientation val="minMax"/>
          <c:max val="20"/>
        </c:scaling>
        <c:delete val="0"/>
        <c:axPos val="l"/>
        <c:majorGridlines/>
        <c:numFmt formatCode="0.00" sourceLinked="1"/>
        <c:majorTickMark val="out"/>
        <c:minorTickMark val="none"/>
        <c:tickLblPos val="nextTo"/>
        <c:crossAx val="467258920"/>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ثلاثي1!$C$172</c:f>
              <c:strCache>
                <c:ptCount val="1"/>
                <c:pt idx="0">
                  <c:v>إناث</c:v>
                </c:pt>
              </c:strCache>
            </c:strRef>
          </c:tx>
          <c:dPt>
            <c:idx val="0"/>
            <c:bubble3D val="0"/>
            <c:extLst>
              <c:ext xmlns:c16="http://schemas.microsoft.com/office/drawing/2014/chart" uri="{C3380CC4-5D6E-409C-BE32-E72D297353CC}">
                <c16:uniqueId val="{00000000-E888-45EB-9BA1-D49BE9616D74}"/>
              </c:ext>
            </c:extLst>
          </c:dPt>
          <c:dPt>
            <c:idx val="1"/>
            <c:bubble3D val="0"/>
            <c:explosion val="10"/>
            <c:extLst>
              <c:ext xmlns:c16="http://schemas.microsoft.com/office/drawing/2014/chart" uri="{C3380CC4-5D6E-409C-BE32-E72D297353CC}">
                <c16:uniqueId val="{00000001-E888-45EB-9BA1-D49BE9616D7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ثلاثي1!$D$172:$E$172</c:f>
              <c:numCache>
                <c:formatCode>General</c:formatCode>
                <c:ptCount val="2"/>
                <c:pt idx="0">
                  <c:v>0</c:v>
                </c:pt>
                <c:pt idx="1">
                  <c:v>0</c:v>
                </c:pt>
              </c:numCache>
            </c:numRef>
          </c:val>
          <c:extLst>
            <c:ext xmlns:c16="http://schemas.microsoft.com/office/drawing/2014/chart" uri="{C3380CC4-5D6E-409C-BE32-E72D297353CC}">
              <c16:uniqueId val="{00000002-E888-45EB-9BA1-D49BE9616D7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لغات</a:t>
            </a:r>
            <a:r>
              <a:rPr lang="ar-TN" sz="1000"/>
              <a:t>: إناث</a:t>
            </a:r>
          </a:p>
        </c:rich>
      </c:tx>
      <c:overlay val="0"/>
    </c:title>
    <c:autoTitleDeleted val="0"/>
    <c:plotArea>
      <c:layout/>
      <c:pieChart>
        <c:varyColors val="1"/>
        <c:ser>
          <c:idx val="0"/>
          <c:order val="0"/>
          <c:tx>
            <c:strRef>
              <c:f>ثلاثي3!$P$173</c:f>
              <c:strCache>
                <c:ptCount val="1"/>
                <c:pt idx="0">
                  <c:v>إناث</c:v>
                </c:pt>
              </c:strCache>
            </c:strRef>
          </c:tx>
          <c:dPt>
            <c:idx val="0"/>
            <c:bubble3D val="0"/>
            <c:explosion val="12"/>
            <c:extLst>
              <c:ext xmlns:c16="http://schemas.microsoft.com/office/drawing/2014/chart" uri="{C3380CC4-5D6E-409C-BE32-E72D297353CC}">
                <c16:uniqueId val="{00000000-6D9B-4D7C-A85C-DAD473018227}"/>
              </c:ext>
            </c:extLst>
          </c:dPt>
          <c:dPt>
            <c:idx val="1"/>
            <c:bubble3D val="0"/>
            <c:extLst>
              <c:ext xmlns:c16="http://schemas.microsoft.com/office/drawing/2014/chart" uri="{C3380CC4-5D6E-409C-BE32-E72D297353CC}">
                <c16:uniqueId val="{00000001-6D9B-4D7C-A85C-DAD47301822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ثلاثي3!$W$172:$X$172</c:f>
              <c:strCache>
                <c:ptCount val="2"/>
                <c:pt idx="0">
                  <c:v>أقل من 10</c:v>
                </c:pt>
                <c:pt idx="1">
                  <c:v>&gt;=10</c:v>
                </c:pt>
              </c:strCache>
            </c:strRef>
          </c:cat>
          <c:val>
            <c:numRef>
              <c:f>ثلاثي3!$W$173:$X$173</c:f>
              <c:numCache>
                <c:formatCode>General</c:formatCode>
                <c:ptCount val="2"/>
                <c:pt idx="0">
                  <c:v>0</c:v>
                </c:pt>
                <c:pt idx="1">
                  <c:v>0</c:v>
                </c:pt>
              </c:numCache>
            </c:numRef>
          </c:val>
          <c:extLst>
            <c:ext xmlns:c16="http://schemas.microsoft.com/office/drawing/2014/chart" uri="{C3380CC4-5D6E-409C-BE32-E72D297353CC}">
              <c16:uniqueId val="{00000002-6D9B-4D7C-A85C-DAD473018227}"/>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لغات: </a:t>
            </a:r>
            <a:r>
              <a:rPr lang="ar-TN" sz="1000"/>
              <a:t>ذكور</a:t>
            </a:r>
          </a:p>
        </c:rich>
      </c:tx>
      <c:overlay val="0"/>
    </c:title>
    <c:autoTitleDeleted val="0"/>
    <c:plotArea>
      <c:layout/>
      <c:pieChart>
        <c:varyColors val="1"/>
        <c:ser>
          <c:idx val="0"/>
          <c:order val="0"/>
          <c:tx>
            <c:strRef>
              <c:f>ثلاثي3!$P$174</c:f>
              <c:strCache>
                <c:ptCount val="1"/>
                <c:pt idx="0">
                  <c:v>ذكور</c:v>
                </c:pt>
              </c:strCache>
            </c:strRef>
          </c:tx>
          <c:dPt>
            <c:idx val="0"/>
            <c:bubble3D val="0"/>
            <c:explosion val="12"/>
            <c:extLst>
              <c:ext xmlns:c16="http://schemas.microsoft.com/office/drawing/2014/chart" uri="{C3380CC4-5D6E-409C-BE32-E72D297353CC}">
                <c16:uniqueId val="{00000000-64D6-4B4C-85D3-D7F58BFBACFE}"/>
              </c:ext>
            </c:extLst>
          </c:dPt>
          <c:dPt>
            <c:idx val="1"/>
            <c:bubble3D val="0"/>
            <c:extLst>
              <c:ext xmlns:c16="http://schemas.microsoft.com/office/drawing/2014/chart" uri="{C3380CC4-5D6E-409C-BE32-E72D297353CC}">
                <c16:uniqueId val="{00000001-64D6-4B4C-85D3-D7F58BFBACFE}"/>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ثلاثي3!$W$172:$X$172</c:f>
              <c:strCache>
                <c:ptCount val="2"/>
                <c:pt idx="0">
                  <c:v>أقل من 10</c:v>
                </c:pt>
                <c:pt idx="1">
                  <c:v>&gt;=10</c:v>
                </c:pt>
              </c:strCache>
            </c:strRef>
          </c:cat>
          <c:val>
            <c:numRef>
              <c:f>ثلاثي3!$W$174:$X$174</c:f>
              <c:numCache>
                <c:formatCode>General</c:formatCode>
                <c:ptCount val="2"/>
                <c:pt idx="0">
                  <c:v>0</c:v>
                </c:pt>
                <c:pt idx="1">
                  <c:v>0</c:v>
                </c:pt>
              </c:numCache>
            </c:numRef>
          </c:val>
          <c:extLst>
            <c:ext xmlns:c16="http://schemas.microsoft.com/office/drawing/2014/chart" uri="{C3380CC4-5D6E-409C-BE32-E72D297353CC}">
              <c16:uniqueId val="{00000002-64D6-4B4C-85D3-D7F58BFBACF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solidFill>
                  <a:sysClr val="windowText" lastClr="000000"/>
                </a:solidFill>
              </a:rPr>
              <a:t>لغات</a:t>
            </a:r>
            <a:r>
              <a:rPr lang="ar-TN" sz="1000">
                <a:solidFill>
                  <a:sysClr val="windowText" lastClr="000000"/>
                </a:solidFill>
              </a:rPr>
              <a:t>: مجموع</a:t>
            </a:r>
          </a:p>
        </c:rich>
      </c:tx>
      <c:overlay val="0"/>
    </c:title>
    <c:autoTitleDeleted val="0"/>
    <c:plotArea>
      <c:layout/>
      <c:pieChart>
        <c:varyColors val="1"/>
        <c:ser>
          <c:idx val="0"/>
          <c:order val="0"/>
          <c:tx>
            <c:strRef>
              <c:f>ثلاثي3!$P$175</c:f>
              <c:strCache>
                <c:ptCount val="1"/>
                <c:pt idx="0">
                  <c:v>مجموع</c:v>
                </c:pt>
              </c:strCache>
            </c:strRef>
          </c:tx>
          <c:dPt>
            <c:idx val="0"/>
            <c:bubble3D val="0"/>
            <c:explosion val="13"/>
            <c:extLst>
              <c:ext xmlns:c16="http://schemas.microsoft.com/office/drawing/2014/chart" uri="{C3380CC4-5D6E-409C-BE32-E72D297353CC}">
                <c16:uniqueId val="{00000000-2EBD-496A-AB3F-865ABA12DC64}"/>
              </c:ext>
            </c:extLst>
          </c:dPt>
          <c:dPt>
            <c:idx val="1"/>
            <c:bubble3D val="0"/>
            <c:extLst>
              <c:ext xmlns:c16="http://schemas.microsoft.com/office/drawing/2014/chart" uri="{C3380CC4-5D6E-409C-BE32-E72D297353CC}">
                <c16:uniqueId val="{00000001-2EBD-496A-AB3F-865ABA12DC64}"/>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ثلاثي3!$W$172:$X$172</c:f>
              <c:strCache>
                <c:ptCount val="2"/>
                <c:pt idx="0">
                  <c:v>أقل من 10</c:v>
                </c:pt>
                <c:pt idx="1">
                  <c:v>&gt;=10</c:v>
                </c:pt>
              </c:strCache>
            </c:strRef>
          </c:cat>
          <c:val>
            <c:numRef>
              <c:f>ثلاثي3!$W$175:$X$175</c:f>
              <c:numCache>
                <c:formatCode>General</c:formatCode>
                <c:ptCount val="2"/>
                <c:pt idx="0">
                  <c:v>0</c:v>
                </c:pt>
                <c:pt idx="1">
                  <c:v>0</c:v>
                </c:pt>
              </c:numCache>
            </c:numRef>
          </c:val>
          <c:extLst>
            <c:ext xmlns:c16="http://schemas.microsoft.com/office/drawing/2014/chart" uri="{C3380CC4-5D6E-409C-BE32-E72D297353CC}">
              <c16:uniqueId val="{00000002-2EBD-496A-AB3F-865ABA12DC6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ثلاثي3!$AS$7</c:f>
              <c:strCache>
                <c:ptCount val="1"/>
                <c:pt idx="0">
                  <c:v>إناث</c:v>
                </c:pt>
              </c:strCache>
            </c:strRef>
          </c:tx>
          <c:dPt>
            <c:idx val="0"/>
            <c:bubble3D val="0"/>
            <c:extLst>
              <c:ext xmlns:c16="http://schemas.microsoft.com/office/drawing/2014/chart" uri="{C3380CC4-5D6E-409C-BE32-E72D297353CC}">
                <c16:uniqueId val="{00000000-E5B5-43DA-BC53-9E71EEC573CA}"/>
              </c:ext>
            </c:extLst>
          </c:dPt>
          <c:dPt>
            <c:idx val="1"/>
            <c:bubble3D val="0"/>
            <c:extLst>
              <c:ext xmlns:c16="http://schemas.microsoft.com/office/drawing/2014/chart" uri="{C3380CC4-5D6E-409C-BE32-E72D297353CC}">
                <c16:uniqueId val="{00000001-E5B5-43DA-BC53-9E71EEC573CA}"/>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ثلاثي3!$AT$6:$AU$6</c:f>
              <c:strCache>
                <c:ptCount val="2"/>
                <c:pt idx="0">
                  <c:v>أقل من 10</c:v>
                </c:pt>
                <c:pt idx="1">
                  <c:v>&gt;=10</c:v>
                </c:pt>
              </c:strCache>
            </c:strRef>
          </c:cat>
          <c:val>
            <c:numRef>
              <c:f>ثلاثي3!$AT$7:$AU$7</c:f>
              <c:numCache>
                <c:formatCode>General</c:formatCode>
                <c:ptCount val="2"/>
                <c:pt idx="0">
                  <c:v>0</c:v>
                </c:pt>
                <c:pt idx="1">
                  <c:v>0</c:v>
                </c:pt>
              </c:numCache>
            </c:numRef>
          </c:val>
          <c:extLst>
            <c:ext xmlns:c16="http://schemas.microsoft.com/office/drawing/2014/chart" uri="{C3380CC4-5D6E-409C-BE32-E72D297353CC}">
              <c16:uniqueId val="{00000002-E5B5-43DA-BC53-9E71EEC573C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rtl="0">
            <a:defRPr/>
          </a:pPr>
          <a:endParaRPr lang="fr-FR"/>
        </a:p>
      </c:txPr>
    </c:legend>
    <c:plotVisOnly val="1"/>
    <c:dispBlanksAs val="zero"/>
    <c:showDLblsOverMax val="0"/>
  </c:chart>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ثلاثي3!$AS$8</c:f>
              <c:strCache>
                <c:ptCount val="1"/>
                <c:pt idx="0">
                  <c:v>ذكور</c:v>
                </c:pt>
              </c:strCache>
            </c:strRef>
          </c:tx>
          <c:dPt>
            <c:idx val="0"/>
            <c:bubble3D val="0"/>
            <c:extLst>
              <c:ext xmlns:c16="http://schemas.microsoft.com/office/drawing/2014/chart" uri="{C3380CC4-5D6E-409C-BE32-E72D297353CC}">
                <c16:uniqueId val="{00000000-CA1F-4606-AEE4-0039B8DFBF56}"/>
              </c:ext>
            </c:extLst>
          </c:dPt>
          <c:dPt>
            <c:idx val="1"/>
            <c:bubble3D val="0"/>
            <c:extLst>
              <c:ext xmlns:c16="http://schemas.microsoft.com/office/drawing/2014/chart" uri="{C3380CC4-5D6E-409C-BE32-E72D297353CC}">
                <c16:uniqueId val="{00000001-CA1F-4606-AEE4-0039B8DFBF5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ثلاثي3!$AT$6:$AU$6</c:f>
              <c:strCache>
                <c:ptCount val="2"/>
                <c:pt idx="0">
                  <c:v>أقل من 10</c:v>
                </c:pt>
                <c:pt idx="1">
                  <c:v>&gt;=10</c:v>
                </c:pt>
              </c:strCache>
            </c:strRef>
          </c:cat>
          <c:val>
            <c:numRef>
              <c:f>ثلاثي3!$AT$8:$AU$8</c:f>
              <c:numCache>
                <c:formatCode>General</c:formatCode>
                <c:ptCount val="2"/>
                <c:pt idx="0">
                  <c:v>0</c:v>
                </c:pt>
                <c:pt idx="1">
                  <c:v>0</c:v>
                </c:pt>
              </c:numCache>
            </c:numRef>
          </c:val>
          <c:extLst>
            <c:ext xmlns:c16="http://schemas.microsoft.com/office/drawing/2014/chart" uri="{C3380CC4-5D6E-409C-BE32-E72D297353CC}">
              <c16:uniqueId val="{00000002-CA1F-4606-AEE4-0039B8DFBF56}"/>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7266668458251588"/>
          <c:y val="0.52886653057256727"/>
          <c:w val="0.29386041761844617"/>
          <c:h val="0.27713278895693594"/>
        </c:manualLayout>
      </c:layout>
      <c:overlay val="0"/>
      <c:txPr>
        <a:bodyPr/>
        <a:lstStyle/>
        <a:p>
          <a:pPr rtl="0">
            <a:defRPr/>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ثلاثي3!$AV$6</c:f>
              <c:strCache>
                <c:ptCount val="1"/>
                <c:pt idx="0">
                  <c:v>مجموع</c:v>
                </c:pt>
              </c:strCache>
            </c:strRef>
          </c:tx>
          <c:dPt>
            <c:idx val="0"/>
            <c:bubble3D val="0"/>
            <c:extLst>
              <c:ext xmlns:c16="http://schemas.microsoft.com/office/drawing/2014/chart" uri="{C3380CC4-5D6E-409C-BE32-E72D297353CC}">
                <c16:uniqueId val="{00000000-824D-428D-BF82-E92F5C02A5C1}"/>
              </c:ext>
            </c:extLst>
          </c:dPt>
          <c:dPt>
            <c:idx val="1"/>
            <c:bubble3D val="0"/>
            <c:explosion val="9"/>
            <c:extLst>
              <c:ext xmlns:c16="http://schemas.microsoft.com/office/drawing/2014/chart" uri="{C3380CC4-5D6E-409C-BE32-E72D297353CC}">
                <c16:uniqueId val="{00000001-824D-428D-BF82-E92F5C02A5C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ثلاثي3!$AS$7:$AS$8</c:f>
              <c:strCache>
                <c:ptCount val="2"/>
                <c:pt idx="0">
                  <c:v>إناث</c:v>
                </c:pt>
                <c:pt idx="1">
                  <c:v>ذكور</c:v>
                </c:pt>
              </c:strCache>
            </c:strRef>
          </c:cat>
          <c:val>
            <c:numRef>
              <c:f>ثلاثي3!$AV$7:$AV$8</c:f>
              <c:numCache>
                <c:formatCode>General</c:formatCode>
                <c:ptCount val="2"/>
                <c:pt idx="0">
                  <c:v>0</c:v>
                </c:pt>
                <c:pt idx="1">
                  <c:v>0</c:v>
                </c:pt>
              </c:numCache>
            </c:numRef>
          </c:val>
          <c:extLst>
            <c:ext xmlns:c16="http://schemas.microsoft.com/office/drawing/2014/chart" uri="{C3380CC4-5D6E-409C-BE32-E72D297353CC}">
              <c16:uniqueId val="{00000002-824D-428D-BF82-E92F5C02A5C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rtl="0">
            <a:defRPr/>
          </a:pPr>
          <a:endParaRPr lang="fr-FR"/>
        </a:p>
      </c:txPr>
    </c:legend>
    <c:plotVisOnly val="1"/>
    <c:dispBlanksAs val="zero"/>
    <c:showDLblsOverMax val="0"/>
  </c:chart>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العربية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دفتر3!$M$9:$O$9</c:f>
              <c:strCache>
                <c:ptCount val="3"/>
                <c:pt idx="0">
                  <c:v>ثلاثي 1</c:v>
                </c:pt>
                <c:pt idx="1">
                  <c:v>ثلاثي 2</c:v>
                </c:pt>
                <c:pt idx="2">
                  <c:v>ثلاثي 3</c:v>
                </c:pt>
              </c:strCache>
            </c:strRef>
          </c:cat>
          <c:val>
            <c:numRef>
              <c:f>دفتر3!$M$14:$O$14</c:f>
              <c:numCache>
                <c:formatCode>0.00</c:formatCode>
                <c:ptCount val="3"/>
                <c:pt idx="0">
                  <c:v>0</c:v>
                </c:pt>
                <c:pt idx="1">
                  <c:v>0</c:v>
                </c:pt>
                <c:pt idx="2">
                  <c:v>0</c:v>
                </c:pt>
              </c:numCache>
            </c:numRef>
          </c:val>
          <c:extLst>
            <c:ext xmlns:c16="http://schemas.microsoft.com/office/drawing/2014/chart" uri="{C3380CC4-5D6E-409C-BE32-E72D297353CC}">
              <c16:uniqueId val="{00000000-DBC2-4340-8175-B9941CC28E97}"/>
            </c:ext>
          </c:extLst>
        </c:ser>
        <c:dLbls>
          <c:showLegendKey val="0"/>
          <c:showVal val="0"/>
          <c:showCatName val="0"/>
          <c:showSerName val="0"/>
          <c:showPercent val="0"/>
          <c:showBubbleSize val="0"/>
        </c:dLbls>
        <c:gapWidth val="150"/>
        <c:axId val="469761960"/>
        <c:axId val="469762352"/>
      </c:barChart>
      <c:catAx>
        <c:axId val="469761960"/>
        <c:scaling>
          <c:orientation val="minMax"/>
        </c:scaling>
        <c:delete val="0"/>
        <c:axPos val="b"/>
        <c:numFmt formatCode="General" sourceLinked="1"/>
        <c:majorTickMark val="out"/>
        <c:minorTickMark val="none"/>
        <c:tickLblPos val="nextTo"/>
        <c:txPr>
          <a:bodyPr/>
          <a:lstStyle/>
          <a:p>
            <a:pPr>
              <a:defRPr sz="800" b="1"/>
            </a:pPr>
            <a:endParaRPr lang="fr-FR"/>
          </a:p>
        </c:txPr>
        <c:crossAx val="469762352"/>
        <c:crosses val="autoZero"/>
        <c:auto val="1"/>
        <c:lblAlgn val="ctr"/>
        <c:lblOffset val="100"/>
        <c:noMultiLvlLbl val="0"/>
      </c:catAx>
      <c:valAx>
        <c:axId val="469762352"/>
        <c:scaling>
          <c:orientation val="minMax"/>
          <c:max val="20"/>
          <c:min val="0"/>
        </c:scaling>
        <c:delete val="0"/>
        <c:axPos val="l"/>
        <c:majorGridlines/>
        <c:numFmt formatCode="0.00" sourceLinked="1"/>
        <c:majorTickMark val="out"/>
        <c:minorTickMark val="none"/>
        <c:tickLblPos val="nextTo"/>
        <c:crossAx val="469761960"/>
        <c:crosses val="autoZero"/>
        <c:crossBetween val="between"/>
      </c:valAx>
    </c:plotArea>
    <c:plotVisOnly val="1"/>
    <c:dispBlanksAs val="gap"/>
    <c:showDLblsOverMax val="0"/>
  </c:chart>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العلوم</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دفتر3!$M$16:$O$16</c:f>
              <c:strCache>
                <c:ptCount val="3"/>
                <c:pt idx="0">
                  <c:v>ثلاثي 1</c:v>
                </c:pt>
                <c:pt idx="1">
                  <c:v>ثلاثي 2</c:v>
                </c:pt>
                <c:pt idx="2">
                  <c:v>ثلاثي 3</c:v>
                </c:pt>
              </c:strCache>
            </c:strRef>
          </c:cat>
          <c:val>
            <c:numRef>
              <c:f>دفتر3!$M$20:$O$20</c:f>
              <c:numCache>
                <c:formatCode>0.00</c:formatCode>
                <c:ptCount val="3"/>
                <c:pt idx="0">
                  <c:v>0</c:v>
                </c:pt>
                <c:pt idx="1">
                  <c:v>0</c:v>
                </c:pt>
                <c:pt idx="2">
                  <c:v>0</c:v>
                </c:pt>
              </c:numCache>
            </c:numRef>
          </c:val>
          <c:extLst>
            <c:ext xmlns:c16="http://schemas.microsoft.com/office/drawing/2014/chart" uri="{C3380CC4-5D6E-409C-BE32-E72D297353CC}">
              <c16:uniqueId val="{00000000-4F8A-4101-AB4B-2EE8E8339DB0}"/>
            </c:ext>
          </c:extLst>
        </c:ser>
        <c:dLbls>
          <c:showLegendKey val="0"/>
          <c:showVal val="0"/>
          <c:showCatName val="0"/>
          <c:showSerName val="0"/>
          <c:showPercent val="0"/>
          <c:showBubbleSize val="0"/>
        </c:dLbls>
        <c:gapWidth val="150"/>
        <c:axId val="469758040"/>
        <c:axId val="469762744"/>
      </c:barChart>
      <c:catAx>
        <c:axId val="469758040"/>
        <c:scaling>
          <c:orientation val="minMax"/>
        </c:scaling>
        <c:delete val="0"/>
        <c:axPos val="b"/>
        <c:numFmt formatCode="General" sourceLinked="1"/>
        <c:majorTickMark val="out"/>
        <c:minorTickMark val="none"/>
        <c:tickLblPos val="nextTo"/>
        <c:txPr>
          <a:bodyPr/>
          <a:lstStyle/>
          <a:p>
            <a:pPr>
              <a:defRPr sz="800" b="1"/>
            </a:pPr>
            <a:endParaRPr lang="fr-FR"/>
          </a:p>
        </c:txPr>
        <c:crossAx val="469762744"/>
        <c:crosses val="autoZero"/>
        <c:auto val="1"/>
        <c:lblAlgn val="ctr"/>
        <c:lblOffset val="100"/>
        <c:noMultiLvlLbl val="0"/>
      </c:catAx>
      <c:valAx>
        <c:axId val="469762744"/>
        <c:scaling>
          <c:orientation val="minMax"/>
          <c:max val="20"/>
          <c:min val="0"/>
        </c:scaling>
        <c:delete val="0"/>
        <c:axPos val="l"/>
        <c:majorGridlines/>
        <c:numFmt formatCode="0.00" sourceLinked="1"/>
        <c:majorTickMark val="out"/>
        <c:minorTickMark val="none"/>
        <c:tickLblPos val="nextTo"/>
        <c:crossAx val="469758040"/>
        <c:crosses val="autoZero"/>
        <c:crossBetween val="between"/>
      </c:valAx>
    </c:plotArea>
    <c:plotVisOnly val="1"/>
    <c:dispBlanksAs val="gap"/>
    <c:showDLblsOverMax val="0"/>
  </c:chart>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التنشئة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دفتر3!$M$22:$O$22</c:f>
              <c:strCache>
                <c:ptCount val="3"/>
                <c:pt idx="0">
                  <c:v>ثلاثي 1</c:v>
                </c:pt>
                <c:pt idx="1">
                  <c:v>ثلاثي 2</c:v>
                </c:pt>
                <c:pt idx="2">
                  <c:v>ثلاثي 3</c:v>
                </c:pt>
              </c:strCache>
            </c:strRef>
          </c:cat>
          <c:val>
            <c:numRef>
              <c:f>دفتر3!$M$30:$O$30</c:f>
              <c:numCache>
                <c:formatCode>0.00</c:formatCode>
                <c:ptCount val="3"/>
                <c:pt idx="0">
                  <c:v>0</c:v>
                </c:pt>
                <c:pt idx="1">
                  <c:v>0</c:v>
                </c:pt>
                <c:pt idx="2">
                  <c:v>0</c:v>
                </c:pt>
              </c:numCache>
            </c:numRef>
          </c:val>
          <c:extLst>
            <c:ext xmlns:c16="http://schemas.microsoft.com/office/drawing/2014/chart" uri="{C3380CC4-5D6E-409C-BE32-E72D297353CC}">
              <c16:uniqueId val="{00000000-7F64-4B7B-88F7-8FE0957AFAE2}"/>
            </c:ext>
          </c:extLst>
        </c:ser>
        <c:dLbls>
          <c:showLegendKey val="0"/>
          <c:showVal val="0"/>
          <c:showCatName val="0"/>
          <c:showSerName val="0"/>
          <c:showPercent val="0"/>
          <c:showBubbleSize val="0"/>
        </c:dLbls>
        <c:gapWidth val="150"/>
        <c:axId val="469763136"/>
        <c:axId val="469764312"/>
      </c:barChart>
      <c:catAx>
        <c:axId val="469763136"/>
        <c:scaling>
          <c:orientation val="minMax"/>
        </c:scaling>
        <c:delete val="0"/>
        <c:axPos val="b"/>
        <c:numFmt formatCode="General" sourceLinked="1"/>
        <c:majorTickMark val="out"/>
        <c:minorTickMark val="none"/>
        <c:tickLblPos val="nextTo"/>
        <c:txPr>
          <a:bodyPr/>
          <a:lstStyle/>
          <a:p>
            <a:pPr>
              <a:defRPr sz="800" b="1"/>
            </a:pPr>
            <a:endParaRPr lang="fr-FR"/>
          </a:p>
        </c:txPr>
        <c:crossAx val="469764312"/>
        <c:crosses val="autoZero"/>
        <c:auto val="1"/>
        <c:lblAlgn val="ctr"/>
        <c:lblOffset val="100"/>
        <c:noMultiLvlLbl val="0"/>
      </c:catAx>
      <c:valAx>
        <c:axId val="469764312"/>
        <c:scaling>
          <c:orientation val="minMax"/>
          <c:max val="20"/>
          <c:min val="0"/>
        </c:scaling>
        <c:delete val="0"/>
        <c:axPos val="l"/>
        <c:majorGridlines/>
        <c:numFmt formatCode="0.00" sourceLinked="1"/>
        <c:majorTickMark val="out"/>
        <c:minorTickMark val="none"/>
        <c:tickLblPos val="nextTo"/>
        <c:crossAx val="469763136"/>
        <c:crosses val="autoZero"/>
        <c:crossBetween val="between"/>
      </c:valAx>
    </c:plotArea>
    <c:plotVisOnly val="1"/>
    <c:dispBlanksAs val="gap"/>
    <c:showDLblsOverMax val="0"/>
  </c:chart>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الفرنسية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دفتر3!$M$32:$O$32</c:f>
              <c:strCache>
                <c:ptCount val="3"/>
                <c:pt idx="0">
                  <c:v>ثلاثي 1</c:v>
                </c:pt>
                <c:pt idx="1">
                  <c:v>ثلاثي 2</c:v>
                </c:pt>
                <c:pt idx="2">
                  <c:v>ثلاثي 3</c:v>
                </c:pt>
              </c:strCache>
            </c:strRef>
          </c:cat>
          <c:val>
            <c:numRef>
              <c:f>دفتر3!$M$37:$O$37</c:f>
              <c:numCache>
                <c:formatCode>0.00</c:formatCode>
                <c:ptCount val="3"/>
                <c:pt idx="0">
                  <c:v>0</c:v>
                </c:pt>
                <c:pt idx="1">
                  <c:v>0</c:v>
                </c:pt>
                <c:pt idx="2">
                  <c:v>0</c:v>
                </c:pt>
              </c:numCache>
            </c:numRef>
          </c:val>
          <c:extLst>
            <c:ext xmlns:c16="http://schemas.microsoft.com/office/drawing/2014/chart" uri="{C3380CC4-5D6E-409C-BE32-E72D297353CC}">
              <c16:uniqueId val="{00000000-FD6F-4A73-8AA5-A9813A0D8251}"/>
            </c:ext>
          </c:extLst>
        </c:ser>
        <c:dLbls>
          <c:showLegendKey val="0"/>
          <c:showVal val="0"/>
          <c:showCatName val="0"/>
          <c:showSerName val="0"/>
          <c:showPercent val="0"/>
          <c:showBubbleSize val="0"/>
        </c:dLbls>
        <c:gapWidth val="150"/>
        <c:axId val="469760000"/>
        <c:axId val="469765096"/>
      </c:barChart>
      <c:catAx>
        <c:axId val="469760000"/>
        <c:scaling>
          <c:orientation val="minMax"/>
        </c:scaling>
        <c:delete val="0"/>
        <c:axPos val="b"/>
        <c:numFmt formatCode="General" sourceLinked="1"/>
        <c:majorTickMark val="out"/>
        <c:minorTickMark val="none"/>
        <c:tickLblPos val="nextTo"/>
        <c:txPr>
          <a:bodyPr/>
          <a:lstStyle/>
          <a:p>
            <a:pPr>
              <a:defRPr sz="800" b="1"/>
            </a:pPr>
            <a:endParaRPr lang="fr-FR"/>
          </a:p>
        </c:txPr>
        <c:crossAx val="469765096"/>
        <c:crosses val="autoZero"/>
        <c:auto val="1"/>
        <c:lblAlgn val="ctr"/>
        <c:lblOffset val="100"/>
        <c:noMultiLvlLbl val="0"/>
      </c:catAx>
      <c:valAx>
        <c:axId val="469765096"/>
        <c:scaling>
          <c:orientation val="minMax"/>
          <c:max val="20"/>
          <c:min val="0"/>
        </c:scaling>
        <c:delete val="0"/>
        <c:axPos val="l"/>
        <c:majorGridlines/>
        <c:numFmt formatCode="0.00" sourceLinked="1"/>
        <c:majorTickMark val="out"/>
        <c:minorTickMark val="none"/>
        <c:tickLblPos val="nextTo"/>
        <c:crossAx val="469760000"/>
        <c:crosses val="autoZero"/>
        <c:crossBetween val="between"/>
      </c:valAx>
    </c:plotArea>
    <c:plotVisOnly val="1"/>
    <c:dispBlanksAs val="gap"/>
    <c:showDLblsOverMax val="0"/>
  </c:chart>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ثلاثي1!$H$172</c:f>
              <c:strCache>
                <c:ptCount val="1"/>
                <c:pt idx="0">
                  <c:v>إناث</c:v>
                </c:pt>
              </c:strCache>
            </c:strRef>
          </c:tx>
          <c:dPt>
            <c:idx val="0"/>
            <c:bubble3D val="0"/>
            <c:explosion val="9"/>
            <c:extLst>
              <c:ext xmlns:c16="http://schemas.microsoft.com/office/drawing/2014/chart" uri="{C3380CC4-5D6E-409C-BE32-E72D297353CC}">
                <c16:uniqueId val="{00000000-3112-49C6-9F19-C729F6909997}"/>
              </c:ext>
            </c:extLst>
          </c:dPt>
          <c:dPt>
            <c:idx val="1"/>
            <c:bubble3D val="0"/>
            <c:extLst>
              <c:ext xmlns:c16="http://schemas.microsoft.com/office/drawing/2014/chart" uri="{C3380CC4-5D6E-409C-BE32-E72D297353CC}">
                <c16:uniqueId val="{00000001-3112-49C6-9F19-C729F690999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ثلاثي1!$I$172:$J$172</c:f>
              <c:numCache>
                <c:formatCode>General</c:formatCode>
                <c:ptCount val="2"/>
                <c:pt idx="0">
                  <c:v>0</c:v>
                </c:pt>
                <c:pt idx="1">
                  <c:v>0</c:v>
                </c:pt>
              </c:numCache>
            </c:numRef>
          </c:val>
          <c:extLst>
            <c:ext xmlns:c16="http://schemas.microsoft.com/office/drawing/2014/chart" uri="{C3380CC4-5D6E-409C-BE32-E72D297353CC}">
              <c16:uniqueId val="{00000002-3112-49C6-9F19-C729F690999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دفتر3!$L$39:$L$41</c:f>
              <c:strCache>
                <c:ptCount val="3"/>
                <c:pt idx="0">
                  <c:v>معدل الثلاثي الأول</c:v>
                </c:pt>
                <c:pt idx="1">
                  <c:v>معدل الثلاثي الثاني</c:v>
                </c:pt>
                <c:pt idx="2">
                  <c:v>معدل الثلاثي الثالث</c:v>
                </c:pt>
              </c:strCache>
            </c:strRef>
          </c:cat>
          <c:val>
            <c:numRef>
              <c:f>دفتر3!$M$39:$M$41</c:f>
              <c:numCache>
                <c:formatCode>0.00</c:formatCode>
                <c:ptCount val="3"/>
                <c:pt idx="0">
                  <c:v>0</c:v>
                </c:pt>
                <c:pt idx="1">
                  <c:v>0</c:v>
                </c:pt>
                <c:pt idx="2">
                  <c:v>0</c:v>
                </c:pt>
              </c:numCache>
            </c:numRef>
          </c:val>
          <c:extLst>
            <c:ext xmlns:c16="http://schemas.microsoft.com/office/drawing/2014/chart" uri="{C3380CC4-5D6E-409C-BE32-E72D297353CC}">
              <c16:uniqueId val="{00000000-F0B8-4298-ADA3-EFE3D2D93DAD}"/>
            </c:ext>
          </c:extLst>
        </c:ser>
        <c:dLbls>
          <c:showLegendKey val="0"/>
          <c:showVal val="0"/>
          <c:showCatName val="0"/>
          <c:showSerName val="0"/>
          <c:showPercent val="0"/>
          <c:showBubbleSize val="0"/>
        </c:dLbls>
        <c:gapWidth val="150"/>
        <c:axId val="469758432"/>
        <c:axId val="467791968"/>
      </c:barChart>
      <c:catAx>
        <c:axId val="469758432"/>
        <c:scaling>
          <c:orientation val="minMax"/>
        </c:scaling>
        <c:delete val="0"/>
        <c:axPos val="b"/>
        <c:numFmt formatCode="General" sourceLinked="1"/>
        <c:majorTickMark val="out"/>
        <c:minorTickMark val="none"/>
        <c:tickLblPos val="nextTo"/>
        <c:crossAx val="467791968"/>
        <c:crosses val="autoZero"/>
        <c:auto val="1"/>
        <c:lblAlgn val="ctr"/>
        <c:lblOffset val="100"/>
        <c:noMultiLvlLbl val="0"/>
      </c:catAx>
      <c:valAx>
        <c:axId val="467791968"/>
        <c:scaling>
          <c:orientation val="minMax"/>
          <c:max val="20"/>
          <c:min val="0"/>
        </c:scaling>
        <c:delete val="0"/>
        <c:axPos val="l"/>
        <c:majorGridlines/>
        <c:numFmt formatCode="0.00" sourceLinked="1"/>
        <c:majorTickMark val="out"/>
        <c:minorTickMark val="none"/>
        <c:tickLblPos val="nextTo"/>
        <c:crossAx val="469758432"/>
        <c:crosses val="autoZero"/>
        <c:crossBetween val="between"/>
      </c:valAx>
    </c:plotArea>
    <c:plotVisOnly val="1"/>
    <c:dispBlanksAs val="gap"/>
    <c:showDLblsOverMax val="0"/>
  </c:chart>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ar-TN" b="1"/>
              <a:t>تطور معدل القسم في المجالات</a:t>
            </a:r>
            <a:endParaRPr lang="fr-FR"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'متابعة القسم'!$C$9</c:f>
              <c:strCache>
                <c:ptCount val="1"/>
                <c:pt idx="0">
                  <c:v>ثلاثي 1</c:v>
                </c:pt>
              </c:strCache>
            </c:strRef>
          </c:tx>
          <c:spPr>
            <a:solidFill>
              <a:schemeClr val="accent1"/>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اللغات</c:v>
                </c:pt>
              </c:strCache>
            </c:strRef>
          </c:cat>
          <c:val>
            <c:numRef>
              <c:f>'متابعة القسم'!$C$10:$C$14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FDFA-4802-BD5A-5A350CA20FB9}"/>
            </c:ext>
          </c:extLst>
        </c:ser>
        <c:ser>
          <c:idx val="1"/>
          <c:order val="1"/>
          <c:tx>
            <c:strRef>
              <c:f>'متابعة القسم'!$D$9</c:f>
              <c:strCache>
                <c:ptCount val="1"/>
                <c:pt idx="0">
                  <c:v>ثلاثي 2</c:v>
                </c:pt>
              </c:strCache>
            </c:strRef>
          </c:tx>
          <c:spPr>
            <a:solidFill>
              <a:schemeClr val="accent2"/>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اللغات</c:v>
                </c:pt>
              </c:strCache>
            </c:strRef>
          </c:cat>
          <c:val>
            <c:numRef>
              <c:f>'متابعة القسم'!$D$10:$D$14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1-FDFA-4802-BD5A-5A350CA20FB9}"/>
            </c:ext>
          </c:extLst>
        </c:ser>
        <c:ser>
          <c:idx val="2"/>
          <c:order val="2"/>
          <c:tx>
            <c:strRef>
              <c:f>'متابعة القسم'!$E$9</c:f>
              <c:strCache>
                <c:ptCount val="1"/>
                <c:pt idx="0">
                  <c:v>ثلاثي 3</c:v>
                </c:pt>
              </c:strCache>
            </c:strRef>
          </c:tx>
          <c:spPr>
            <a:solidFill>
              <a:schemeClr val="accent3"/>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اللغات</c:v>
                </c:pt>
              </c:strCache>
            </c:strRef>
          </c:cat>
          <c:val>
            <c:numRef>
              <c:f>'متابعة القسم'!$E$10:$E$14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2-FDFA-4802-BD5A-5A350CA20FB9}"/>
            </c:ext>
          </c:extLst>
        </c:ser>
        <c:dLbls>
          <c:showLegendKey val="0"/>
          <c:showVal val="0"/>
          <c:showCatName val="0"/>
          <c:showSerName val="0"/>
          <c:showPercent val="0"/>
          <c:showBubbleSize val="0"/>
        </c:dLbls>
        <c:gapWidth val="219"/>
        <c:overlap val="-27"/>
        <c:axId val="467791576"/>
        <c:axId val="467792360"/>
      </c:barChart>
      <c:catAx>
        <c:axId val="467791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7792360"/>
        <c:crosses val="autoZero"/>
        <c:auto val="1"/>
        <c:lblAlgn val="ctr"/>
        <c:lblOffset val="100"/>
        <c:noMultiLvlLbl val="0"/>
      </c:catAx>
      <c:valAx>
        <c:axId val="4677923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7791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ar-TN"/>
              <a:t>نسبة</a:t>
            </a:r>
            <a:r>
              <a:rPr lang="ar-TN" baseline="0"/>
              <a:t> النجاح</a:t>
            </a:r>
            <a:endParaRPr lang="ar-TN"/>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tx>
            <c:strRef>
              <c:f>'متابعة القسم'!$D$34</c:f>
              <c:strCache>
                <c:ptCount val="1"/>
                <c:pt idx="0">
                  <c:v>&gt;=10</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C66-4F1A-8CFB-C1A903E2680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C66-4F1A-8CFB-C1A903E2680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'متابعة القسم'!$B$35:$B$36</c:f>
              <c:strCache>
                <c:ptCount val="2"/>
                <c:pt idx="0">
                  <c:v>إناث</c:v>
                </c:pt>
                <c:pt idx="1">
                  <c:v>ذكور</c:v>
                </c:pt>
              </c:strCache>
            </c:strRef>
          </c:cat>
          <c:val>
            <c:numRef>
              <c:f>'متابعة القسم'!$D$35:$D$36</c:f>
              <c:numCache>
                <c:formatCode>General</c:formatCode>
                <c:ptCount val="2"/>
                <c:pt idx="0">
                  <c:v>0</c:v>
                </c:pt>
                <c:pt idx="1">
                  <c:v>0</c:v>
                </c:pt>
              </c:numCache>
            </c:numRef>
          </c:val>
          <c:extLst>
            <c:ext xmlns:c16="http://schemas.microsoft.com/office/drawing/2014/chart" uri="{C3380CC4-5D6E-409C-BE32-E72D297353CC}">
              <c16:uniqueId val="{00000004-8C66-4F1A-8CFB-C1A903E26809}"/>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ثلاثي1!$P$172</c:f>
              <c:strCache>
                <c:ptCount val="1"/>
                <c:pt idx="0">
                  <c:v>إناث</c:v>
                </c:pt>
              </c:strCache>
            </c:strRef>
          </c:tx>
          <c:dPt>
            <c:idx val="0"/>
            <c:bubble3D val="0"/>
            <c:explosion val="12"/>
            <c:extLst>
              <c:ext xmlns:c16="http://schemas.microsoft.com/office/drawing/2014/chart" uri="{C3380CC4-5D6E-409C-BE32-E72D297353CC}">
                <c16:uniqueId val="{00000000-C493-47A6-AC28-D03449650A24}"/>
              </c:ext>
            </c:extLst>
          </c:dPt>
          <c:dPt>
            <c:idx val="1"/>
            <c:bubble3D val="0"/>
            <c:extLst>
              <c:ext xmlns:c16="http://schemas.microsoft.com/office/drawing/2014/chart" uri="{C3380CC4-5D6E-409C-BE32-E72D297353CC}">
                <c16:uniqueId val="{00000001-C493-47A6-AC28-D03449650A2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ثلاثي1!$Q$172:$R$172</c:f>
              <c:numCache>
                <c:formatCode>General</c:formatCode>
                <c:ptCount val="2"/>
                <c:pt idx="0">
                  <c:v>0</c:v>
                </c:pt>
                <c:pt idx="1">
                  <c:v>0</c:v>
                </c:pt>
              </c:numCache>
            </c:numRef>
          </c:val>
          <c:extLst>
            <c:ext xmlns:c16="http://schemas.microsoft.com/office/drawing/2014/chart" uri="{C3380CC4-5D6E-409C-BE32-E72D297353CC}">
              <c16:uniqueId val="{00000002-C493-47A6-AC28-D03449650A24}"/>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ثلاثي1!$C$173</c:f>
              <c:strCache>
                <c:ptCount val="1"/>
                <c:pt idx="0">
                  <c:v>ذكور</c:v>
                </c:pt>
              </c:strCache>
            </c:strRef>
          </c:tx>
          <c:dPt>
            <c:idx val="0"/>
            <c:bubble3D val="0"/>
            <c:explosion val="15"/>
            <c:extLst>
              <c:ext xmlns:c16="http://schemas.microsoft.com/office/drawing/2014/chart" uri="{C3380CC4-5D6E-409C-BE32-E72D297353CC}">
                <c16:uniqueId val="{00000000-424B-4070-A011-FB20A0B42A00}"/>
              </c:ext>
            </c:extLst>
          </c:dPt>
          <c:dPt>
            <c:idx val="1"/>
            <c:bubble3D val="0"/>
            <c:extLst>
              <c:ext xmlns:c16="http://schemas.microsoft.com/office/drawing/2014/chart" uri="{C3380CC4-5D6E-409C-BE32-E72D297353CC}">
                <c16:uniqueId val="{00000001-424B-4070-A011-FB20A0B42A0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ثلاثي1!$D$173:$E$173</c:f>
              <c:numCache>
                <c:formatCode>General</c:formatCode>
                <c:ptCount val="2"/>
                <c:pt idx="0">
                  <c:v>0</c:v>
                </c:pt>
                <c:pt idx="1">
                  <c:v>0</c:v>
                </c:pt>
              </c:numCache>
            </c:numRef>
          </c:val>
          <c:extLst>
            <c:ext xmlns:c16="http://schemas.microsoft.com/office/drawing/2014/chart" uri="{C3380CC4-5D6E-409C-BE32-E72D297353CC}">
              <c16:uniqueId val="{00000002-424B-4070-A011-FB20A0B42A0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ثلاثي1!$H$173</c:f>
              <c:strCache>
                <c:ptCount val="1"/>
                <c:pt idx="0">
                  <c:v>ذكور</c:v>
                </c:pt>
              </c:strCache>
            </c:strRef>
          </c:tx>
          <c:dPt>
            <c:idx val="0"/>
            <c:bubble3D val="0"/>
            <c:explosion val="9"/>
            <c:extLst>
              <c:ext xmlns:c16="http://schemas.microsoft.com/office/drawing/2014/chart" uri="{C3380CC4-5D6E-409C-BE32-E72D297353CC}">
                <c16:uniqueId val="{00000000-24F3-4DE0-9D5A-7CB87D97F556}"/>
              </c:ext>
            </c:extLst>
          </c:dPt>
          <c:dPt>
            <c:idx val="1"/>
            <c:bubble3D val="0"/>
            <c:extLst>
              <c:ext xmlns:c16="http://schemas.microsoft.com/office/drawing/2014/chart" uri="{C3380CC4-5D6E-409C-BE32-E72D297353CC}">
                <c16:uniqueId val="{00000001-24F3-4DE0-9D5A-7CB87D97F55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ثلاثي1!$I$173:$J$173</c:f>
              <c:numCache>
                <c:formatCode>General</c:formatCode>
                <c:ptCount val="2"/>
                <c:pt idx="0">
                  <c:v>0</c:v>
                </c:pt>
                <c:pt idx="1">
                  <c:v>0</c:v>
                </c:pt>
              </c:numCache>
            </c:numRef>
          </c:val>
          <c:extLst>
            <c:ext xmlns:c16="http://schemas.microsoft.com/office/drawing/2014/chart" uri="{C3380CC4-5D6E-409C-BE32-E72D297353CC}">
              <c16:uniqueId val="{00000002-24F3-4DE0-9D5A-7CB87D97F55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pin" dx="15" fmlaLink="$H$7" max="45" min="1" page="10"/>
</file>

<file path=xl/ctrlProps/ctrlProp2.xml><?xml version="1.0" encoding="utf-8"?>
<formControlPr xmlns="http://schemas.microsoft.com/office/spreadsheetml/2009/9/main" objectType="Spin" dx="15" fmlaLink="$L$7" max="45" min="1" page="10"/>
</file>

<file path=xl/ctrlProps/ctrlProp3.xml><?xml version="1.0" encoding="utf-8"?>
<formControlPr xmlns="http://schemas.microsoft.com/office/spreadsheetml/2009/9/main" objectType="Spin" dx="15" fmlaLink="$H$7" max="45" min="1" page="10"/>
</file>

<file path=xl/ctrlProps/ctrlProp4.xml><?xml version="1.0" encoding="utf-8"?>
<formControlPr xmlns="http://schemas.microsoft.com/office/spreadsheetml/2009/9/main" objectType="Spin" dx="15" fmlaLink="$L$7" max="40" min="1" page="10"/>
</file>

<file path=xl/ctrlProps/ctrlProp5.xml><?xml version="1.0" encoding="utf-8"?>
<formControlPr xmlns="http://schemas.microsoft.com/office/spreadsheetml/2009/9/main" objectType="Spin" dx="15" fmlaLink="$H$7" max="45" min="1" page="10"/>
</file>

<file path=xl/ctrlProps/ctrlProp6.xml><?xml version="1.0" encoding="utf-8"?>
<formControlPr xmlns="http://schemas.microsoft.com/office/spreadsheetml/2009/9/main" objectType="Spin" dx="15" fmlaLink="$L$7" max="45" min="1" page="1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chart" Target="../charts/chart57.xml"/><Relationship Id="rId1" Type="http://schemas.openxmlformats.org/officeDocument/2006/relationships/chart" Target="../charts/chart56.xml"/><Relationship Id="rId5" Type="http://schemas.openxmlformats.org/officeDocument/2006/relationships/chart" Target="../charts/chart60.xml"/><Relationship Id="rId4" Type="http://schemas.openxmlformats.org/officeDocument/2006/relationships/chart" Target="../charts/chart59.xml"/></Relationships>
</file>

<file path=xl/drawings/_rels/drawing11.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12.xml.rels><?xml version="1.0" encoding="UTF-8" standalone="yes"?>
<Relationships xmlns="http://schemas.openxmlformats.org/package/2006/relationships"><Relationship Id="rId2" Type="http://schemas.openxmlformats.org/officeDocument/2006/relationships/chart" Target="../charts/chart62.xml"/><Relationship Id="rId1" Type="http://schemas.openxmlformats.org/officeDocument/2006/relationships/chart" Target="../charts/chart6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17" Type="http://schemas.openxmlformats.org/officeDocument/2006/relationships/chart" Target="../charts/chart18.xml"/><Relationship Id="rId2" Type="http://schemas.openxmlformats.org/officeDocument/2006/relationships/chart" Target="../charts/chart3.xml"/><Relationship Id="rId16" Type="http://schemas.openxmlformats.org/officeDocument/2006/relationships/chart" Target="../charts/chart1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5" Type="http://schemas.openxmlformats.org/officeDocument/2006/relationships/chart" Target="../charts/chart1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_rels/drawing5.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6.xml.rels><?xml version="1.0" encoding="UTF-8" standalone="yes"?>
<Relationships xmlns="http://schemas.openxmlformats.org/package/2006/relationships"><Relationship Id="rId8" Type="http://schemas.openxmlformats.org/officeDocument/2006/relationships/chart" Target="../charts/chart26.xml"/><Relationship Id="rId13" Type="http://schemas.openxmlformats.org/officeDocument/2006/relationships/chart" Target="../charts/chart31.xml"/><Relationship Id="rId3" Type="http://schemas.openxmlformats.org/officeDocument/2006/relationships/chart" Target="../charts/chart21.xml"/><Relationship Id="rId7" Type="http://schemas.openxmlformats.org/officeDocument/2006/relationships/chart" Target="../charts/chart25.xml"/><Relationship Id="rId12" Type="http://schemas.openxmlformats.org/officeDocument/2006/relationships/chart" Target="../charts/chart30.xml"/><Relationship Id="rId17" Type="http://schemas.openxmlformats.org/officeDocument/2006/relationships/chart" Target="../charts/chart35.xml"/><Relationship Id="rId2" Type="http://schemas.openxmlformats.org/officeDocument/2006/relationships/chart" Target="../charts/chart20.xml"/><Relationship Id="rId16" Type="http://schemas.openxmlformats.org/officeDocument/2006/relationships/chart" Target="../charts/chart34.xml"/><Relationship Id="rId1" Type="http://schemas.openxmlformats.org/officeDocument/2006/relationships/chart" Target="../charts/chart19.xml"/><Relationship Id="rId6" Type="http://schemas.openxmlformats.org/officeDocument/2006/relationships/chart" Target="../charts/chart24.xml"/><Relationship Id="rId11" Type="http://schemas.openxmlformats.org/officeDocument/2006/relationships/chart" Target="../charts/chart29.xml"/><Relationship Id="rId5" Type="http://schemas.openxmlformats.org/officeDocument/2006/relationships/chart" Target="../charts/chart23.xml"/><Relationship Id="rId15" Type="http://schemas.openxmlformats.org/officeDocument/2006/relationships/chart" Target="../charts/chart33.xml"/><Relationship Id="rId10" Type="http://schemas.openxmlformats.org/officeDocument/2006/relationships/chart" Target="../charts/chart28.xml"/><Relationship Id="rId4" Type="http://schemas.openxmlformats.org/officeDocument/2006/relationships/chart" Target="../charts/chart22.xml"/><Relationship Id="rId9" Type="http://schemas.openxmlformats.org/officeDocument/2006/relationships/chart" Target="../charts/chart27.xml"/><Relationship Id="rId14" Type="http://schemas.openxmlformats.org/officeDocument/2006/relationships/chart" Target="../charts/chart32.xml"/></Relationships>
</file>

<file path=xl/drawings/_rels/drawing8.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9.xml.rels><?xml version="1.0" encoding="UTF-8" standalone="yes"?>
<Relationships xmlns="http://schemas.openxmlformats.org/package/2006/relationships"><Relationship Id="rId8" Type="http://schemas.openxmlformats.org/officeDocument/2006/relationships/chart" Target="../charts/chart43.xml"/><Relationship Id="rId13" Type="http://schemas.openxmlformats.org/officeDocument/2006/relationships/chart" Target="../charts/chart48.xml"/><Relationship Id="rId18" Type="http://schemas.openxmlformats.org/officeDocument/2006/relationships/chart" Target="../charts/chart53.xml"/><Relationship Id="rId3" Type="http://schemas.openxmlformats.org/officeDocument/2006/relationships/chart" Target="../charts/chart38.xml"/><Relationship Id="rId7" Type="http://schemas.openxmlformats.org/officeDocument/2006/relationships/chart" Target="../charts/chart42.xml"/><Relationship Id="rId12" Type="http://schemas.openxmlformats.org/officeDocument/2006/relationships/chart" Target="../charts/chart47.xml"/><Relationship Id="rId17" Type="http://schemas.openxmlformats.org/officeDocument/2006/relationships/chart" Target="../charts/chart52.xml"/><Relationship Id="rId2" Type="http://schemas.openxmlformats.org/officeDocument/2006/relationships/chart" Target="../charts/chart37.xml"/><Relationship Id="rId16" Type="http://schemas.openxmlformats.org/officeDocument/2006/relationships/chart" Target="../charts/chart51.xml"/><Relationship Id="rId20" Type="http://schemas.openxmlformats.org/officeDocument/2006/relationships/chart" Target="../charts/chart55.xml"/><Relationship Id="rId1" Type="http://schemas.openxmlformats.org/officeDocument/2006/relationships/chart" Target="../charts/chart36.xml"/><Relationship Id="rId6" Type="http://schemas.openxmlformats.org/officeDocument/2006/relationships/chart" Target="../charts/chart41.xml"/><Relationship Id="rId11" Type="http://schemas.openxmlformats.org/officeDocument/2006/relationships/chart" Target="../charts/chart46.xml"/><Relationship Id="rId5" Type="http://schemas.openxmlformats.org/officeDocument/2006/relationships/chart" Target="../charts/chart40.xml"/><Relationship Id="rId15" Type="http://schemas.openxmlformats.org/officeDocument/2006/relationships/chart" Target="../charts/chart50.xml"/><Relationship Id="rId10" Type="http://schemas.openxmlformats.org/officeDocument/2006/relationships/chart" Target="../charts/chart45.xml"/><Relationship Id="rId19" Type="http://schemas.openxmlformats.org/officeDocument/2006/relationships/chart" Target="../charts/chart54.xml"/><Relationship Id="rId4" Type="http://schemas.openxmlformats.org/officeDocument/2006/relationships/chart" Target="../charts/chart39.xml"/><Relationship Id="rId9" Type="http://schemas.openxmlformats.org/officeDocument/2006/relationships/chart" Target="../charts/chart44.xml"/><Relationship Id="rId14" Type="http://schemas.openxmlformats.org/officeDocument/2006/relationships/chart" Target="../charts/chart49.xml"/></Relationships>
</file>

<file path=xl/drawings/drawing1.xml><?xml version="1.0" encoding="utf-8"?>
<xdr:wsDr xmlns:xdr="http://schemas.openxmlformats.org/drawingml/2006/spreadsheetDrawing" xmlns:a="http://schemas.openxmlformats.org/drawingml/2006/main">
  <xdr:twoCellAnchor editAs="oneCell">
    <xdr:from>
      <xdr:col>7</xdr:col>
      <xdr:colOff>299896</xdr:colOff>
      <xdr:row>56</xdr:row>
      <xdr:rowOff>67235</xdr:rowOff>
    </xdr:from>
    <xdr:to>
      <xdr:col>9</xdr:col>
      <xdr:colOff>361386</xdr:colOff>
      <xdr:row>61</xdr:row>
      <xdr:rowOff>72277</xdr:rowOff>
    </xdr:to>
    <xdr:pic>
      <xdr:nvPicPr>
        <xdr:cNvPr id="3" name="Imag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2091866" y="10144685"/>
          <a:ext cx="1370338" cy="9575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5</xdr:row>
          <xdr:rowOff>85725</xdr:rowOff>
        </xdr:from>
        <xdr:to>
          <xdr:col>8</xdr:col>
          <xdr:colOff>609600</xdr:colOff>
          <xdr:row>7</xdr:row>
          <xdr:rowOff>38100</xdr:rowOff>
        </xdr:to>
        <xdr:sp macro="" textlink="">
          <xdr:nvSpPr>
            <xdr:cNvPr id="11266" name="Spinner 2" hidden="1">
              <a:extLst>
                <a:ext uri="{63B3BB69-23CF-44E3-9099-C40C66FF867C}">
                  <a14:compatExt spid="_x0000_s11266"/>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twoCellAnchor>
    <xdr:from>
      <xdr:col>15</xdr:col>
      <xdr:colOff>357868</xdr:colOff>
      <xdr:row>4</xdr:row>
      <xdr:rowOff>323850</xdr:rowOff>
    </xdr:from>
    <xdr:to>
      <xdr:col>18</xdr:col>
      <xdr:colOff>710293</xdr:colOff>
      <xdr:row>14</xdr:row>
      <xdr:rowOff>17689</xdr:rowOff>
    </xdr:to>
    <xdr:graphicFrame macro="">
      <xdr:nvGraphicFramePr>
        <xdr:cNvPr id="8"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333375</xdr:colOff>
      <xdr:row>14</xdr:row>
      <xdr:rowOff>91169</xdr:rowOff>
    </xdr:from>
    <xdr:to>
      <xdr:col>18</xdr:col>
      <xdr:colOff>676275</xdr:colOff>
      <xdr:row>24</xdr:row>
      <xdr:rowOff>13608</xdr:rowOff>
    </xdr:to>
    <xdr:graphicFrame macro="">
      <xdr:nvGraphicFramePr>
        <xdr:cNvPr id="9"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361950</xdr:colOff>
      <xdr:row>24</xdr:row>
      <xdr:rowOff>107497</xdr:rowOff>
    </xdr:from>
    <xdr:to>
      <xdr:col>18</xdr:col>
      <xdr:colOff>704850</xdr:colOff>
      <xdr:row>34</xdr:row>
      <xdr:rowOff>155122</xdr:rowOff>
    </xdr:to>
    <xdr:graphicFrame macro="">
      <xdr:nvGraphicFramePr>
        <xdr:cNvPr id="10"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357868</xdr:colOff>
      <xdr:row>35</xdr:row>
      <xdr:rowOff>50347</xdr:rowOff>
    </xdr:from>
    <xdr:to>
      <xdr:col>18</xdr:col>
      <xdr:colOff>710293</xdr:colOff>
      <xdr:row>44</xdr:row>
      <xdr:rowOff>13607</xdr:rowOff>
    </xdr:to>
    <xdr:graphicFrame macro="">
      <xdr:nvGraphicFramePr>
        <xdr:cNvPr id="11"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108856</xdr:colOff>
      <xdr:row>41</xdr:row>
      <xdr:rowOff>95249</xdr:rowOff>
    </xdr:from>
    <xdr:to>
      <xdr:col>14</xdr:col>
      <xdr:colOff>449034</xdr:colOff>
      <xdr:row>50</xdr:row>
      <xdr:rowOff>149678</xdr:rowOff>
    </xdr:to>
    <xdr:graphicFrame macro="">
      <xdr:nvGraphicFramePr>
        <xdr:cNvPr id="1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28574</xdr:rowOff>
    </xdr:from>
    <xdr:to>
      <xdr:col>8</xdr:col>
      <xdr:colOff>563785</xdr:colOff>
      <xdr:row>42</xdr:row>
      <xdr:rowOff>284138</xdr:rowOff>
    </xdr:to>
    <xdr:grpSp>
      <xdr:nvGrpSpPr>
        <xdr:cNvPr id="2" name="Groupe 1"/>
        <xdr:cNvGrpSpPr/>
      </xdr:nvGrpSpPr>
      <xdr:grpSpPr>
        <a:xfrm>
          <a:off x="12478193143" y="28574"/>
          <a:ext cx="6809464" cy="10079921"/>
          <a:chOff x="12478213406" y="777338"/>
          <a:chExt cx="8067752" cy="13553942"/>
        </a:xfrm>
      </xdr:grpSpPr>
      <xdr:grpSp>
        <xdr:nvGrpSpPr>
          <xdr:cNvPr id="3" name="Groupe 2"/>
          <xdr:cNvGrpSpPr/>
        </xdr:nvGrpSpPr>
        <xdr:grpSpPr>
          <a:xfrm>
            <a:off x="12478213406" y="777338"/>
            <a:ext cx="8067752" cy="12079220"/>
            <a:chOff x="12478213419" y="734521"/>
            <a:chExt cx="8067753" cy="11413868"/>
          </a:xfrm>
        </xdr:grpSpPr>
        <xdr:pic>
          <xdr:nvPicPr>
            <xdr:cNvPr id="11" name="Image 10" descr="entete.png"/>
            <xdr:cNvPicPr>
              <a:picLocks noChangeAspect="1"/>
            </xdr:cNvPicPr>
          </xdr:nvPicPr>
          <xdr:blipFill>
            <a:blip xmlns:r="http://schemas.openxmlformats.org/officeDocument/2006/relationships" r:embed="rId1"/>
            <a:stretch>
              <a:fillRect/>
            </a:stretch>
          </xdr:blipFill>
          <xdr:spPr>
            <a:xfrm>
              <a:off x="12478213419" y="734521"/>
              <a:ext cx="8061483" cy="1004898"/>
            </a:xfrm>
            <a:prstGeom prst="rect">
              <a:avLst/>
            </a:prstGeom>
          </xdr:spPr>
        </xdr:pic>
        <xdr:grpSp>
          <xdr:nvGrpSpPr>
            <xdr:cNvPr id="12" name="Groupe 24"/>
            <xdr:cNvGrpSpPr/>
          </xdr:nvGrpSpPr>
          <xdr:grpSpPr>
            <a:xfrm>
              <a:off x="12478230317" y="2609977"/>
              <a:ext cx="8050855" cy="9538412"/>
              <a:chOff x="12478242300" y="2531072"/>
              <a:chExt cx="8033204" cy="9360947"/>
            </a:xfrm>
          </xdr:grpSpPr>
          <xdr:pic>
            <xdr:nvPicPr>
              <xdr:cNvPr id="13" name="Image 12" descr="6.jpg"/>
              <xdr:cNvPicPr>
                <a:picLocks noChangeAspect="1"/>
              </xdr:cNvPicPr>
            </xdr:nvPicPr>
            <xdr:blipFill>
              <a:blip xmlns:r="http://schemas.openxmlformats.org/officeDocument/2006/relationships" r:embed="rId2"/>
              <a:srcRect b="4672"/>
              <a:stretch>
                <a:fillRect/>
              </a:stretch>
            </xdr:blipFill>
            <xdr:spPr>
              <a:xfrm>
                <a:off x="12485098763" y="5704686"/>
                <a:ext cx="1176741" cy="1207893"/>
              </a:xfrm>
              <a:prstGeom prst="rect">
                <a:avLst/>
              </a:prstGeom>
            </xdr:spPr>
          </xdr:pic>
          <xdr:pic>
            <xdr:nvPicPr>
              <xdr:cNvPr id="14" name="Image 13" descr="1.jpg"/>
              <xdr:cNvPicPr>
                <a:picLocks noChangeAspect="1"/>
              </xdr:cNvPicPr>
            </xdr:nvPicPr>
            <xdr:blipFill>
              <a:blip xmlns:r="http://schemas.openxmlformats.org/officeDocument/2006/relationships" r:embed="rId3"/>
              <a:srcRect l="31465"/>
              <a:stretch>
                <a:fillRect/>
              </a:stretch>
            </xdr:blipFill>
            <xdr:spPr>
              <a:xfrm>
                <a:off x="12480804592" y="2531072"/>
                <a:ext cx="5410206" cy="646257"/>
              </a:xfrm>
              <a:prstGeom prst="rect">
                <a:avLst/>
              </a:prstGeom>
            </xdr:spPr>
          </xdr:pic>
          <xdr:pic>
            <xdr:nvPicPr>
              <xdr:cNvPr id="15" name="Image 3" descr="3.jpg"/>
              <xdr:cNvPicPr>
                <a:picLocks noChangeAspect="1"/>
              </xdr:cNvPicPr>
            </xdr:nvPicPr>
            <xdr:blipFill>
              <a:blip xmlns:r="http://schemas.openxmlformats.org/officeDocument/2006/relationships" r:embed="rId4"/>
              <a:srcRect l="5065" t="17175" r="1635"/>
              <a:stretch>
                <a:fillRect/>
              </a:stretch>
            </xdr:blipFill>
            <xdr:spPr>
              <a:xfrm>
                <a:off x="12478242300" y="3285064"/>
                <a:ext cx="2390362" cy="404533"/>
              </a:xfrm>
              <a:prstGeom prst="rect">
                <a:avLst/>
              </a:prstGeom>
            </xdr:spPr>
          </xdr:pic>
          <xdr:pic>
            <xdr:nvPicPr>
              <xdr:cNvPr id="16" name="Image 15" descr="2.jpg"/>
              <xdr:cNvPicPr>
                <a:picLocks noChangeAspect="1"/>
              </xdr:cNvPicPr>
            </xdr:nvPicPr>
            <xdr:blipFill>
              <a:blip xmlns:r="http://schemas.openxmlformats.org/officeDocument/2006/relationships" r:embed="rId5"/>
              <a:srcRect t="2861" r="7317"/>
              <a:stretch>
                <a:fillRect/>
              </a:stretch>
            </xdr:blipFill>
            <xdr:spPr>
              <a:xfrm>
                <a:off x="12485072310" y="3280770"/>
                <a:ext cx="1139619" cy="1696397"/>
              </a:xfrm>
              <a:prstGeom prst="rect">
                <a:avLst/>
              </a:prstGeom>
            </xdr:spPr>
          </xdr:pic>
          <xdr:pic>
            <xdr:nvPicPr>
              <xdr:cNvPr id="17" name="Image 16" descr="5.jpg"/>
              <xdr:cNvPicPr>
                <a:picLocks noChangeAspect="1"/>
              </xdr:cNvPicPr>
            </xdr:nvPicPr>
            <xdr:blipFill>
              <a:blip xmlns:r="http://schemas.openxmlformats.org/officeDocument/2006/relationships" r:embed="rId6"/>
              <a:srcRect t="4412" r="1049"/>
              <a:stretch>
                <a:fillRect/>
              </a:stretch>
            </xdr:blipFill>
            <xdr:spPr>
              <a:xfrm>
                <a:off x="12480808365" y="5003652"/>
                <a:ext cx="5296308" cy="617860"/>
              </a:xfrm>
              <a:prstGeom prst="rect">
                <a:avLst/>
              </a:prstGeom>
            </xdr:spPr>
          </xdr:pic>
          <xdr:pic>
            <xdr:nvPicPr>
              <xdr:cNvPr id="18" name="Image 17" descr="9.jpg"/>
              <xdr:cNvPicPr>
                <a:picLocks noChangeAspect="1"/>
              </xdr:cNvPicPr>
            </xdr:nvPicPr>
            <xdr:blipFill>
              <a:blip xmlns:r="http://schemas.openxmlformats.org/officeDocument/2006/relationships" r:embed="rId7"/>
              <a:srcRect r="1244" b="25068"/>
              <a:stretch>
                <a:fillRect/>
              </a:stretch>
            </xdr:blipFill>
            <xdr:spPr>
              <a:xfrm>
                <a:off x="12480800985" y="6994732"/>
                <a:ext cx="5341315" cy="718001"/>
              </a:xfrm>
              <a:prstGeom prst="rect">
                <a:avLst/>
              </a:prstGeom>
            </xdr:spPr>
          </xdr:pic>
          <xdr:pic>
            <xdr:nvPicPr>
              <xdr:cNvPr id="19" name="Image 18" descr="10.jpg"/>
              <xdr:cNvPicPr>
                <a:picLocks noChangeAspect="1"/>
              </xdr:cNvPicPr>
            </xdr:nvPicPr>
            <xdr:blipFill>
              <a:blip xmlns:r="http://schemas.openxmlformats.org/officeDocument/2006/relationships" r:embed="rId8"/>
              <a:srcRect l="516" t="6196" r="1324"/>
              <a:stretch>
                <a:fillRect/>
              </a:stretch>
            </xdr:blipFill>
            <xdr:spPr>
              <a:xfrm>
                <a:off x="12480807103" y="11075181"/>
                <a:ext cx="5422204" cy="626300"/>
              </a:xfrm>
              <a:prstGeom prst="rect">
                <a:avLst/>
              </a:prstGeom>
            </xdr:spPr>
          </xdr:pic>
          <xdr:pic>
            <xdr:nvPicPr>
              <xdr:cNvPr id="20" name="Image 19" descr="4.jpg"/>
              <xdr:cNvPicPr>
                <a:picLocks noChangeAspect="1"/>
              </xdr:cNvPicPr>
            </xdr:nvPicPr>
            <xdr:blipFill>
              <a:blip xmlns:r="http://schemas.openxmlformats.org/officeDocument/2006/relationships" r:embed="rId9"/>
              <a:srcRect l="11129" t="687" r="1318" b="95448"/>
              <a:stretch>
                <a:fillRect/>
              </a:stretch>
            </xdr:blipFill>
            <xdr:spPr>
              <a:xfrm>
                <a:off x="12478453545" y="4608601"/>
                <a:ext cx="2102913" cy="288167"/>
              </a:xfrm>
              <a:prstGeom prst="rect">
                <a:avLst/>
              </a:prstGeom>
            </xdr:spPr>
          </xdr:pic>
          <xdr:pic>
            <xdr:nvPicPr>
              <xdr:cNvPr id="21" name="Image 20" descr="4.jpg"/>
              <xdr:cNvPicPr>
                <a:picLocks noChangeAspect="1"/>
              </xdr:cNvPicPr>
            </xdr:nvPicPr>
            <xdr:blipFill>
              <a:blip xmlns:r="http://schemas.openxmlformats.org/officeDocument/2006/relationships" r:embed="rId9"/>
              <a:srcRect l="46473" t="21839" r="1169" b="74515"/>
              <a:stretch>
                <a:fillRect/>
              </a:stretch>
            </xdr:blipFill>
            <xdr:spPr>
              <a:xfrm>
                <a:off x="12479351244" y="6364449"/>
                <a:ext cx="1257570" cy="323850"/>
              </a:xfrm>
              <a:prstGeom prst="rect">
                <a:avLst/>
              </a:prstGeom>
            </xdr:spPr>
          </xdr:pic>
          <xdr:pic>
            <xdr:nvPicPr>
              <xdr:cNvPr id="22" name="Image 21" descr="4.jpg"/>
              <xdr:cNvPicPr>
                <a:picLocks noChangeAspect="1"/>
              </xdr:cNvPicPr>
            </xdr:nvPicPr>
            <xdr:blipFill>
              <a:blip xmlns:r="http://schemas.openxmlformats.org/officeDocument/2006/relationships" r:embed="rId9"/>
              <a:srcRect l="45228" t="42334" r="2322" b="53342"/>
              <a:stretch>
                <a:fillRect/>
              </a:stretch>
            </xdr:blipFill>
            <xdr:spPr>
              <a:xfrm>
                <a:off x="12479356790" y="7528419"/>
                <a:ext cx="1259777" cy="384067"/>
              </a:xfrm>
              <a:prstGeom prst="rect">
                <a:avLst/>
              </a:prstGeom>
            </xdr:spPr>
          </xdr:pic>
          <xdr:pic>
            <xdr:nvPicPr>
              <xdr:cNvPr id="23" name="Image 22" descr="4.jpg"/>
              <xdr:cNvPicPr>
                <a:picLocks noChangeAspect="1"/>
              </xdr:cNvPicPr>
            </xdr:nvPicPr>
            <xdr:blipFill>
              <a:blip xmlns:r="http://schemas.openxmlformats.org/officeDocument/2006/relationships" r:embed="rId9"/>
              <a:srcRect l="44019" t="81511" r="1652" b="13847"/>
              <a:stretch>
                <a:fillRect/>
              </a:stretch>
            </xdr:blipFill>
            <xdr:spPr>
              <a:xfrm>
                <a:off x="12479338879" y="11532309"/>
                <a:ext cx="1304925" cy="359710"/>
              </a:xfrm>
              <a:prstGeom prst="rect">
                <a:avLst/>
              </a:prstGeom>
            </xdr:spPr>
          </xdr:pic>
        </xdr:grpSp>
      </xdr:grpSp>
      <xdr:grpSp>
        <xdr:nvGrpSpPr>
          <xdr:cNvPr id="4" name="Groupe 3"/>
          <xdr:cNvGrpSpPr/>
        </xdr:nvGrpSpPr>
        <xdr:grpSpPr>
          <a:xfrm>
            <a:off x="12485086827" y="8752450"/>
            <a:ext cx="1180984" cy="3163102"/>
            <a:chOff x="12485086827" y="9057250"/>
            <a:chExt cx="1180984" cy="3163102"/>
          </a:xfrm>
        </xdr:grpSpPr>
        <xdr:pic>
          <xdr:nvPicPr>
            <xdr:cNvPr id="8" name="Image 7" descr="5eme 6eme tench2a.jpg"/>
            <xdr:cNvPicPr>
              <a:picLocks noChangeAspect="1"/>
            </xdr:cNvPicPr>
          </xdr:nvPicPr>
          <xdr:blipFill>
            <a:blip xmlns:r="http://schemas.openxmlformats.org/officeDocument/2006/relationships" r:embed="rId10"/>
            <a:srcRect b="53395"/>
            <a:stretch>
              <a:fillRect/>
            </a:stretch>
          </xdr:blipFill>
          <xdr:spPr>
            <a:xfrm>
              <a:off x="12485094106" y="9057250"/>
              <a:ext cx="1149437" cy="1460587"/>
            </a:xfrm>
            <a:prstGeom prst="rect">
              <a:avLst/>
            </a:prstGeom>
          </xdr:spPr>
        </xdr:pic>
        <xdr:pic>
          <xdr:nvPicPr>
            <xdr:cNvPr id="9" name="Image 8" descr="5eme 6eme tench2a.jpg"/>
            <xdr:cNvPicPr>
              <a:picLocks noChangeAspect="1"/>
            </xdr:cNvPicPr>
          </xdr:nvPicPr>
          <xdr:blipFill>
            <a:blip xmlns:r="http://schemas.openxmlformats.org/officeDocument/2006/relationships" r:embed="rId10"/>
            <a:srcRect t="86728"/>
            <a:stretch>
              <a:fillRect/>
            </a:stretch>
          </xdr:blipFill>
          <xdr:spPr>
            <a:xfrm>
              <a:off x="12485086827" y="11837715"/>
              <a:ext cx="1162049" cy="382637"/>
            </a:xfrm>
            <a:prstGeom prst="rect">
              <a:avLst/>
            </a:prstGeom>
          </xdr:spPr>
        </xdr:pic>
        <xdr:pic>
          <xdr:nvPicPr>
            <xdr:cNvPr id="10" name="Image 9" descr="5eme 6eme tench2a.jpg"/>
            <xdr:cNvPicPr>
              <a:picLocks noChangeAspect="1"/>
            </xdr:cNvPicPr>
          </xdr:nvPicPr>
          <xdr:blipFill>
            <a:blip xmlns:r="http://schemas.openxmlformats.org/officeDocument/2006/relationships" r:embed="rId10"/>
            <a:srcRect t="53704" b="20987"/>
            <a:stretch>
              <a:fillRect/>
            </a:stretch>
          </xdr:blipFill>
          <xdr:spPr>
            <a:xfrm>
              <a:off x="12485094107" y="10813352"/>
              <a:ext cx="1173704" cy="781050"/>
            </a:xfrm>
            <a:prstGeom prst="rect">
              <a:avLst/>
            </a:prstGeom>
          </xdr:spPr>
        </xdr:pic>
      </xdr:grpSp>
      <xdr:grpSp>
        <xdr:nvGrpSpPr>
          <xdr:cNvPr id="5" name="Groupe 4"/>
          <xdr:cNvGrpSpPr/>
        </xdr:nvGrpSpPr>
        <xdr:grpSpPr>
          <a:xfrm>
            <a:off x="12485097470" y="12718480"/>
            <a:ext cx="1181095" cy="1612800"/>
            <a:chOff x="12485097470" y="12832780"/>
            <a:chExt cx="1181095" cy="1612800"/>
          </a:xfrm>
        </xdr:grpSpPr>
        <xdr:pic>
          <xdr:nvPicPr>
            <xdr:cNvPr id="6" name="Image 5" descr="6eme tench2a et lqngues.jpg"/>
            <xdr:cNvPicPr>
              <a:picLocks noChangeAspect="1"/>
            </xdr:cNvPicPr>
          </xdr:nvPicPr>
          <xdr:blipFill>
            <a:blip xmlns:r="http://schemas.openxmlformats.org/officeDocument/2006/relationships" r:embed="rId11"/>
            <a:srcRect t="73931" b="6869"/>
            <a:stretch>
              <a:fillRect/>
            </a:stretch>
          </xdr:blipFill>
          <xdr:spPr>
            <a:xfrm>
              <a:off x="12485097470" y="12832780"/>
              <a:ext cx="1181095" cy="1209678"/>
            </a:xfrm>
            <a:prstGeom prst="rect">
              <a:avLst/>
            </a:prstGeom>
          </xdr:spPr>
        </xdr:pic>
        <xdr:pic>
          <xdr:nvPicPr>
            <xdr:cNvPr id="7" name="Image 6" descr="6eme tench2a et lqngues.jpg"/>
            <xdr:cNvPicPr>
              <a:picLocks noChangeAspect="1"/>
            </xdr:cNvPicPr>
          </xdr:nvPicPr>
          <xdr:blipFill>
            <a:blip xmlns:r="http://schemas.openxmlformats.org/officeDocument/2006/relationships" r:embed="rId11"/>
            <a:srcRect t="93131"/>
            <a:stretch>
              <a:fillRect/>
            </a:stretch>
          </xdr:blipFill>
          <xdr:spPr>
            <a:xfrm>
              <a:off x="12485113104" y="14121729"/>
              <a:ext cx="1152525" cy="323851"/>
            </a:xfrm>
            <a:prstGeom prst="rect">
              <a:avLst/>
            </a:prstGeom>
          </xdr:spPr>
        </xdr:pic>
      </xdr:grpSp>
    </xdr:grpSp>
    <xdr:clientData/>
  </xdr:twoCellAnchor>
  <mc:AlternateContent xmlns:mc="http://schemas.openxmlformats.org/markup-compatibility/2006">
    <mc:Choice xmlns:a14="http://schemas.microsoft.com/office/drawing/2010/main" Requires="a14">
      <xdr:twoCellAnchor editAs="oneCell">
        <xdr:from>
          <xdr:col>11</xdr:col>
          <xdr:colOff>142875</xdr:colOff>
          <xdr:row>7</xdr:row>
          <xdr:rowOff>85725</xdr:rowOff>
        </xdr:from>
        <xdr:to>
          <xdr:col>11</xdr:col>
          <xdr:colOff>666750</xdr:colOff>
          <xdr:row>8</xdr:row>
          <xdr:rowOff>152400</xdr:rowOff>
        </xdr:to>
        <xdr:sp macro="" textlink="">
          <xdr:nvSpPr>
            <xdr:cNvPr id="16385" name="Spinner 1" hidden="1">
              <a:extLst>
                <a:ext uri="{63B3BB69-23CF-44E3-9099-C40C66FF867C}">
                  <a14:compatExt spid="_x0000_s16385"/>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twoCellAnchor>
    <xdr:from>
      <xdr:col>0</xdr:col>
      <xdr:colOff>136072</xdr:colOff>
      <xdr:row>2</xdr:row>
      <xdr:rowOff>49544</xdr:rowOff>
    </xdr:from>
    <xdr:to>
      <xdr:col>2</xdr:col>
      <xdr:colOff>453223</xdr:colOff>
      <xdr:row>4</xdr:row>
      <xdr:rowOff>138165</xdr:rowOff>
    </xdr:to>
    <xdr:sp macro="" textlink="">
      <xdr:nvSpPr>
        <xdr:cNvPr id="25" name="ZoneTexte 24"/>
        <xdr:cNvSpPr txBox="1"/>
      </xdr:nvSpPr>
      <xdr:spPr>
        <a:xfrm>
          <a:off x="12482998170" y="376115"/>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5</xdr:col>
      <xdr:colOff>288542</xdr:colOff>
      <xdr:row>0</xdr:row>
      <xdr:rowOff>68036</xdr:rowOff>
    </xdr:from>
    <xdr:to>
      <xdr:col>8</xdr:col>
      <xdr:colOff>441359</xdr:colOff>
      <xdr:row>2</xdr:row>
      <xdr:rowOff>156658</xdr:rowOff>
    </xdr:to>
    <xdr:sp macro="" textlink="">
      <xdr:nvSpPr>
        <xdr:cNvPr id="26" name="ZoneTexte 25"/>
        <xdr:cNvSpPr txBox="1"/>
      </xdr:nvSpPr>
      <xdr:spPr>
        <a:xfrm>
          <a:off x="12478315569" y="68036"/>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5</xdr:col>
      <xdr:colOff>398445</xdr:colOff>
      <xdr:row>2</xdr:row>
      <xdr:rowOff>46754</xdr:rowOff>
    </xdr:from>
    <xdr:to>
      <xdr:col>8</xdr:col>
      <xdr:colOff>184917</xdr:colOff>
      <xdr:row>4</xdr:row>
      <xdr:rowOff>110951</xdr:rowOff>
    </xdr:to>
    <xdr:sp macro="" textlink="">
      <xdr:nvSpPr>
        <xdr:cNvPr id="27" name="ZoneTexte 26"/>
        <xdr:cNvSpPr txBox="1"/>
      </xdr:nvSpPr>
      <xdr:spPr>
        <a:xfrm>
          <a:off x="12478572011" y="373325"/>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444211</xdr:colOff>
      <xdr:row>15</xdr:row>
      <xdr:rowOff>48057</xdr:rowOff>
    </xdr:from>
    <xdr:to>
      <xdr:col>5</xdr:col>
      <xdr:colOff>142875</xdr:colOff>
      <xdr:row>31</xdr:row>
      <xdr:rowOff>79375</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447675</xdr:colOff>
      <xdr:row>37</xdr:row>
      <xdr:rowOff>37753</xdr:rowOff>
    </xdr:from>
    <xdr:to>
      <xdr:col>4</xdr:col>
      <xdr:colOff>254000</xdr:colOff>
      <xdr:row>47</xdr:row>
      <xdr:rowOff>171450</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257175</xdr:colOff>
      <xdr:row>11</xdr:row>
      <xdr:rowOff>85726</xdr:rowOff>
    </xdr:from>
    <xdr:to>
      <xdr:col>10</xdr:col>
      <xdr:colOff>638175</xdr:colOff>
      <xdr:row>25</xdr:row>
      <xdr:rowOff>104776</xdr:rowOff>
    </xdr:to>
    <xdr:graphicFrame macro="">
      <xdr:nvGraphicFramePr>
        <xdr:cNvPr id="2"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17691</xdr:colOff>
      <xdr:row>147</xdr:row>
      <xdr:rowOff>0</xdr:rowOff>
    </xdr:from>
    <xdr:to>
      <xdr:col>23</xdr:col>
      <xdr:colOff>395970</xdr:colOff>
      <xdr:row>164</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129</xdr:row>
      <xdr:rowOff>12247</xdr:rowOff>
    </xdr:from>
    <xdr:to>
      <xdr:col>24</xdr:col>
      <xdr:colOff>13606</xdr:colOff>
      <xdr:row>146</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136</xdr:row>
      <xdr:rowOff>66675</xdr:rowOff>
    </xdr:from>
    <xdr:to>
      <xdr:col>9</xdr:col>
      <xdr:colOff>200025</xdr:colOff>
      <xdr:row>156</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175</xdr:row>
      <xdr:rowOff>9525</xdr:rowOff>
    </xdr:from>
    <xdr:to>
      <xdr:col>5</xdr:col>
      <xdr:colOff>352425</xdr:colOff>
      <xdr:row>186</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175</xdr:row>
      <xdr:rowOff>0</xdr:rowOff>
    </xdr:from>
    <xdr:to>
      <xdr:col>11</xdr:col>
      <xdr:colOff>323850</xdr:colOff>
      <xdr:row>186</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174</xdr:row>
      <xdr:rowOff>161924</xdr:rowOff>
    </xdr:from>
    <xdr:to>
      <xdr:col>18</xdr:col>
      <xdr:colOff>342901</xdr:colOff>
      <xdr:row>186</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186</xdr:row>
      <xdr:rowOff>123824</xdr:rowOff>
    </xdr:from>
    <xdr:to>
      <xdr:col>5</xdr:col>
      <xdr:colOff>352425</xdr:colOff>
      <xdr:row>197</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186</xdr:row>
      <xdr:rowOff>123825</xdr:rowOff>
    </xdr:from>
    <xdr:to>
      <xdr:col>11</xdr:col>
      <xdr:colOff>323850</xdr:colOff>
      <xdr:row>197</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186</xdr:row>
      <xdr:rowOff>133350</xdr:rowOff>
    </xdr:from>
    <xdr:to>
      <xdr:col>18</xdr:col>
      <xdr:colOff>333375</xdr:colOff>
      <xdr:row>197</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198</xdr:row>
      <xdr:rowOff>76199</xdr:rowOff>
    </xdr:from>
    <xdr:to>
      <xdr:col>5</xdr:col>
      <xdr:colOff>352425</xdr:colOff>
      <xdr:row>209</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198</xdr:row>
      <xdr:rowOff>85724</xdr:rowOff>
    </xdr:from>
    <xdr:to>
      <xdr:col>11</xdr:col>
      <xdr:colOff>314325</xdr:colOff>
      <xdr:row>209</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198</xdr:row>
      <xdr:rowOff>76199</xdr:rowOff>
    </xdr:from>
    <xdr:to>
      <xdr:col>18</xdr:col>
      <xdr:colOff>333375</xdr:colOff>
      <xdr:row>209</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175</xdr:row>
      <xdr:rowOff>9524</xdr:rowOff>
    </xdr:from>
    <xdr:to>
      <xdr:col>24</xdr:col>
      <xdr:colOff>247650</xdr:colOff>
      <xdr:row>186</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186</xdr:row>
      <xdr:rowOff>123824</xdr:rowOff>
    </xdr:from>
    <xdr:to>
      <xdr:col>24</xdr:col>
      <xdr:colOff>238125</xdr:colOff>
      <xdr:row>197</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198</xdr:row>
      <xdr:rowOff>85724</xdr:rowOff>
    </xdr:from>
    <xdr:to>
      <xdr:col>24</xdr:col>
      <xdr:colOff>247650</xdr:colOff>
      <xdr:row>209</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5</xdr:row>
          <xdr:rowOff>47625</xdr:rowOff>
        </xdr:from>
        <xdr:to>
          <xdr:col>9</xdr:col>
          <xdr:colOff>133350</xdr:colOff>
          <xdr:row>6</xdr:row>
          <xdr:rowOff>180975</xdr:rowOff>
        </xdr:to>
        <xdr:sp macro="" textlink="">
          <xdr:nvSpPr>
            <xdr:cNvPr id="3074" name="Spinner 2" hidden="1">
              <a:extLst>
                <a:ext uri="{63B3BB69-23CF-44E3-9099-C40C66FF867C}">
                  <a14:compatExt spid="_x0000_s3074"/>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28574</xdr:rowOff>
    </xdr:from>
    <xdr:to>
      <xdr:col>8</xdr:col>
      <xdr:colOff>563785</xdr:colOff>
      <xdr:row>42</xdr:row>
      <xdr:rowOff>284138</xdr:rowOff>
    </xdr:to>
    <xdr:grpSp>
      <xdr:nvGrpSpPr>
        <xdr:cNvPr id="2" name="Groupe 1"/>
        <xdr:cNvGrpSpPr/>
      </xdr:nvGrpSpPr>
      <xdr:grpSpPr>
        <a:xfrm>
          <a:off x="12478193143" y="28574"/>
          <a:ext cx="6809464" cy="10079921"/>
          <a:chOff x="12478213406" y="777338"/>
          <a:chExt cx="8067752" cy="13553942"/>
        </a:xfrm>
      </xdr:grpSpPr>
      <xdr:grpSp>
        <xdr:nvGrpSpPr>
          <xdr:cNvPr id="3" name="Groupe 2"/>
          <xdr:cNvGrpSpPr/>
        </xdr:nvGrpSpPr>
        <xdr:grpSpPr>
          <a:xfrm>
            <a:off x="12478213406" y="777338"/>
            <a:ext cx="8067752" cy="12079220"/>
            <a:chOff x="12478213419" y="734521"/>
            <a:chExt cx="8067753" cy="11413868"/>
          </a:xfrm>
        </xdr:grpSpPr>
        <xdr:pic>
          <xdr:nvPicPr>
            <xdr:cNvPr id="11" name="Image 10" descr="entete.png"/>
            <xdr:cNvPicPr>
              <a:picLocks noChangeAspect="1"/>
            </xdr:cNvPicPr>
          </xdr:nvPicPr>
          <xdr:blipFill>
            <a:blip xmlns:r="http://schemas.openxmlformats.org/officeDocument/2006/relationships" r:embed="rId1"/>
            <a:stretch>
              <a:fillRect/>
            </a:stretch>
          </xdr:blipFill>
          <xdr:spPr>
            <a:xfrm>
              <a:off x="12478213419" y="734521"/>
              <a:ext cx="8061483" cy="1004898"/>
            </a:xfrm>
            <a:prstGeom prst="rect">
              <a:avLst/>
            </a:prstGeom>
          </xdr:spPr>
        </xdr:pic>
        <xdr:grpSp>
          <xdr:nvGrpSpPr>
            <xdr:cNvPr id="12" name="Groupe 24"/>
            <xdr:cNvGrpSpPr/>
          </xdr:nvGrpSpPr>
          <xdr:grpSpPr>
            <a:xfrm>
              <a:off x="12478230317" y="2609977"/>
              <a:ext cx="8050855" cy="9538412"/>
              <a:chOff x="12478242300" y="2531072"/>
              <a:chExt cx="8033204" cy="9360947"/>
            </a:xfrm>
          </xdr:grpSpPr>
          <xdr:pic>
            <xdr:nvPicPr>
              <xdr:cNvPr id="13" name="Image 12" descr="6.jpg"/>
              <xdr:cNvPicPr>
                <a:picLocks noChangeAspect="1"/>
              </xdr:cNvPicPr>
            </xdr:nvPicPr>
            <xdr:blipFill>
              <a:blip xmlns:r="http://schemas.openxmlformats.org/officeDocument/2006/relationships" r:embed="rId2"/>
              <a:srcRect b="4672"/>
              <a:stretch>
                <a:fillRect/>
              </a:stretch>
            </xdr:blipFill>
            <xdr:spPr>
              <a:xfrm>
                <a:off x="12485098763" y="5704686"/>
                <a:ext cx="1176741" cy="1207893"/>
              </a:xfrm>
              <a:prstGeom prst="rect">
                <a:avLst/>
              </a:prstGeom>
            </xdr:spPr>
          </xdr:pic>
          <xdr:pic>
            <xdr:nvPicPr>
              <xdr:cNvPr id="14" name="Image 13" descr="1.jpg"/>
              <xdr:cNvPicPr>
                <a:picLocks noChangeAspect="1"/>
              </xdr:cNvPicPr>
            </xdr:nvPicPr>
            <xdr:blipFill>
              <a:blip xmlns:r="http://schemas.openxmlformats.org/officeDocument/2006/relationships" r:embed="rId3"/>
              <a:srcRect l="31465"/>
              <a:stretch>
                <a:fillRect/>
              </a:stretch>
            </xdr:blipFill>
            <xdr:spPr>
              <a:xfrm>
                <a:off x="12480804592" y="2531072"/>
                <a:ext cx="5410206" cy="646257"/>
              </a:xfrm>
              <a:prstGeom prst="rect">
                <a:avLst/>
              </a:prstGeom>
            </xdr:spPr>
          </xdr:pic>
          <xdr:pic>
            <xdr:nvPicPr>
              <xdr:cNvPr id="15" name="Image 3" descr="3.jpg"/>
              <xdr:cNvPicPr>
                <a:picLocks noChangeAspect="1"/>
              </xdr:cNvPicPr>
            </xdr:nvPicPr>
            <xdr:blipFill>
              <a:blip xmlns:r="http://schemas.openxmlformats.org/officeDocument/2006/relationships" r:embed="rId4"/>
              <a:srcRect l="5065" t="17175" r="1635"/>
              <a:stretch>
                <a:fillRect/>
              </a:stretch>
            </xdr:blipFill>
            <xdr:spPr>
              <a:xfrm>
                <a:off x="12478242300" y="3285064"/>
                <a:ext cx="2390362" cy="404533"/>
              </a:xfrm>
              <a:prstGeom prst="rect">
                <a:avLst/>
              </a:prstGeom>
            </xdr:spPr>
          </xdr:pic>
          <xdr:pic>
            <xdr:nvPicPr>
              <xdr:cNvPr id="16" name="Image 15" descr="2.jpg"/>
              <xdr:cNvPicPr>
                <a:picLocks noChangeAspect="1"/>
              </xdr:cNvPicPr>
            </xdr:nvPicPr>
            <xdr:blipFill>
              <a:blip xmlns:r="http://schemas.openxmlformats.org/officeDocument/2006/relationships" r:embed="rId5"/>
              <a:srcRect t="2861" r="7317"/>
              <a:stretch>
                <a:fillRect/>
              </a:stretch>
            </xdr:blipFill>
            <xdr:spPr>
              <a:xfrm>
                <a:off x="12485072310" y="3280770"/>
                <a:ext cx="1139619" cy="1696397"/>
              </a:xfrm>
              <a:prstGeom prst="rect">
                <a:avLst/>
              </a:prstGeom>
            </xdr:spPr>
          </xdr:pic>
          <xdr:pic>
            <xdr:nvPicPr>
              <xdr:cNvPr id="17" name="Image 16" descr="5.jpg"/>
              <xdr:cNvPicPr>
                <a:picLocks noChangeAspect="1"/>
              </xdr:cNvPicPr>
            </xdr:nvPicPr>
            <xdr:blipFill>
              <a:blip xmlns:r="http://schemas.openxmlformats.org/officeDocument/2006/relationships" r:embed="rId6"/>
              <a:srcRect t="4412" r="1049"/>
              <a:stretch>
                <a:fillRect/>
              </a:stretch>
            </xdr:blipFill>
            <xdr:spPr>
              <a:xfrm>
                <a:off x="12480808365" y="5003652"/>
                <a:ext cx="5296308" cy="617860"/>
              </a:xfrm>
              <a:prstGeom prst="rect">
                <a:avLst/>
              </a:prstGeom>
            </xdr:spPr>
          </xdr:pic>
          <xdr:pic>
            <xdr:nvPicPr>
              <xdr:cNvPr id="18" name="Image 17" descr="9.jpg"/>
              <xdr:cNvPicPr>
                <a:picLocks noChangeAspect="1"/>
              </xdr:cNvPicPr>
            </xdr:nvPicPr>
            <xdr:blipFill>
              <a:blip xmlns:r="http://schemas.openxmlformats.org/officeDocument/2006/relationships" r:embed="rId7"/>
              <a:srcRect r="1244" b="25068"/>
              <a:stretch>
                <a:fillRect/>
              </a:stretch>
            </xdr:blipFill>
            <xdr:spPr>
              <a:xfrm>
                <a:off x="12480800985" y="6994732"/>
                <a:ext cx="5341315" cy="718001"/>
              </a:xfrm>
              <a:prstGeom prst="rect">
                <a:avLst/>
              </a:prstGeom>
            </xdr:spPr>
          </xdr:pic>
          <xdr:pic>
            <xdr:nvPicPr>
              <xdr:cNvPr id="19" name="Image 18" descr="10.jpg"/>
              <xdr:cNvPicPr>
                <a:picLocks noChangeAspect="1"/>
              </xdr:cNvPicPr>
            </xdr:nvPicPr>
            <xdr:blipFill>
              <a:blip xmlns:r="http://schemas.openxmlformats.org/officeDocument/2006/relationships" r:embed="rId8"/>
              <a:srcRect l="516" t="6196" r="1324"/>
              <a:stretch>
                <a:fillRect/>
              </a:stretch>
            </xdr:blipFill>
            <xdr:spPr>
              <a:xfrm>
                <a:off x="12480807103" y="11075181"/>
                <a:ext cx="5422204" cy="626300"/>
              </a:xfrm>
              <a:prstGeom prst="rect">
                <a:avLst/>
              </a:prstGeom>
            </xdr:spPr>
          </xdr:pic>
          <xdr:pic>
            <xdr:nvPicPr>
              <xdr:cNvPr id="20" name="Image 19" descr="4.jpg"/>
              <xdr:cNvPicPr>
                <a:picLocks noChangeAspect="1"/>
              </xdr:cNvPicPr>
            </xdr:nvPicPr>
            <xdr:blipFill>
              <a:blip xmlns:r="http://schemas.openxmlformats.org/officeDocument/2006/relationships" r:embed="rId9"/>
              <a:srcRect l="11129" t="687" r="1318" b="95448"/>
              <a:stretch>
                <a:fillRect/>
              </a:stretch>
            </xdr:blipFill>
            <xdr:spPr>
              <a:xfrm>
                <a:off x="12478453545" y="4608601"/>
                <a:ext cx="2102913" cy="288167"/>
              </a:xfrm>
              <a:prstGeom prst="rect">
                <a:avLst/>
              </a:prstGeom>
            </xdr:spPr>
          </xdr:pic>
          <xdr:pic>
            <xdr:nvPicPr>
              <xdr:cNvPr id="21" name="Image 20" descr="4.jpg"/>
              <xdr:cNvPicPr>
                <a:picLocks noChangeAspect="1"/>
              </xdr:cNvPicPr>
            </xdr:nvPicPr>
            <xdr:blipFill>
              <a:blip xmlns:r="http://schemas.openxmlformats.org/officeDocument/2006/relationships" r:embed="rId9"/>
              <a:srcRect l="46473" t="21839" r="1169" b="74515"/>
              <a:stretch>
                <a:fillRect/>
              </a:stretch>
            </xdr:blipFill>
            <xdr:spPr>
              <a:xfrm>
                <a:off x="12479351244" y="6364449"/>
                <a:ext cx="1257570" cy="323850"/>
              </a:xfrm>
              <a:prstGeom prst="rect">
                <a:avLst/>
              </a:prstGeom>
            </xdr:spPr>
          </xdr:pic>
          <xdr:pic>
            <xdr:nvPicPr>
              <xdr:cNvPr id="22" name="Image 21" descr="4.jpg"/>
              <xdr:cNvPicPr>
                <a:picLocks noChangeAspect="1"/>
              </xdr:cNvPicPr>
            </xdr:nvPicPr>
            <xdr:blipFill>
              <a:blip xmlns:r="http://schemas.openxmlformats.org/officeDocument/2006/relationships" r:embed="rId9"/>
              <a:srcRect l="45228" t="42334" r="2322" b="53342"/>
              <a:stretch>
                <a:fillRect/>
              </a:stretch>
            </xdr:blipFill>
            <xdr:spPr>
              <a:xfrm>
                <a:off x="12479356790" y="7528419"/>
                <a:ext cx="1259777" cy="384067"/>
              </a:xfrm>
              <a:prstGeom prst="rect">
                <a:avLst/>
              </a:prstGeom>
            </xdr:spPr>
          </xdr:pic>
          <xdr:pic>
            <xdr:nvPicPr>
              <xdr:cNvPr id="23" name="Image 22" descr="4.jpg"/>
              <xdr:cNvPicPr>
                <a:picLocks noChangeAspect="1"/>
              </xdr:cNvPicPr>
            </xdr:nvPicPr>
            <xdr:blipFill>
              <a:blip xmlns:r="http://schemas.openxmlformats.org/officeDocument/2006/relationships" r:embed="rId9"/>
              <a:srcRect l="44019" t="81511" r="1652" b="13847"/>
              <a:stretch>
                <a:fillRect/>
              </a:stretch>
            </xdr:blipFill>
            <xdr:spPr>
              <a:xfrm>
                <a:off x="12479338879" y="11532309"/>
                <a:ext cx="1304925" cy="359710"/>
              </a:xfrm>
              <a:prstGeom prst="rect">
                <a:avLst/>
              </a:prstGeom>
            </xdr:spPr>
          </xdr:pic>
        </xdr:grpSp>
      </xdr:grpSp>
      <xdr:grpSp>
        <xdr:nvGrpSpPr>
          <xdr:cNvPr id="4" name="Groupe 3"/>
          <xdr:cNvGrpSpPr/>
        </xdr:nvGrpSpPr>
        <xdr:grpSpPr>
          <a:xfrm>
            <a:off x="12485086827" y="8752450"/>
            <a:ext cx="1180984" cy="3163102"/>
            <a:chOff x="12485086827" y="9057250"/>
            <a:chExt cx="1180984" cy="3163102"/>
          </a:xfrm>
        </xdr:grpSpPr>
        <xdr:pic>
          <xdr:nvPicPr>
            <xdr:cNvPr id="8" name="Image 7" descr="5eme 6eme tench2a.jpg"/>
            <xdr:cNvPicPr>
              <a:picLocks noChangeAspect="1"/>
            </xdr:cNvPicPr>
          </xdr:nvPicPr>
          <xdr:blipFill>
            <a:blip xmlns:r="http://schemas.openxmlformats.org/officeDocument/2006/relationships" r:embed="rId10"/>
            <a:srcRect b="53395"/>
            <a:stretch>
              <a:fillRect/>
            </a:stretch>
          </xdr:blipFill>
          <xdr:spPr>
            <a:xfrm>
              <a:off x="12485094106" y="9057250"/>
              <a:ext cx="1149437" cy="1460587"/>
            </a:xfrm>
            <a:prstGeom prst="rect">
              <a:avLst/>
            </a:prstGeom>
          </xdr:spPr>
        </xdr:pic>
        <xdr:pic>
          <xdr:nvPicPr>
            <xdr:cNvPr id="9" name="Image 8" descr="5eme 6eme tench2a.jpg"/>
            <xdr:cNvPicPr>
              <a:picLocks noChangeAspect="1"/>
            </xdr:cNvPicPr>
          </xdr:nvPicPr>
          <xdr:blipFill>
            <a:blip xmlns:r="http://schemas.openxmlformats.org/officeDocument/2006/relationships" r:embed="rId10"/>
            <a:srcRect t="86728"/>
            <a:stretch>
              <a:fillRect/>
            </a:stretch>
          </xdr:blipFill>
          <xdr:spPr>
            <a:xfrm>
              <a:off x="12485086827" y="11837715"/>
              <a:ext cx="1162049" cy="382637"/>
            </a:xfrm>
            <a:prstGeom prst="rect">
              <a:avLst/>
            </a:prstGeom>
          </xdr:spPr>
        </xdr:pic>
        <xdr:pic>
          <xdr:nvPicPr>
            <xdr:cNvPr id="10" name="Image 9" descr="5eme 6eme tench2a.jpg"/>
            <xdr:cNvPicPr>
              <a:picLocks noChangeAspect="1"/>
            </xdr:cNvPicPr>
          </xdr:nvPicPr>
          <xdr:blipFill>
            <a:blip xmlns:r="http://schemas.openxmlformats.org/officeDocument/2006/relationships" r:embed="rId10"/>
            <a:srcRect t="53704" b="20987"/>
            <a:stretch>
              <a:fillRect/>
            </a:stretch>
          </xdr:blipFill>
          <xdr:spPr>
            <a:xfrm>
              <a:off x="12485094107" y="10813352"/>
              <a:ext cx="1173704" cy="781050"/>
            </a:xfrm>
            <a:prstGeom prst="rect">
              <a:avLst/>
            </a:prstGeom>
          </xdr:spPr>
        </xdr:pic>
      </xdr:grpSp>
      <xdr:grpSp>
        <xdr:nvGrpSpPr>
          <xdr:cNvPr id="5" name="Groupe 4"/>
          <xdr:cNvGrpSpPr/>
        </xdr:nvGrpSpPr>
        <xdr:grpSpPr>
          <a:xfrm>
            <a:off x="12485097470" y="12718480"/>
            <a:ext cx="1181095" cy="1612800"/>
            <a:chOff x="12485097470" y="12832780"/>
            <a:chExt cx="1181095" cy="1612800"/>
          </a:xfrm>
        </xdr:grpSpPr>
        <xdr:pic>
          <xdr:nvPicPr>
            <xdr:cNvPr id="6" name="Image 5" descr="6eme tench2a et lqngues.jpg"/>
            <xdr:cNvPicPr>
              <a:picLocks noChangeAspect="1"/>
            </xdr:cNvPicPr>
          </xdr:nvPicPr>
          <xdr:blipFill>
            <a:blip xmlns:r="http://schemas.openxmlformats.org/officeDocument/2006/relationships" r:embed="rId11"/>
            <a:srcRect t="73931" b="6869"/>
            <a:stretch>
              <a:fillRect/>
            </a:stretch>
          </xdr:blipFill>
          <xdr:spPr>
            <a:xfrm>
              <a:off x="12485097470" y="12832780"/>
              <a:ext cx="1181095" cy="1209678"/>
            </a:xfrm>
            <a:prstGeom prst="rect">
              <a:avLst/>
            </a:prstGeom>
          </xdr:spPr>
        </xdr:pic>
        <xdr:pic>
          <xdr:nvPicPr>
            <xdr:cNvPr id="7" name="Image 6" descr="6eme tench2a et lqngues.jpg"/>
            <xdr:cNvPicPr>
              <a:picLocks noChangeAspect="1"/>
            </xdr:cNvPicPr>
          </xdr:nvPicPr>
          <xdr:blipFill>
            <a:blip xmlns:r="http://schemas.openxmlformats.org/officeDocument/2006/relationships" r:embed="rId11"/>
            <a:srcRect t="93131"/>
            <a:stretch>
              <a:fillRect/>
            </a:stretch>
          </xdr:blipFill>
          <xdr:spPr>
            <a:xfrm>
              <a:off x="12485113104" y="14121729"/>
              <a:ext cx="1152525" cy="323851"/>
            </a:xfrm>
            <a:prstGeom prst="rect">
              <a:avLst/>
            </a:prstGeom>
          </xdr:spPr>
        </xdr:pic>
      </xdr:grpSp>
    </xdr:grpSp>
    <xdr:clientData/>
  </xdr:twoCellAnchor>
  <mc:AlternateContent xmlns:mc="http://schemas.openxmlformats.org/markup-compatibility/2006">
    <mc:Choice xmlns:a14="http://schemas.microsoft.com/office/drawing/2010/main" Requires="a14">
      <xdr:twoCellAnchor editAs="oneCell">
        <xdr:from>
          <xdr:col>11</xdr:col>
          <xdr:colOff>142875</xdr:colOff>
          <xdr:row>7</xdr:row>
          <xdr:rowOff>85725</xdr:rowOff>
        </xdr:from>
        <xdr:to>
          <xdr:col>11</xdr:col>
          <xdr:colOff>666750</xdr:colOff>
          <xdr:row>8</xdr:row>
          <xdr:rowOff>142875</xdr:rowOff>
        </xdr:to>
        <xdr:sp macro="" textlink="">
          <xdr:nvSpPr>
            <xdr:cNvPr id="4098" name="Spinner 2" hidden="1">
              <a:extLst>
                <a:ext uri="{63B3BB69-23CF-44E3-9099-C40C66FF867C}">
                  <a14:compatExt spid="_x0000_s4098"/>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twoCellAnchor>
    <xdr:from>
      <xdr:col>0</xdr:col>
      <xdr:colOff>217714</xdr:colOff>
      <xdr:row>2</xdr:row>
      <xdr:rowOff>49544</xdr:rowOff>
    </xdr:from>
    <xdr:to>
      <xdr:col>3</xdr:col>
      <xdr:colOff>31400</xdr:colOff>
      <xdr:row>4</xdr:row>
      <xdr:rowOff>138165</xdr:rowOff>
    </xdr:to>
    <xdr:sp macro="" textlink="">
      <xdr:nvSpPr>
        <xdr:cNvPr id="25" name="ZoneTexte 24"/>
        <xdr:cNvSpPr txBox="1"/>
      </xdr:nvSpPr>
      <xdr:spPr>
        <a:xfrm>
          <a:off x="12482916528" y="376115"/>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5</xdr:col>
      <xdr:colOff>370184</xdr:colOff>
      <xdr:row>0</xdr:row>
      <xdr:rowOff>68036</xdr:rowOff>
    </xdr:from>
    <xdr:to>
      <xdr:col>8</xdr:col>
      <xdr:colOff>523001</xdr:colOff>
      <xdr:row>2</xdr:row>
      <xdr:rowOff>156658</xdr:rowOff>
    </xdr:to>
    <xdr:sp macro="" textlink="">
      <xdr:nvSpPr>
        <xdr:cNvPr id="26" name="ZoneTexte 25"/>
        <xdr:cNvSpPr txBox="1"/>
      </xdr:nvSpPr>
      <xdr:spPr>
        <a:xfrm>
          <a:off x="12478233927" y="68036"/>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6</xdr:col>
      <xdr:colOff>3837</xdr:colOff>
      <xdr:row>2</xdr:row>
      <xdr:rowOff>46754</xdr:rowOff>
    </xdr:from>
    <xdr:to>
      <xdr:col>8</xdr:col>
      <xdr:colOff>266559</xdr:colOff>
      <xdr:row>4</xdr:row>
      <xdr:rowOff>110951</xdr:rowOff>
    </xdr:to>
    <xdr:sp macro="" textlink="">
      <xdr:nvSpPr>
        <xdr:cNvPr id="27" name="ZoneTexte 26"/>
        <xdr:cNvSpPr txBox="1"/>
      </xdr:nvSpPr>
      <xdr:spPr>
        <a:xfrm>
          <a:off x="12478490369" y="373325"/>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17691</xdr:colOff>
      <xdr:row>147</xdr:row>
      <xdr:rowOff>0</xdr:rowOff>
    </xdr:from>
    <xdr:to>
      <xdr:col>23</xdr:col>
      <xdr:colOff>395970</xdr:colOff>
      <xdr:row>164</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129</xdr:row>
      <xdr:rowOff>12247</xdr:rowOff>
    </xdr:from>
    <xdr:to>
      <xdr:col>24</xdr:col>
      <xdr:colOff>13606</xdr:colOff>
      <xdr:row>146</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136</xdr:row>
      <xdr:rowOff>66675</xdr:rowOff>
    </xdr:from>
    <xdr:to>
      <xdr:col>9</xdr:col>
      <xdr:colOff>200025</xdr:colOff>
      <xdr:row>156</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175</xdr:row>
      <xdr:rowOff>9525</xdr:rowOff>
    </xdr:from>
    <xdr:to>
      <xdr:col>5</xdr:col>
      <xdr:colOff>352425</xdr:colOff>
      <xdr:row>186</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175</xdr:row>
      <xdr:rowOff>0</xdr:rowOff>
    </xdr:from>
    <xdr:to>
      <xdr:col>11</xdr:col>
      <xdr:colOff>323850</xdr:colOff>
      <xdr:row>186</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174</xdr:row>
      <xdr:rowOff>161924</xdr:rowOff>
    </xdr:from>
    <xdr:to>
      <xdr:col>18</xdr:col>
      <xdr:colOff>342901</xdr:colOff>
      <xdr:row>186</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186</xdr:row>
      <xdr:rowOff>123824</xdr:rowOff>
    </xdr:from>
    <xdr:to>
      <xdr:col>5</xdr:col>
      <xdr:colOff>352425</xdr:colOff>
      <xdr:row>197</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186</xdr:row>
      <xdr:rowOff>123825</xdr:rowOff>
    </xdr:from>
    <xdr:to>
      <xdr:col>11</xdr:col>
      <xdr:colOff>323850</xdr:colOff>
      <xdr:row>197</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186</xdr:row>
      <xdr:rowOff>133350</xdr:rowOff>
    </xdr:from>
    <xdr:to>
      <xdr:col>18</xdr:col>
      <xdr:colOff>333375</xdr:colOff>
      <xdr:row>197</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198</xdr:row>
      <xdr:rowOff>76199</xdr:rowOff>
    </xdr:from>
    <xdr:to>
      <xdr:col>5</xdr:col>
      <xdr:colOff>352425</xdr:colOff>
      <xdr:row>209</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198</xdr:row>
      <xdr:rowOff>85724</xdr:rowOff>
    </xdr:from>
    <xdr:to>
      <xdr:col>11</xdr:col>
      <xdr:colOff>314325</xdr:colOff>
      <xdr:row>209</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198</xdr:row>
      <xdr:rowOff>76199</xdr:rowOff>
    </xdr:from>
    <xdr:to>
      <xdr:col>18</xdr:col>
      <xdr:colOff>333375</xdr:colOff>
      <xdr:row>209</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175</xdr:row>
      <xdr:rowOff>9524</xdr:rowOff>
    </xdr:from>
    <xdr:to>
      <xdr:col>24</xdr:col>
      <xdr:colOff>247650</xdr:colOff>
      <xdr:row>186</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186</xdr:row>
      <xdr:rowOff>123824</xdr:rowOff>
    </xdr:from>
    <xdr:to>
      <xdr:col>24</xdr:col>
      <xdr:colOff>238125</xdr:colOff>
      <xdr:row>197</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198</xdr:row>
      <xdr:rowOff>85724</xdr:rowOff>
    </xdr:from>
    <xdr:to>
      <xdr:col>24</xdr:col>
      <xdr:colOff>247650</xdr:colOff>
      <xdr:row>209</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66675</xdr:colOff>
          <xdr:row>5</xdr:row>
          <xdr:rowOff>85725</xdr:rowOff>
        </xdr:from>
        <xdr:to>
          <xdr:col>8</xdr:col>
          <xdr:colOff>590550</xdr:colOff>
          <xdr:row>7</xdr:row>
          <xdr:rowOff>28575</xdr:rowOff>
        </xdr:to>
        <xdr:sp macro="" textlink="">
          <xdr:nvSpPr>
            <xdr:cNvPr id="7170" name="Spinner 2" hidden="1">
              <a:extLst>
                <a:ext uri="{63B3BB69-23CF-44E3-9099-C40C66FF867C}">
                  <a14:compatExt spid="_x0000_s7170"/>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28574</xdr:rowOff>
    </xdr:from>
    <xdr:to>
      <xdr:col>8</xdr:col>
      <xdr:colOff>563785</xdr:colOff>
      <xdr:row>42</xdr:row>
      <xdr:rowOff>284138</xdr:rowOff>
    </xdr:to>
    <xdr:grpSp>
      <xdr:nvGrpSpPr>
        <xdr:cNvPr id="2" name="Groupe 1"/>
        <xdr:cNvGrpSpPr/>
      </xdr:nvGrpSpPr>
      <xdr:grpSpPr>
        <a:xfrm>
          <a:off x="12478193143" y="28574"/>
          <a:ext cx="6809464" cy="10079921"/>
          <a:chOff x="12478213406" y="777338"/>
          <a:chExt cx="8067752" cy="13553942"/>
        </a:xfrm>
      </xdr:grpSpPr>
      <xdr:grpSp>
        <xdr:nvGrpSpPr>
          <xdr:cNvPr id="3" name="Groupe 2"/>
          <xdr:cNvGrpSpPr/>
        </xdr:nvGrpSpPr>
        <xdr:grpSpPr>
          <a:xfrm>
            <a:off x="12478213406" y="777338"/>
            <a:ext cx="8067752" cy="12079220"/>
            <a:chOff x="12478213419" y="734521"/>
            <a:chExt cx="8067753" cy="11413868"/>
          </a:xfrm>
        </xdr:grpSpPr>
        <xdr:pic>
          <xdr:nvPicPr>
            <xdr:cNvPr id="11" name="Image 10" descr="entete.png"/>
            <xdr:cNvPicPr>
              <a:picLocks noChangeAspect="1"/>
            </xdr:cNvPicPr>
          </xdr:nvPicPr>
          <xdr:blipFill>
            <a:blip xmlns:r="http://schemas.openxmlformats.org/officeDocument/2006/relationships" r:embed="rId1"/>
            <a:stretch>
              <a:fillRect/>
            </a:stretch>
          </xdr:blipFill>
          <xdr:spPr>
            <a:xfrm>
              <a:off x="12478213419" y="734521"/>
              <a:ext cx="8061483" cy="1004898"/>
            </a:xfrm>
            <a:prstGeom prst="rect">
              <a:avLst/>
            </a:prstGeom>
          </xdr:spPr>
        </xdr:pic>
        <xdr:grpSp>
          <xdr:nvGrpSpPr>
            <xdr:cNvPr id="12" name="Groupe 24"/>
            <xdr:cNvGrpSpPr/>
          </xdr:nvGrpSpPr>
          <xdr:grpSpPr>
            <a:xfrm>
              <a:off x="12478230317" y="2609977"/>
              <a:ext cx="8050855" cy="9538412"/>
              <a:chOff x="12478242300" y="2531072"/>
              <a:chExt cx="8033204" cy="9360947"/>
            </a:xfrm>
          </xdr:grpSpPr>
          <xdr:pic>
            <xdr:nvPicPr>
              <xdr:cNvPr id="13" name="Image 12" descr="6.jpg"/>
              <xdr:cNvPicPr>
                <a:picLocks noChangeAspect="1"/>
              </xdr:cNvPicPr>
            </xdr:nvPicPr>
            <xdr:blipFill>
              <a:blip xmlns:r="http://schemas.openxmlformats.org/officeDocument/2006/relationships" r:embed="rId2"/>
              <a:srcRect b="4672"/>
              <a:stretch>
                <a:fillRect/>
              </a:stretch>
            </xdr:blipFill>
            <xdr:spPr>
              <a:xfrm>
                <a:off x="12485098763" y="5704686"/>
                <a:ext cx="1176741" cy="1207893"/>
              </a:xfrm>
              <a:prstGeom prst="rect">
                <a:avLst/>
              </a:prstGeom>
            </xdr:spPr>
          </xdr:pic>
          <xdr:pic>
            <xdr:nvPicPr>
              <xdr:cNvPr id="14" name="Image 13" descr="1.jpg"/>
              <xdr:cNvPicPr>
                <a:picLocks noChangeAspect="1"/>
              </xdr:cNvPicPr>
            </xdr:nvPicPr>
            <xdr:blipFill>
              <a:blip xmlns:r="http://schemas.openxmlformats.org/officeDocument/2006/relationships" r:embed="rId3"/>
              <a:srcRect l="31465"/>
              <a:stretch>
                <a:fillRect/>
              </a:stretch>
            </xdr:blipFill>
            <xdr:spPr>
              <a:xfrm>
                <a:off x="12480804592" y="2531072"/>
                <a:ext cx="5410206" cy="646257"/>
              </a:xfrm>
              <a:prstGeom prst="rect">
                <a:avLst/>
              </a:prstGeom>
            </xdr:spPr>
          </xdr:pic>
          <xdr:pic>
            <xdr:nvPicPr>
              <xdr:cNvPr id="15" name="Image 3" descr="3.jpg"/>
              <xdr:cNvPicPr>
                <a:picLocks noChangeAspect="1"/>
              </xdr:cNvPicPr>
            </xdr:nvPicPr>
            <xdr:blipFill>
              <a:blip xmlns:r="http://schemas.openxmlformats.org/officeDocument/2006/relationships" r:embed="rId4"/>
              <a:srcRect l="5065" t="17175" r="1635"/>
              <a:stretch>
                <a:fillRect/>
              </a:stretch>
            </xdr:blipFill>
            <xdr:spPr>
              <a:xfrm>
                <a:off x="12478242300" y="3285064"/>
                <a:ext cx="2390362" cy="404533"/>
              </a:xfrm>
              <a:prstGeom prst="rect">
                <a:avLst/>
              </a:prstGeom>
            </xdr:spPr>
          </xdr:pic>
          <xdr:pic>
            <xdr:nvPicPr>
              <xdr:cNvPr id="16" name="Image 15" descr="2.jpg"/>
              <xdr:cNvPicPr>
                <a:picLocks noChangeAspect="1"/>
              </xdr:cNvPicPr>
            </xdr:nvPicPr>
            <xdr:blipFill>
              <a:blip xmlns:r="http://schemas.openxmlformats.org/officeDocument/2006/relationships" r:embed="rId5"/>
              <a:srcRect t="2861" r="7317"/>
              <a:stretch>
                <a:fillRect/>
              </a:stretch>
            </xdr:blipFill>
            <xdr:spPr>
              <a:xfrm>
                <a:off x="12485072310" y="3280770"/>
                <a:ext cx="1139619" cy="1696397"/>
              </a:xfrm>
              <a:prstGeom prst="rect">
                <a:avLst/>
              </a:prstGeom>
            </xdr:spPr>
          </xdr:pic>
          <xdr:pic>
            <xdr:nvPicPr>
              <xdr:cNvPr id="17" name="Image 16" descr="5.jpg"/>
              <xdr:cNvPicPr>
                <a:picLocks noChangeAspect="1"/>
              </xdr:cNvPicPr>
            </xdr:nvPicPr>
            <xdr:blipFill>
              <a:blip xmlns:r="http://schemas.openxmlformats.org/officeDocument/2006/relationships" r:embed="rId6"/>
              <a:srcRect t="4412" r="1049"/>
              <a:stretch>
                <a:fillRect/>
              </a:stretch>
            </xdr:blipFill>
            <xdr:spPr>
              <a:xfrm>
                <a:off x="12480808365" y="5003652"/>
                <a:ext cx="5296308" cy="617860"/>
              </a:xfrm>
              <a:prstGeom prst="rect">
                <a:avLst/>
              </a:prstGeom>
            </xdr:spPr>
          </xdr:pic>
          <xdr:pic>
            <xdr:nvPicPr>
              <xdr:cNvPr id="18" name="Image 17" descr="9.jpg"/>
              <xdr:cNvPicPr>
                <a:picLocks noChangeAspect="1"/>
              </xdr:cNvPicPr>
            </xdr:nvPicPr>
            <xdr:blipFill>
              <a:blip xmlns:r="http://schemas.openxmlformats.org/officeDocument/2006/relationships" r:embed="rId7"/>
              <a:srcRect r="1244" b="25068"/>
              <a:stretch>
                <a:fillRect/>
              </a:stretch>
            </xdr:blipFill>
            <xdr:spPr>
              <a:xfrm>
                <a:off x="12480800985" y="6994732"/>
                <a:ext cx="5341315" cy="718001"/>
              </a:xfrm>
              <a:prstGeom prst="rect">
                <a:avLst/>
              </a:prstGeom>
            </xdr:spPr>
          </xdr:pic>
          <xdr:pic>
            <xdr:nvPicPr>
              <xdr:cNvPr id="19" name="Image 18" descr="10.jpg"/>
              <xdr:cNvPicPr>
                <a:picLocks noChangeAspect="1"/>
              </xdr:cNvPicPr>
            </xdr:nvPicPr>
            <xdr:blipFill>
              <a:blip xmlns:r="http://schemas.openxmlformats.org/officeDocument/2006/relationships" r:embed="rId8"/>
              <a:srcRect l="516" t="6196" r="1324"/>
              <a:stretch>
                <a:fillRect/>
              </a:stretch>
            </xdr:blipFill>
            <xdr:spPr>
              <a:xfrm>
                <a:off x="12480807103" y="11075181"/>
                <a:ext cx="5422204" cy="626300"/>
              </a:xfrm>
              <a:prstGeom prst="rect">
                <a:avLst/>
              </a:prstGeom>
            </xdr:spPr>
          </xdr:pic>
          <xdr:pic>
            <xdr:nvPicPr>
              <xdr:cNvPr id="20" name="Image 19" descr="4.jpg"/>
              <xdr:cNvPicPr>
                <a:picLocks noChangeAspect="1"/>
              </xdr:cNvPicPr>
            </xdr:nvPicPr>
            <xdr:blipFill>
              <a:blip xmlns:r="http://schemas.openxmlformats.org/officeDocument/2006/relationships" r:embed="rId9"/>
              <a:srcRect l="11129" t="687" r="1318" b="95448"/>
              <a:stretch>
                <a:fillRect/>
              </a:stretch>
            </xdr:blipFill>
            <xdr:spPr>
              <a:xfrm>
                <a:off x="12478453545" y="4608601"/>
                <a:ext cx="2102913" cy="288167"/>
              </a:xfrm>
              <a:prstGeom prst="rect">
                <a:avLst/>
              </a:prstGeom>
            </xdr:spPr>
          </xdr:pic>
          <xdr:pic>
            <xdr:nvPicPr>
              <xdr:cNvPr id="21" name="Image 20" descr="4.jpg"/>
              <xdr:cNvPicPr>
                <a:picLocks noChangeAspect="1"/>
              </xdr:cNvPicPr>
            </xdr:nvPicPr>
            <xdr:blipFill>
              <a:blip xmlns:r="http://schemas.openxmlformats.org/officeDocument/2006/relationships" r:embed="rId9"/>
              <a:srcRect l="46473" t="21839" r="1169" b="74515"/>
              <a:stretch>
                <a:fillRect/>
              </a:stretch>
            </xdr:blipFill>
            <xdr:spPr>
              <a:xfrm>
                <a:off x="12479351244" y="6364449"/>
                <a:ext cx="1257570" cy="323850"/>
              </a:xfrm>
              <a:prstGeom prst="rect">
                <a:avLst/>
              </a:prstGeom>
            </xdr:spPr>
          </xdr:pic>
          <xdr:pic>
            <xdr:nvPicPr>
              <xdr:cNvPr id="22" name="Image 21" descr="4.jpg"/>
              <xdr:cNvPicPr>
                <a:picLocks noChangeAspect="1"/>
              </xdr:cNvPicPr>
            </xdr:nvPicPr>
            <xdr:blipFill>
              <a:blip xmlns:r="http://schemas.openxmlformats.org/officeDocument/2006/relationships" r:embed="rId9"/>
              <a:srcRect l="45228" t="42334" r="2322" b="53342"/>
              <a:stretch>
                <a:fillRect/>
              </a:stretch>
            </xdr:blipFill>
            <xdr:spPr>
              <a:xfrm>
                <a:off x="12479356790" y="7528419"/>
                <a:ext cx="1259777" cy="384067"/>
              </a:xfrm>
              <a:prstGeom prst="rect">
                <a:avLst/>
              </a:prstGeom>
            </xdr:spPr>
          </xdr:pic>
          <xdr:pic>
            <xdr:nvPicPr>
              <xdr:cNvPr id="23" name="Image 22" descr="4.jpg"/>
              <xdr:cNvPicPr>
                <a:picLocks noChangeAspect="1"/>
              </xdr:cNvPicPr>
            </xdr:nvPicPr>
            <xdr:blipFill>
              <a:blip xmlns:r="http://schemas.openxmlformats.org/officeDocument/2006/relationships" r:embed="rId9"/>
              <a:srcRect l="44019" t="81511" r="1652" b="13847"/>
              <a:stretch>
                <a:fillRect/>
              </a:stretch>
            </xdr:blipFill>
            <xdr:spPr>
              <a:xfrm>
                <a:off x="12479338879" y="11532309"/>
                <a:ext cx="1304925" cy="359710"/>
              </a:xfrm>
              <a:prstGeom prst="rect">
                <a:avLst/>
              </a:prstGeom>
            </xdr:spPr>
          </xdr:pic>
        </xdr:grpSp>
      </xdr:grpSp>
      <xdr:grpSp>
        <xdr:nvGrpSpPr>
          <xdr:cNvPr id="4" name="Groupe 3"/>
          <xdr:cNvGrpSpPr/>
        </xdr:nvGrpSpPr>
        <xdr:grpSpPr>
          <a:xfrm>
            <a:off x="12485086827" y="8752450"/>
            <a:ext cx="1180984" cy="3163102"/>
            <a:chOff x="12485086827" y="9057250"/>
            <a:chExt cx="1180984" cy="3163102"/>
          </a:xfrm>
        </xdr:grpSpPr>
        <xdr:pic>
          <xdr:nvPicPr>
            <xdr:cNvPr id="8" name="Image 7" descr="5eme 6eme tench2a.jpg"/>
            <xdr:cNvPicPr>
              <a:picLocks noChangeAspect="1"/>
            </xdr:cNvPicPr>
          </xdr:nvPicPr>
          <xdr:blipFill>
            <a:blip xmlns:r="http://schemas.openxmlformats.org/officeDocument/2006/relationships" r:embed="rId10"/>
            <a:srcRect b="53395"/>
            <a:stretch>
              <a:fillRect/>
            </a:stretch>
          </xdr:blipFill>
          <xdr:spPr>
            <a:xfrm>
              <a:off x="12485094106" y="9057250"/>
              <a:ext cx="1149437" cy="1460587"/>
            </a:xfrm>
            <a:prstGeom prst="rect">
              <a:avLst/>
            </a:prstGeom>
          </xdr:spPr>
        </xdr:pic>
        <xdr:pic>
          <xdr:nvPicPr>
            <xdr:cNvPr id="9" name="Image 8" descr="5eme 6eme tench2a.jpg"/>
            <xdr:cNvPicPr>
              <a:picLocks noChangeAspect="1"/>
            </xdr:cNvPicPr>
          </xdr:nvPicPr>
          <xdr:blipFill>
            <a:blip xmlns:r="http://schemas.openxmlformats.org/officeDocument/2006/relationships" r:embed="rId10"/>
            <a:srcRect t="86728"/>
            <a:stretch>
              <a:fillRect/>
            </a:stretch>
          </xdr:blipFill>
          <xdr:spPr>
            <a:xfrm>
              <a:off x="12485086827" y="11837715"/>
              <a:ext cx="1162049" cy="382637"/>
            </a:xfrm>
            <a:prstGeom prst="rect">
              <a:avLst/>
            </a:prstGeom>
          </xdr:spPr>
        </xdr:pic>
        <xdr:pic>
          <xdr:nvPicPr>
            <xdr:cNvPr id="10" name="Image 9" descr="5eme 6eme tench2a.jpg"/>
            <xdr:cNvPicPr>
              <a:picLocks noChangeAspect="1"/>
            </xdr:cNvPicPr>
          </xdr:nvPicPr>
          <xdr:blipFill>
            <a:blip xmlns:r="http://schemas.openxmlformats.org/officeDocument/2006/relationships" r:embed="rId10"/>
            <a:srcRect t="53704" b="20987"/>
            <a:stretch>
              <a:fillRect/>
            </a:stretch>
          </xdr:blipFill>
          <xdr:spPr>
            <a:xfrm>
              <a:off x="12485094107" y="10813352"/>
              <a:ext cx="1173704" cy="781050"/>
            </a:xfrm>
            <a:prstGeom prst="rect">
              <a:avLst/>
            </a:prstGeom>
          </xdr:spPr>
        </xdr:pic>
      </xdr:grpSp>
      <xdr:grpSp>
        <xdr:nvGrpSpPr>
          <xdr:cNvPr id="5" name="Groupe 4"/>
          <xdr:cNvGrpSpPr/>
        </xdr:nvGrpSpPr>
        <xdr:grpSpPr>
          <a:xfrm>
            <a:off x="12485097470" y="12718480"/>
            <a:ext cx="1181095" cy="1612800"/>
            <a:chOff x="12485097470" y="12832780"/>
            <a:chExt cx="1181095" cy="1612800"/>
          </a:xfrm>
        </xdr:grpSpPr>
        <xdr:pic>
          <xdr:nvPicPr>
            <xdr:cNvPr id="6" name="Image 5" descr="6eme tench2a et lqngues.jpg"/>
            <xdr:cNvPicPr>
              <a:picLocks noChangeAspect="1"/>
            </xdr:cNvPicPr>
          </xdr:nvPicPr>
          <xdr:blipFill>
            <a:blip xmlns:r="http://schemas.openxmlformats.org/officeDocument/2006/relationships" r:embed="rId11"/>
            <a:srcRect t="73931" b="6869"/>
            <a:stretch>
              <a:fillRect/>
            </a:stretch>
          </xdr:blipFill>
          <xdr:spPr>
            <a:xfrm>
              <a:off x="12485097470" y="12832780"/>
              <a:ext cx="1181095" cy="1209678"/>
            </a:xfrm>
            <a:prstGeom prst="rect">
              <a:avLst/>
            </a:prstGeom>
          </xdr:spPr>
        </xdr:pic>
        <xdr:pic>
          <xdr:nvPicPr>
            <xdr:cNvPr id="7" name="Image 6" descr="6eme tench2a et lqngues.jpg"/>
            <xdr:cNvPicPr>
              <a:picLocks noChangeAspect="1"/>
            </xdr:cNvPicPr>
          </xdr:nvPicPr>
          <xdr:blipFill>
            <a:blip xmlns:r="http://schemas.openxmlformats.org/officeDocument/2006/relationships" r:embed="rId11"/>
            <a:srcRect t="93131"/>
            <a:stretch>
              <a:fillRect/>
            </a:stretch>
          </xdr:blipFill>
          <xdr:spPr>
            <a:xfrm>
              <a:off x="12485113104" y="14121729"/>
              <a:ext cx="1152525" cy="323851"/>
            </a:xfrm>
            <a:prstGeom prst="rect">
              <a:avLst/>
            </a:prstGeom>
          </xdr:spPr>
        </xdr:pic>
      </xdr:grpSp>
    </xdr:grpSp>
    <xdr:clientData/>
  </xdr:twoCellAnchor>
  <mc:AlternateContent xmlns:mc="http://schemas.openxmlformats.org/markup-compatibility/2006">
    <mc:Choice xmlns:a14="http://schemas.microsoft.com/office/drawing/2010/main" Requires="a14">
      <xdr:twoCellAnchor editAs="oneCell">
        <xdr:from>
          <xdr:col>11</xdr:col>
          <xdr:colOff>142875</xdr:colOff>
          <xdr:row>7</xdr:row>
          <xdr:rowOff>85725</xdr:rowOff>
        </xdr:from>
        <xdr:to>
          <xdr:col>11</xdr:col>
          <xdr:colOff>666750</xdr:colOff>
          <xdr:row>8</xdr:row>
          <xdr:rowOff>152400</xdr:rowOff>
        </xdr:to>
        <xdr:sp macro="" textlink="">
          <xdr:nvSpPr>
            <xdr:cNvPr id="15361" name="Spinner 1" hidden="1">
              <a:extLst>
                <a:ext uri="{63B3BB69-23CF-44E3-9099-C40C66FF867C}">
                  <a14:compatExt spid="_x0000_s15361"/>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twoCellAnchor>
    <xdr:from>
      <xdr:col>0</xdr:col>
      <xdr:colOff>176893</xdr:colOff>
      <xdr:row>2</xdr:row>
      <xdr:rowOff>76758</xdr:rowOff>
    </xdr:from>
    <xdr:to>
      <xdr:col>2</xdr:col>
      <xdr:colOff>494044</xdr:colOff>
      <xdr:row>5</xdr:row>
      <xdr:rowOff>2093</xdr:rowOff>
    </xdr:to>
    <xdr:sp macro="" textlink="">
      <xdr:nvSpPr>
        <xdr:cNvPr id="25" name="ZoneTexte 24"/>
        <xdr:cNvSpPr txBox="1"/>
      </xdr:nvSpPr>
      <xdr:spPr>
        <a:xfrm>
          <a:off x="12482957349" y="403329"/>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5</xdr:col>
      <xdr:colOff>329363</xdr:colOff>
      <xdr:row>0</xdr:row>
      <xdr:rowOff>95250</xdr:rowOff>
    </xdr:from>
    <xdr:to>
      <xdr:col>8</xdr:col>
      <xdr:colOff>482180</xdr:colOff>
      <xdr:row>3</xdr:row>
      <xdr:rowOff>20586</xdr:rowOff>
    </xdr:to>
    <xdr:sp macro="" textlink="">
      <xdr:nvSpPr>
        <xdr:cNvPr id="26" name="ZoneTexte 25"/>
        <xdr:cNvSpPr txBox="1"/>
      </xdr:nvSpPr>
      <xdr:spPr>
        <a:xfrm>
          <a:off x="12478274748" y="95250"/>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5</xdr:col>
      <xdr:colOff>439266</xdr:colOff>
      <xdr:row>2</xdr:row>
      <xdr:rowOff>73968</xdr:rowOff>
    </xdr:from>
    <xdr:to>
      <xdr:col>8</xdr:col>
      <xdr:colOff>225738</xdr:colOff>
      <xdr:row>4</xdr:row>
      <xdr:rowOff>138165</xdr:rowOff>
    </xdr:to>
    <xdr:sp macro="" textlink="">
      <xdr:nvSpPr>
        <xdr:cNvPr id="27" name="ZoneTexte 26"/>
        <xdr:cNvSpPr txBox="1"/>
      </xdr:nvSpPr>
      <xdr:spPr>
        <a:xfrm>
          <a:off x="12478531190" y="400539"/>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17691</xdr:colOff>
      <xdr:row>148</xdr:row>
      <xdr:rowOff>0</xdr:rowOff>
    </xdr:from>
    <xdr:to>
      <xdr:col>23</xdr:col>
      <xdr:colOff>395970</xdr:colOff>
      <xdr:row>165</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130</xdr:row>
      <xdr:rowOff>12247</xdr:rowOff>
    </xdr:from>
    <xdr:to>
      <xdr:col>24</xdr:col>
      <xdr:colOff>13606</xdr:colOff>
      <xdr:row>147</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137</xdr:row>
      <xdr:rowOff>66675</xdr:rowOff>
    </xdr:from>
    <xdr:to>
      <xdr:col>9</xdr:col>
      <xdr:colOff>200025</xdr:colOff>
      <xdr:row>157</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176</xdr:row>
      <xdr:rowOff>9525</xdr:rowOff>
    </xdr:from>
    <xdr:to>
      <xdr:col>5</xdr:col>
      <xdr:colOff>352425</xdr:colOff>
      <xdr:row>187</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176</xdr:row>
      <xdr:rowOff>0</xdr:rowOff>
    </xdr:from>
    <xdr:to>
      <xdr:col>11</xdr:col>
      <xdr:colOff>323850</xdr:colOff>
      <xdr:row>187</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175</xdr:row>
      <xdr:rowOff>161924</xdr:rowOff>
    </xdr:from>
    <xdr:to>
      <xdr:col>18</xdr:col>
      <xdr:colOff>342901</xdr:colOff>
      <xdr:row>187</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187</xdr:row>
      <xdr:rowOff>123824</xdr:rowOff>
    </xdr:from>
    <xdr:to>
      <xdr:col>5</xdr:col>
      <xdr:colOff>352425</xdr:colOff>
      <xdr:row>198</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187</xdr:row>
      <xdr:rowOff>123825</xdr:rowOff>
    </xdr:from>
    <xdr:to>
      <xdr:col>11</xdr:col>
      <xdr:colOff>323850</xdr:colOff>
      <xdr:row>198</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187</xdr:row>
      <xdr:rowOff>133350</xdr:rowOff>
    </xdr:from>
    <xdr:to>
      <xdr:col>18</xdr:col>
      <xdr:colOff>333375</xdr:colOff>
      <xdr:row>198</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199</xdr:row>
      <xdr:rowOff>76199</xdr:rowOff>
    </xdr:from>
    <xdr:to>
      <xdr:col>5</xdr:col>
      <xdr:colOff>352425</xdr:colOff>
      <xdr:row>210</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199</xdr:row>
      <xdr:rowOff>85724</xdr:rowOff>
    </xdr:from>
    <xdr:to>
      <xdr:col>11</xdr:col>
      <xdr:colOff>314325</xdr:colOff>
      <xdr:row>210</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199</xdr:row>
      <xdr:rowOff>76199</xdr:rowOff>
    </xdr:from>
    <xdr:to>
      <xdr:col>18</xdr:col>
      <xdr:colOff>333375</xdr:colOff>
      <xdr:row>210</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176</xdr:row>
      <xdr:rowOff>9524</xdr:rowOff>
    </xdr:from>
    <xdr:to>
      <xdr:col>24</xdr:col>
      <xdr:colOff>247650</xdr:colOff>
      <xdr:row>187</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187</xdr:row>
      <xdr:rowOff>123824</xdr:rowOff>
    </xdr:from>
    <xdr:to>
      <xdr:col>24</xdr:col>
      <xdr:colOff>238125</xdr:colOff>
      <xdr:row>198</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199</xdr:row>
      <xdr:rowOff>85724</xdr:rowOff>
    </xdr:from>
    <xdr:to>
      <xdr:col>24</xdr:col>
      <xdr:colOff>247650</xdr:colOff>
      <xdr:row>210</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45</xdr:col>
      <xdr:colOff>19050</xdr:colOff>
      <xdr:row>30</xdr:row>
      <xdr:rowOff>114300</xdr:rowOff>
    </xdr:from>
    <xdr:to>
      <xdr:col>50</xdr:col>
      <xdr:colOff>434975</xdr:colOff>
      <xdr:row>42</xdr:row>
      <xdr:rowOff>161925</xdr:rowOff>
    </xdr:to>
    <xdr:graphicFrame macro="">
      <xdr:nvGraphicFramePr>
        <xdr:cNvPr id="19" name="Graphique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44</xdr:col>
      <xdr:colOff>396875</xdr:colOff>
      <xdr:row>17</xdr:row>
      <xdr:rowOff>69850</xdr:rowOff>
    </xdr:from>
    <xdr:to>
      <xdr:col>50</xdr:col>
      <xdr:colOff>438150</xdr:colOff>
      <xdr:row>29</xdr:row>
      <xdr:rowOff>184150</xdr:rowOff>
    </xdr:to>
    <xdr:graphicFrame macro="">
      <xdr:nvGraphicFramePr>
        <xdr:cNvPr id="20" name="Graphique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48</xdr:col>
      <xdr:colOff>241299</xdr:colOff>
      <xdr:row>3</xdr:row>
      <xdr:rowOff>31750</xdr:rowOff>
    </xdr:from>
    <xdr:to>
      <xdr:col>53</xdr:col>
      <xdr:colOff>33130</xdr:colOff>
      <xdr:row>14</xdr:row>
      <xdr:rowOff>140805</xdr:rowOff>
    </xdr:to>
    <xdr:graphicFrame macro="">
      <xdr:nvGraphicFramePr>
        <xdr:cNvPr id="21" name="Graphique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bououniahmed2@gmail.com" TargetMode="External"/><Relationship Id="rId2" Type="http://schemas.openxmlformats.org/officeDocument/2006/relationships/hyperlink" Target="https://www.youtube.com/watch?v=2D_txm2jfPM" TargetMode="External"/><Relationship Id="rId1" Type="http://schemas.openxmlformats.org/officeDocument/2006/relationships/hyperlink" Target="https://www.youtube.com/watch?v=2D_txm2jfP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facebook.com/bououni.ahmed"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J65"/>
  <sheetViews>
    <sheetView rightToLeft="1" zoomScale="85" zoomScaleNormal="85" zoomScaleSheetLayoutView="115" workbookViewId="0"/>
  </sheetViews>
  <sheetFormatPr baseColWidth="10" defaultColWidth="9.140625" defaultRowHeight="15" x14ac:dyDescent="0.25"/>
  <cols>
    <col min="1" max="1" width="3.7109375" customWidth="1"/>
    <col min="9" max="9" width="10.42578125" customWidth="1"/>
    <col min="10" max="10" width="13" customWidth="1"/>
  </cols>
  <sheetData>
    <row r="1" spans="1:10" s="125" customFormat="1" ht="18.75" x14ac:dyDescent="0.3">
      <c r="A1" s="310"/>
      <c r="B1" s="310" t="s">
        <v>154</v>
      </c>
      <c r="C1" s="310"/>
      <c r="D1" s="310"/>
      <c r="E1" s="310"/>
      <c r="F1" s="310"/>
      <c r="G1" s="310"/>
      <c r="H1" s="310"/>
      <c r="I1" s="310"/>
      <c r="J1" s="310"/>
    </row>
    <row r="2" spans="1:10" ht="18.75" x14ac:dyDescent="0.3">
      <c r="A2" s="311" t="s">
        <v>155</v>
      </c>
      <c r="B2" s="125"/>
    </row>
    <row r="4" spans="1:10" s="311" customFormat="1" ht="12.75" x14ac:dyDescent="0.2">
      <c r="B4" s="206" t="s">
        <v>156</v>
      </c>
      <c r="H4" s="312" t="s">
        <v>14</v>
      </c>
    </row>
    <row r="5" spans="1:10" s="311" customFormat="1" ht="12.75" x14ac:dyDescent="0.2">
      <c r="B5" s="311" t="s">
        <v>157</v>
      </c>
      <c r="J5" s="313" t="s">
        <v>15</v>
      </c>
    </row>
    <row r="6" spans="1:10" s="311" customFormat="1" ht="12.75" x14ac:dyDescent="0.2">
      <c r="B6" s="311" t="s">
        <v>158</v>
      </c>
      <c r="J6" s="314" t="s">
        <v>159</v>
      </c>
    </row>
    <row r="7" spans="1:10" s="311" customFormat="1" ht="12.75" x14ac:dyDescent="0.2">
      <c r="B7" s="311" t="s">
        <v>160</v>
      </c>
      <c r="J7" s="314" t="s">
        <v>161</v>
      </c>
    </row>
    <row r="8" spans="1:10" s="125" customFormat="1" ht="18.75" x14ac:dyDescent="0.3">
      <c r="A8" s="310"/>
      <c r="B8" s="310" t="s">
        <v>89</v>
      </c>
      <c r="C8" s="310"/>
      <c r="D8" s="310"/>
      <c r="E8" s="310"/>
      <c r="F8" s="310"/>
      <c r="G8" s="310"/>
      <c r="H8" s="310"/>
      <c r="I8" s="310"/>
      <c r="J8" s="310"/>
    </row>
    <row r="9" spans="1:10" ht="19.5" thickBot="1" x14ac:dyDescent="0.35">
      <c r="A9" s="315" t="s">
        <v>82</v>
      </c>
      <c r="B9" s="125"/>
    </row>
    <row r="10" spans="1:10" x14ac:dyDescent="0.25">
      <c r="A10" s="126" t="s">
        <v>83</v>
      </c>
      <c r="B10" s="126"/>
      <c r="C10" s="126"/>
      <c r="D10" s="126"/>
      <c r="G10" s="320" t="s">
        <v>138</v>
      </c>
      <c r="H10" s="321"/>
      <c r="I10" s="322"/>
    </row>
    <row r="11" spans="1:10" x14ac:dyDescent="0.25">
      <c r="B11" t="s">
        <v>79</v>
      </c>
      <c r="G11" s="305"/>
      <c r="H11" s="323" t="s">
        <v>11</v>
      </c>
      <c r="I11" s="324"/>
    </row>
    <row r="12" spans="1:10" x14ac:dyDescent="0.25">
      <c r="B12" t="s">
        <v>80</v>
      </c>
      <c r="G12" s="306"/>
      <c r="H12" s="323" t="s">
        <v>12</v>
      </c>
      <c r="I12" s="324"/>
    </row>
    <row r="13" spans="1:10" ht="15.75" thickBot="1" x14ac:dyDescent="0.3">
      <c r="B13" t="s">
        <v>81</v>
      </c>
      <c r="G13" s="307">
        <v>7.77</v>
      </c>
      <c r="H13" s="325" t="s">
        <v>13</v>
      </c>
      <c r="I13" s="326"/>
    </row>
    <row r="14" spans="1:10" x14ac:dyDescent="0.25">
      <c r="B14" t="s">
        <v>85</v>
      </c>
    </row>
    <row r="15" spans="1:10" x14ac:dyDescent="0.25">
      <c r="B15" t="s">
        <v>84</v>
      </c>
    </row>
    <row r="16" spans="1:10" ht="6" customHeight="1" x14ac:dyDescent="0.25"/>
    <row r="17" spans="1:10" x14ac:dyDescent="0.25">
      <c r="A17" s="126" t="s">
        <v>86</v>
      </c>
    </row>
    <row r="18" spans="1:10" x14ac:dyDescent="0.25">
      <c r="B18" t="s">
        <v>112</v>
      </c>
    </row>
    <row r="19" spans="1:10" ht="6" customHeight="1" x14ac:dyDescent="0.25"/>
    <row r="20" spans="1:10" x14ac:dyDescent="0.25">
      <c r="A20" s="126" t="s">
        <v>87</v>
      </c>
    </row>
    <row r="21" spans="1:10" x14ac:dyDescent="0.25">
      <c r="B21" t="s">
        <v>88</v>
      </c>
    </row>
    <row r="22" spans="1:10" ht="9" customHeight="1" x14ac:dyDescent="0.25"/>
    <row r="23" spans="1:10" s="219" customFormat="1" ht="20.25" customHeight="1" x14ac:dyDescent="0.4">
      <c r="A23" s="217"/>
      <c r="B23" s="310" t="s">
        <v>137</v>
      </c>
      <c r="C23" s="217"/>
      <c r="D23" s="217"/>
      <c r="E23" s="217"/>
      <c r="F23" s="218"/>
      <c r="G23" s="218"/>
      <c r="H23" s="218"/>
      <c r="I23" s="218"/>
      <c r="J23" s="218"/>
    </row>
    <row r="24" spans="1:10" ht="6.75" customHeight="1" thickBot="1" x14ac:dyDescent="0.3"/>
    <row r="25" spans="1:10" x14ac:dyDescent="0.25">
      <c r="A25" s="216" t="s">
        <v>91</v>
      </c>
      <c r="B25" s="215"/>
      <c r="C25" s="215"/>
      <c r="D25" s="215"/>
      <c r="E25" s="215"/>
      <c r="F25" s="215"/>
      <c r="G25" s="215"/>
      <c r="I25" s="318" t="s">
        <v>148</v>
      </c>
      <c r="J25" s="319"/>
    </row>
    <row r="26" spans="1:10" x14ac:dyDescent="0.25">
      <c r="A26" s="214">
        <v>1</v>
      </c>
      <c r="B26" s="215" t="s">
        <v>90</v>
      </c>
      <c r="C26" s="215"/>
      <c r="D26" s="215"/>
      <c r="E26" s="215"/>
      <c r="F26" s="215"/>
      <c r="G26" s="215"/>
      <c r="I26" s="327" t="s">
        <v>150</v>
      </c>
      <c r="J26" s="328"/>
    </row>
    <row r="27" spans="1:10" ht="16.5" thickBot="1" x14ac:dyDescent="0.3">
      <c r="A27" s="214">
        <v>2</v>
      </c>
      <c r="B27" s="215" t="s">
        <v>92</v>
      </c>
      <c r="C27" s="215"/>
      <c r="D27" s="215"/>
      <c r="E27" s="215"/>
      <c r="F27" s="215"/>
      <c r="G27" s="215"/>
      <c r="I27" s="329" t="s">
        <v>149</v>
      </c>
      <c r="J27" s="330"/>
    </row>
    <row r="28" spans="1:10" x14ac:dyDescent="0.25">
      <c r="A28" s="214">
        <v>3</v>
      </c>
      <c r="B28" s="215" t="s">
        <v>162</v>
      </c>
      <c r="C28" s="215"/>
      <c r="D28" s="215"/>
      <c r="E28" s="215"/>
      <c r="F28" s="215"/>
      <c r="G28" s="215"/>
      <c r="I28" s="308"/>
      <c r="J28" s="308"/>
    </row>
    <row r="29" spans="1:10" ht="15.75" thickBot="1" x14ac:dyDescent="0.3">
      <c r="A29" s="215"/>
      <c r="B29" s="215"/>
      <c r="C29" s="215"/>
      <c r="D29" s="215"/>
      <c r="E29" s="215"/>
      <c r="F29" s="215"/>
      <c r="G29" s="215"/>
      <c r="I29" s="308"/>
      <c r="J29" s="308"/>
    </row>
    <row r="30" spans="1:10" x14ac:dyDescent="0.25">
      <c r="A30" s="216" t="s">
        <v>93</v>
      </c>
      <c r="B30" s="215"/>
      <c r="C30" s="215"/>
      <c r="D30" s="215"/>
      <c r="E30" s="215"/>
      <c r="F30" s="215"/>
      <c r="G30" s="215"/>
      <c r="I30" s="318" t="s">
        <v>151</v>
      </c>
      <c r="J30" s="319"/>
    </row>
    <row r="31" spans="1:10" x14ac:dyDescent="0.25">
      <c r="A31" s="214">
        <v>1</v>
      </c>
      <c r="B31" s="215" t="s">
        <v>162</v>
      </c>
      <c r="C31" s="215"/>
      <c r="D31" s="215"/>
      <c r="E31" s="215"/>
      <c r="F31" s="215"/>
      <c r="G31" s="215"/>
      <c r="I31" s="327" t="s">
        <v>152</v>
      </c>
      <c r="J31" s="328"/>
    </row>
    <row r="32" spans="1:10" ht="16.5" thickBot="1" x14ac:dyDescent="0.3">
      <c r="A32" s="214">
        <v>2</v>
      </c>
      <c r="B32" s="215" t="s">
        <v>163</v>
      </c>
      <c r="C32" s="215"/>
      <c r="D32" s="215"/>
      <c r="E32" s="215"/>
      <c r="F32" s="215"/>
      <c r="G32" s="215"/>
      <c r="I32" s="329" t="s">
        <v>149</v>
      </c>
      <c r="J32" s="330"/>
    </row>
    <row r="33" spans="1:10" ht="9.75" customHeight="1" x14ac:dyDescent="0.25">
      <c r="A33" s="215"/>
      <c r="B33" s="215"/>
      <c r="C33" s="215"/>
      <c r="D33" s="215"/>
      <c r="E33" s="215"/>
      <c r="F33" s="215"/>
      <c r="G33" s="215"/>
    </row>
    <row r="34" spans="1:10" ht="8.25" customHeight="1" x14ac:dyDescent="0.25"/>
    <row r="35" spans="1:10" s="219" customFormat="1" ht="17.25" customHeight="1" x14ac:dyDescent="0.4">
      <c r="A35" s="217"/>
      <c r="B35" s="310" t="s">
        <v>139</v>
      </c>
      <c r="C35" s="217"/>
      <c r="D35" s="217"/>
      <c r="E35" s="217"/>
      <c r="F35" s="218"/>
      <c r="G35" s="218"/>
      <c r="H35" s="218"/>
      <c r="I35" s="218"/>
      <c r="J35" s="218"/>
    </row>
    <row r="36" spans="1:10" ht="8.25" customHeight="1" x14ac:dyDescent="0.25"/>
    <row r="37" spans="1:10" x14ac:dyDescent="0.25">
      <c r="A37" t="s">
        <v>140</v>
      </c>
    </row>
    <row r="38" spans="1:10" x14ac:dyDescent="0.25">
      <c r="A38" t="s">
        <v>164</v>
      </c>
    </row>
    <row r="39" spans="1:10" ht="8.25" customHeight="1" x14ac:dyDescent="0.25"/>
    <row r="40" spans="1:10" s="219" customFormat="1" ht="20.25" customHeight="1" x14ac:dyDescent="0.4">
      <c r="A40" s="217"/>
      <c r="B40" s="310" t="s">
        <v>117</v>
      </c>
      <c r="C40" s="217"/>
      <c r="D40" s="217"/>
      <c r="E40" s="217"/>
      <c r="F40" s="218"/>
      <c r="G40" s="218"/>
      <c r="H40" s="218"/>
      <c r="I40" s="218"/>
      <c r="J40" s="218"/>
    </row>
    <row r="41" spans="1:10" ht="6" customHeight="1" x14ac:dyDescent="0.25"/>
    <row r="42" spans="1:10" x14ac:dyDescent="0.25">
      <c r="A42" t="s">
        <v>141</v>
      </c>
    </row>
    <row r="43" spans="1:10" x14ac:dyDescent="0.25">
      <c r="A43" t="s">
        <v>142</v>
      </c>
    </row>
    <row r="44" spans="1:10" x14ac:dyDescent="0.25">
      <c r="A44" t="s">
        <v>113</v>
      </c>
    </row>
    <row r="45" spans="1:10" x14ac:dyDescent="0.25">
      <c r="B45" t="s">
        <v>99</v>
      </c>
    </row>
    <row r="46" spans="1:10" x14ac:dyDescent="0.25">
      <c r="A46" t="s">
        <v>114</v>
      </c>
    </row>
    <row r="47" spans="1:10" x14ac:dyDescent="0.25">
      <c r="B47" t="s">
        <v>101</v>
      </c>
    </row>
    <row r="48" spans="1:10" x14ac:dyDescent="0.25">
      <c r="A48" t="s">
        <v>115</v>
      </c>
    </row>
    <row r="49" spans="1:10" x14ac:dyDescent="0.25">
      <c r="B49" t="s">
        <v>100</v>
      </c>
    </row>
    <row r="50" spans="1:10" x14ac:dyDescent="0.25">
      <c r="A50" t="s">
        <v>116</v>
      </c>
    </row>
    <row r="51" spans="1:10" x14ac:dyDescent="0.25">
      <c r="B51" t="s">
        <v>105</v>
      </c>
    </row>
    <row r="52" spans="1:10" s="219" customFormat="1" ht="18" customHeight="1" x14ac:dyDescent="0.4">
      <c r="A52" s="217"/>
      <c r="B52" s="310" t="s">
        <v>136</v>
      </c>
      <c r="C52" s="217"/>
      <c r="D52" s="217"/>
      <c r="E52" s="217"/>
      <c r="F52" s="218"/>
      <c r="G52" s="218"/>
      <c r="H52" s="218"/>
      <c r="I52" s="218"/>
      <c r="J52" s="218"/>
    </row>
    <row r="53" spans="1:10" x14ac:dyDescent="0.25">
      <c r="B53" t="s">
        <v>165</v>
      </c>
    </row>
    <row r="54" spans="1:10" ht="8.25" customHeight="1" x14ac:dyDescent="0.25"/>
    <row r="55" spans="1:10" s="219" customFormat="1" ht="15" customHeight="1" x14ac:dyDescent="0.4">
      <c r="A55" s="217"/>
      <c r="B55" s="310" t="s">
        <v>153</v>
      </c>
      <c r="C55" s="217"/>
      <c r="D55" s="217"/>
      <c r="E55" s="217"/>
      <c r="F55" s="218"/>
      <c r="G55" s="218"/>
      <c r="H55" s="218"/>
      <c r="I55" s="218"/>
      <c r="J55" s="218"/>
    </row>
    <row r="56" spans="1:10" x14ac:dyDescent="0.25">
      <c r="B56" t="s">
        <v>147</v>
      </c>
    </row>
    <row r="57" spans="1:10" x14ac:dyDescent="0.25">
      <c r="B57" t="s">
        <v>146</v>
      </c>
    </row>
    <row r="58" spans="1:10" x14ac:dyDescent="0.25">
      <c r="G58" t="s">
        <v>143</v>
      </c>
    </row>
    <row r="59" spans="1:10" x14ac:dyDescent="0.25">
      <c r="G59" t="s">
        <v>144</v>
      </c>
    </row>
    <row r="60" spans="1:10" x14ac:dyDescent="0.25">
      <c r="G60" t="s">
        <v>145</v>
      </c>
    </row>
    <row r="62" spans="1:10" ht="6" customHeight="1" x14ac:dyDescent="0.25">
      <c r="A62" s="3"/>
    </row>
    <row r="63" spans="1:10" ht="6" customHeight="1" x14ac:dyDescent="0.25">
      <c r="A63" s="3"/>
    </row>
    <row r="64" spans="1:10" ht="16.5" customHeight="1" x14ac:dyDescent="0.25">
      <c r="A64" s="3"/>
      <c r="B64" t="s">
        <v>166</v>
      </c>
    </row>
    <row r="65" spans="1:1" ht="12.75" customHeight="1" x14ac:dyDescent="0.25">
      <c r="A65" s="3"/>
    </row>
  </sheetData>
  <mergeCells count="10">
    <mergeCell ref="I26:J26"/>
    <mergeCell ref="I27:J27"/>
    <mergeCell ref="I30:J30"/>
    <mergeCell ref="I31:J31"/>
    <mergeCell ref="I32:J32"/>
    <mergeCell ref="I25:J25"/>
    <mergeCell ref="G10:I10"/>
    <mergeCell ref="H11:I11"/>
    <mergeCell ref="H12:I12"/>
    <mergeCell ref="H13:I13"/>
  </mergeCells>
  <hyperlinks>
    <hyperlink ref="I27:J27" r:id="rId1" display="انقر هنا"/>
    <hyperlink ref="I32:J32" r:id="rId2" display="انقر هنا"/>
    <hyperlink ref="J6" r:id="rId3"/>
    <hyperlink ref="J5" r:id="rId4"/>
  </hyperlinks>
  <pageMargins left="0.51181102362204722" right="0.51181102362204722" top="0.55118110236220474" bottom="0.55118110236220474" header="0.31496062992125984" footer="0.31496062992125984"/>
  <pageSetup paperSize="9" scale="94" orientation="portrait" verticalDpi="0" r:id="rId5"/>
  <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Y69"/>
  <sheetViews>
    <sheetView showGridLines="0" rightToLeft="1" zoomScale="55" zoomScaleNormal="55" zoomScaleSheetLayoutView="70" workbookViewId="0">
      <selection activeCell="I11" sqref="I11"/>
    </sheetView>
  </sheetViews>
  <sheetFormatPr baseColWidth="10" defaultColWidth="12.7109375" defaultRowHeight="15" x14ac:dyDescent="0.25"/>
  <cols>
    <col min="1" max="1" width="12.7109375" style="132"/>
    <col min="2" max="2" width="21.28515625" style="132" customWidth="1"/>
    <col min="3" max="3" width="15" style="132" bestFit="1" customWidth="1"/>
    <col min="4" max="4" width="4.28515625" style="132" customWidth="1"/>
    <col min="5" max="5" width="10" style="132" customWidth="1"/>
    <col min="6" max="6" width="8.5703125" style="132" customWidth="1"/>
    <col min="7" max="7" width="8.5703125" style="132" bestFit="1" customWidth="1"/>
    <col min="8" max="8" width="7.140625" style="132" bestFit="1" customWidth="1"/>
    <col min="9" max="10" width="9.85546875" style="132" customWidth="1"/>
    <col min="11" max="11" width="5.85546875" style="132" bestFit="1" customWidth="1"/>
    <col min="12" max="12" width="21.85546875" style="177" customWidth="1"/>
    <col min="13" max="15" width="10.7109375" style="177" customWidth="1"/>
    <col min="16" max="16" width="12.7109375" style="177"/>
    <col min="17" max="17" width="11.85546875" style="177" customWidth="1"/>
    <col min="18" max="18" width="7.140625" style="177" customWidth="1"/>
    <col min="19" max="20" width="12.7109375" style="177"/>
    <col min="25" max="258" width="12.7109375" style="132"/>
    <col min="259" max="259" width="21.28515625" style="132" customWidth="1"/>
    <col min="260" max="260" width="15" style="132" bestFit="1" customWidth="1"/>
    <col min="261" max="261" width="4.28515625" style="132" customWidth="1"/>
    <col min="262" max="262" width="10" style="132" customWidth="1"/>
    <col min="263" max="263" width="8.5703125" style="132" customWidth="1"/>
    <col min="264" max="264" width="8.5703125" style="132" bestFit="1" customWidth="1"/>
    <col min="265" max="266" width="7.140625" style="132" bestFit="1" customWidth="1"/>
    <col min="267" max="267" width="5.85546875" style="132" bestFit="1" customWidth="1"/>
    <col min="268" max="268" width="12.7109375" style="132" customWidth="1"/>
    <col min="269" max="269" width="10.85546875" style="132" bestFit="1" customWidth="1"/>
    <col min="270" max="514" width="12.7109375" style="132"/>
    <col min="515" max="515" width="21.28515625" style="132" customWidth="1"/>
    <col min="516" max="516" width="15" style="132" bestFit="1" customWidth="1"/>
    <col min="517" max="517" width="4.28515625" style="132" customWidth="1"/>
    <col min="518" max="518" width="10" style="132" customWidth="1"/>
    <col min="519" max="519" width="8.5703125" style="132" customWidth="1"/>
    <col min="520" max="520" width="8.5703125" style="132" bestFit="1" customWidth="1"/>
    <col min="521" max="522" width="7.140625" style="132" bestFit="1" customWidth="1"/>
    <col min="523" max="523" width="5.85546875" style="132" bestFit="1" customWidth="1"/>
    <col min="524" max="524" width="12.7109375" style="132" customWidth="1"/>
    <col min="525" max="525" width="10.85546875" style="132" bestFit="1" customWidth="1"/>
    <col min="526" max="770" width="12.7109375" style="132"/>
    <col min="771" max="771" width="21.28515625" style="132" customWidth="1"/>
    <col min="772" max="772" width="15" style="132" bestFit="1" customWidth="1"/>
    <col min="773" max="773" width="4.28515625" style="132" customWidth="1"/>
    <col min="774" max="774" width="10" style="132" customWidth="1"/>
    <col min="775" max="775" width="8.5703125" style="132" customWidth="1"/>
    <col min="776" max="776" width="8.5703125" style="132" bestFit="1" customWidth="1"/>
    <col min="777" max="778" width="7.140625" style="132" bestFit="1" customWidth="1"/>
    <col min="779" max="779" width="5.85546875" style="132" bestFit="1" customWidth="1"/>
    <col min="780" max="780" width="12.7109375" style="132" customWidth="1"/>
    <col min="781" max="781" width="10.85546875" style="132" bestFit="1" customWidth="1"/>
    <col min="782" max="1026" width="12.7109375" style="132"/>
    <col min="1027" max="1027" width="21.28515625" style="132" customWidth="1"/>
    <col min="1028" max="1028" width="15" style="132" bestFit="1" customWidth="1"/>
    <col min="1029" max="1029" width="4.28515625" style="132" customWidth="1"/>
    <col min="1030" max="1030" width="10" style="132" customWidth="1"/>
    <col min="1031" max="1031" width="8.5703125" style="132" customWidth="1"/>
    <col min="1032" max="1032" width="8.5703125" style="132" bestFit="1" customWidth="1"/>
    <col min="1033" max="1034" width="7.140625" style="132" bestFit="1" customWidth="1"/>
    <col min="1035" max="1035" width="5.85546875" style="132" bestFit="1" customWidth="1"/>
    <col min="1036" max="1036" width="12.7109375" style="132" customWidth="1"/>
    <col min="1037" max="1037" width="10.85546875" style="132" bestFit="1" customWidth="1"/>
    <col min="1038" max="1282" width="12.7109375" style="132"/>
    <col min="1283" max="1283" width="21.28515625" style="132" customWidth="1"/>
    <col min="1284" max="1284" width="15" style="132" bestFit="1" customWidth="1"/>
    <col min="1285" max="1285" width="4.28515625" style="132" customWidth="1"/>
    <col min="1286" max="1286" width="10" style="132" customWidth="1"/>
    <col min="1287" max="1287" width="8.5703125" style="132" customWidth="1"/>
    <col min="1288" max="1288" width="8.5703125" style="132" bestFit="1" customWidth="1"/>
    <col min="1289" max="1290" width="7.140625" style="132" bestFit="1" customWidth="1"/>
    <col min="1291" max="1291" width="5.85546875" style="132" bestFit="1" customWidth="1"/>
    <col min="1292" max="1292" width="12.7109375" style="132" customWidth="1"/>
    <col min="1293" max="1293" width="10.85546875" style="132" bestFit="1" customWidth="1"/>
    <col min="1294" max="1538" width="12.7109375" style="132"/>
    <col min="1539" max="1539" width="21.28515625" style="132" customWidth="1"/>
    <col min="1540" max="1540" width="15" style="132" bestFit="1" customWidth="1"/>
    <col min="1541" max="1541" width="4.28515625" style="132" customWidth="1"/>
    <col min="1542" max="1542" width="10" style="132" customWidth="1"/>
    <col min="1543" max="1543" width="8.5703125" style="132" customWidth="1"/>
    <col min="1544" max="1544" width="8.5703125" style="132" bestFit="1" customWidth="1"/>
    <col min="1545" max="1546" width="7.140625" style="132" bestFit="1" customWidth="1"/>
    <col min="1547" max="1547" width="5.85546875" style="132" bestFit="1" customWidth="1"/>
    <col min="1548" max="1548" width="12.7109375" style="132" customWidth="1"/>
    <col min="1549" max="1549" width="10.85546875" style="132" bestFit="1" customWidth="1"/>
    <col min="1550" max="1794" width="12.7109375" style="132"/>
    <col min="1795" max="1795" width="21.28515625" style="132" customWidth="1"/>
    <col min="1796" max="1796" width="15" style="132" bestFit="1" customWidth="1"/>
    <col min="1797" max="1797" width="4.28515625" style="132" customWidth="1"/>
    <col min="1798" max="1798" width="10" style="132" customWidth="1"/>
    <col min="1799" max="1799" width="8.5703125" style="132" customWidth="1"/>
    <col min="1800" max="1800" width="8.5703125" style="132" bestFit="1" customWidth="1"/>
    <col min="1801" max="1802" width="7.140625" style="132" bestFit="1" customWidth="1"/>
    <col min="1803" max="1803" width="5.85546875" style="132" bestFit="1" customWidth="1"/>
    <col min="1804" max="1804" width="12.7109375" style="132" customWidth="1"/>
    <col min="1805" max="1805" width="10.85546875" style="132" bestFit="1" customWidth="1"/>
    <col min="1806" max="2050" width="12.7109375" style="132"/>
    <col min="2051" max="2051" width="21.28515625" style="132" customWidth="1"/>
    <col min="2052" max="2052" width="15" style="132" bestFit="1" customWidth="1"/>
    <col min="2053" max="2053" width="4.28515625" style="132" customWidth="1"/>
    <col min="2054" max="2054" width="10" style="132" customWidth="1"/>
    <col min="2055" max="2055" width="8.5703125" style="132" customWidth="1"/>
    <col min="2056" max="2056" width="8.5703125" style="132" bestFit="1" customWidth="1"/>
    <col min="2057" max="2058" width="7.140625" style="132" bestFit="1" customWidth="1"/>
    <col min="2059" max="2059" width="5.85546875" style="132" bestFit="1" customWidth="1"/>
    <col min="2060" max="2060" width="12.7109375" style="132" customWidth="1"/>
    <col min="2061" max="2061" width="10.85546875" style="132" bestFit="1" customWidth="1"/>
    <col min="2062" max="2306" width="12.7109375" style="132"/>
    <col min="2307" max="2307" width="21.28515625" style="132" customWidth="1"/>
    <col min="2308" max="2308" width="15" style="132" bestFit="1" customWidth="1"/>
    <col min="2309" max="2309" width="4.28515625" style="132" customWidth="1"/>
    <col min="2310" max="2310" width="10" style="132" customWidth="1"/>
    <col min="2311" max="2311" width="8.5703125" style="132" customWidth="1"/>
    <col min="2312" max="2312" width="8.5703125" style="132" bestFit="1" customWidth="1"/>
    <col min="2313" max="2314" width="7.140625" style="132" bestFit="1" customWidth="1"/>
    <col min="2315" max="2315" width="5.85546875" style="132" bestFit="1" customWidth="1"/>
    <col min="2316" max="2316" width="12.7109375" style="132" customWidth="1"/>
    <col min="2317" max="2317" width="10.85546875" style="132" bestFit="1" customWidth="1"/>
    <col min="2318" max="2562" width="12.7109375" style="132"/>
    <col min="2563" max="2563" width="21.28515625" style="132" customWidth="1"/>
    <col min="2564" max="2564" width="15" style="132" bestFit="1" customWidth="1"/>
    <col min="2565" max="2565" width="4.28515625" style="132" customWidth="1"/>
    <col min="2566" max="2566" width="10" style="132" customWidth="1"/>
    <col min="2567" max="2567" width="8.5703125" style="132" customWidth="1"/>
    <col min="2568" max="2568" width="8.5703125" style="132" bestFit="1" customWidth="1"/>
    <col min="2569" max="2570" width="7.140625" style="132" bestFit="1" customWidth="1"/>
    <col min="2571" max="2571" width="5.85546875" style="132" bestFit="1" customWidth="1"/>
    <col min="2572" max="2572" width="12.7109375" style="132" customWidth="1"/>
    <col min="2573" max="2573" width="10.85546875" style="132" bestFit="1" customWidth="1"/>
    <col min="2574" max="2818" width="12.7109375" style="132"/>
    <col min="2819" max="2819" width="21.28515625" style="132" customWidth="1"/>
    <col min="2820" max="2820" width="15" style="132" bestFit="1" customWidth="1"/>
    <col min="2821" max="2821" width="4.28515625" style="132" customWidth="1"/>
    <col min="2822" max="2822" width="10" style="132" customWidth="1"/>
    <col min="2823" max="2823" width="8.5703125" style="132" customWidth="1"/>
    <col min="2824" max="2824" width="8.5703125" style="132" bestFit="1" customWidth="1"/>
    <col min="2825" max="2826" width="7.140625" style="132" bestFit="1" customWidth="1"/>
    <col min="2827" max="2827" width="5.85546875" style="132" bestFit="1" customWidth="1"/>
    <col min="2828" max="2828" width="12.7109375" style="132" customWidth="1"/>
    <col min="2829" max="2829" width="10.85546875" style="132" bestFit="1" customWidth="1"/>
    <col min="2830" max="3074" width="12.7109375" style="132"/>
    <col min="3075" max="3075" width="21.28515625" style="132" customWidth="1"/>
    <col min="3076" max="3076" width="15" style="132" bestFit="1" customWidth="1"/>
    <col min="3077" max="3077" width="4.28515625" style="132" customWidth="1"/>
    <col min="3078" max="3078" width="10" style="132" customWidth="1"/>
    <col min="3079" max="3079" width="8.5703125" style="132" customWidth="1"/>
    <col min="3080" max="3080" width="8.5703125" style="132" bestFit="1" customWidth="1"/>
    <col min="3081" max="3082" width="7.140625" style="132" bestFit="1" customWidth="1"/>
    <col min="3083" max="3083" width="5.85546875" style="132" bestFit="1" customWidth="1"/>
    <col min="3084" max="3084" width="12.7109375" style="132" customWidth="1"/>
    <col min="3085" max="3085" width="10.85546875" style="132" bestFit="1" customWidth="1"/>
    <col min="3086" max="3330" width="12.7109375" style="132"/>
    <col min="3331" max="3331" width="21.28515625" style="132" customWidth="1"/>
    <col min="3332" max="3332" width="15" style="132" bestFit="1" customWidth="1"/>
    <col min="3333" max="3333" width="4.28515625" style="132" customWidth="1"/>
    <col min="3334" max="3334" width="10" style="132" customWidth="1"/>
    <col min="3335" max="3335" width="8.5703125" style="132" customWidth="1"/>
    <col min="3336" max="3336" width="8.5703125" style="132" bestFit="1" customWidth="1"/>
    <col min="3337" max="3338" width="7.140625" style="132" bestFit="1" customWidth="1"/>
    <col min="3339" max="3339" width="5.85546875" style="132" bestFit="1" customWidth="1"/>
    <col min="3340" max="3340" width="12.7109375" style="132" customWidth="1"/>
    <col min="3341" max="3341" width="10.85546875" style="132" bestFit="1" customWidth="1"/>
    <col min="3342" max="3586" width="12.7109375" style="132"/>
    <col min="3587" max="3587" width="21.28515625" style="132" customWidth="1"/>
    <col min="3588" max="3588" width="15" style="132" bestFit="1" customWidth="1"/>
    <col min="3589" max="3589" width="4.28515625" style="132" customWidth="1"/>
    <col min="3590" max="3590" width="10" style="132" customWidth="1"/>
    <col min="3591" max="3591" width="8.5703125" style="132" customWidth="1"/>
    <col min="3592" max="3592" width="8.5703125" style="132" bestFit="1" customWidth="1"/>
    <col min="3593" max="3594" width="7.140625" style="132" bestFit="1" customWidth="1"/>
    <col min="3595" max="3595" width="5.85546875" style="132" bestFit="1" customWidth="1"/>
    <col min="3596" max="3596" width="12.7109375" style="132" customWidth="1"/>
    <col min="3597" max="3597" width="10.85546875" style="132" bestFit="1" customWidth="1"/>
    <col min="3598" max="3842" width="12.7109375" style="132"/>
    <col min="3843" max="3843" width="21.28515625" style="132" customWidth="1"/>
    <col min="3844" max="3844" width="15" style="132" bestFit="1" customWidth="1"/>
    <col min="3845" max="3845" width="4.28515625" style="132" customWidth="1"/>
    <col min="3846" max="3846" width="10" style="132" customWidth="1"/>
    <col min="3847" max="3847" width="8.5703125" style="132" customWidth="1"/>
    <col min="3848" max="3848" width="8.5703125" style="132" bestFit="1" customWidth="1"/>
    <col min="3849" max="3850" width="7.140625" style="132" bestFit="1" customWidth="1"/>
    <col min="3851" max="3851" width="5.85546875" style="132" bestFit="1" customWidth="1"/>
    <col min="3852" max="3852" width="12.7109375" style="132" customWidth="1"/>
    <col min="3853" max="3853" width="10.85546875" style="132" bestFit="1" customWidth="1"/>
    <col min="3854" max="4098" width="12.7109375" style="132"/>
    <col min="4099" max="4099" width="21.28515625" style="132" customWidth="1"/>
    <col min="4100" max="4100" width="15" style="132" bestFit="1" customWidth="1"/>
    <col min="4101" max="4101" width="4.28515625" style="132" customWidth="1"/>
    <col min="4102" max="4102" width="10" style="132" customWidth="1"/>
    <col min="4103" max="4103" width="8.5703125" style="132" customWidth="1"/>
    <col min="4104" max="4104" width="8.5703125" style="132" bestFit="1" customWidth="1"/>
    <col min="4105" max="4106" width="7.140625" style="132" bestFit="1" customWidth="1"/>
    <col min="4107" max="4107" width="5.85546875" style="132" bestFit="1" customWidth="1"/>
    <col min="4108" max="4108" width="12.7109375" style="132" customWidth="1"/>
    <col min="4109" max="4109" width="10.85546875" style="132" bestFit="1" customWidth="1"/>
    <col min="4110" max="4354" width="12.7109375" style="132"/>
    <col min="4355" max="4355" width="21.28515625" style="132" customWidth="1"/>
    <col min="4356" max="4356" width="15" style="132" bestFit="1" customWidth="1"/>
    <col min="4357" max="4357" width="4.28515625" style="132" customWidth="1"/>
    <col min="4358" max="4358" width="10" style="132" customWidth="1"/>
    <col min="4359" max="4359" width="8.5703125" style="132" customWidth="1"/>
    <col min="4360" max="4360" width="8.5703125" style="132" bestFit="1" customWidth="1"/>
    <col min="4361" max="4362" width="7.140625" style="132" bestFit="1" customWidth="1"/>
    <col min="4363" max="4363" width="5.85546875" style="132" bestFit="1" customWidth="1"/>
    <col min="4364" max="4364" width="12.7109375" style="132" customWidth="1"/>
    <col min="4365" max="4365" width="10.85546875" style="132" bestFit="1" customWidth="1"/>
    <col min="4366" max="4610" width="12.7109375" style="132"/>
    <col min="4611" max="4611" width="21.28515625" style="132" customWidth="1"/>
    <col min="4612" max="4612" width="15" style="132" bestFit="1" customWidth="1"/>
    <col min="4613" max="4613" width="4.28515625" style="132" customWidth="1"/>
    <col min="4614" max="4614" width="10" style="132" customWidth="1"/>
    <col min="4615" max="4615" width="8.5703125" style="132" customWidth="1"/>
    <col min="4616" max="4616" width="8.5703125" style="132" bestFit="1" customWidth="1"/>
    <col min="4617" max="4618" width="7.140625" style="132" bestFit="1" customWidth="1"/>
    <col min="4619" max="4619" width="5.85546875" style="132" bestFit="1" customWidth="1"/>
    <col min="4620" max="4620" width="12.7109375" style="132" customWidth="1"/>
    <col min="4621" max="4621" width="10.85546875" style="132" bestFit="1" customWidth="1"/>
    <col min="4622" max="4866" width="12.7109375" style="132"/>
    <col min="4867" max="4867" width="21.28515625" style="132" customWidth="1"/>
    <col min="4868" max="4868" width="15" style="132" bestFit="1" customWidth="1"/>
    <col min="4869" max="4869" width="4.28515625" style="132" customWidth="1"/>
    <col min="4870" max="4870" width="10" style="132" customWidth="1"/>
    <col min="4871" max="4871" width="8.5703125" style="132" customWidth="1"/>
    <col min="4872" max="4872" width="8.5703125" style="132" bestFit="1" customWidth="1"/>
    <col min="4873" max="4874" width="7.140625" style="132" bestFit="1" customWidth="1"/>
    <col min="4875" max="4875" width="5.85546875" style="132" bestFit="1" customWidth="1"/>
    <col min="4876" max="4876" width="12.7109375" style="132" customWidth="1"/>
    <col min="4877" max="4877" width="10.85546875" style="132" bestFit="1" customWidth="1"/>
    <col min="4878" max="5122" width="12.7109375" style="132"/>
    <col min="5123" max="5123" width="21.28515625" style="132" customWidth="1"/>
    <col min="5124" max="5124" width="15" style="132" bestFit="1" customWidth="1"/>
    <col min="5125" max="5125" width="4.28515625" style="132" customWidth="1"/>
    <col min="5126" max="5126" width="10" style="132" customWidth="1"/>
    <col min="5127" max="5127" width="8.5703125" style="132" customWidth="1"/>
    <col min="5128" max="5128" width="8.5703125" style="132" bestFit="1" customWidth="1"/>
    <col min="5129" max="5130" width="7.140625" style="132" bestFit="1" customWidth="1"/>
    <col min="5131" max="5131" width="5.85546875" style="132" bestFit="1" customWidth="1"/>
    <col min="5132" max="5132" width="12.7109375" style="132" customWidth="1"/>
    <col min="5133" max="5133" width="10.85546875" style="132" bestFit="1" customWidth="1"/>
    <col min="5134" max="5378" width="12.7109375" style="132"/>
    <col min="5379" max="5379" width="21.28515625" style="132" customWidth="1"/>
    <col min="5380" max="5380" width="15" style="132" bestFit="1" customWidth="1"/>
    <col min="5381" max="5381" width="4.28515625" style="132" customWidth="1"/>
    <col min="5382" max="5382" width="10" style="132" customWidth="1"/>
    <col min="5383" max="5383" width="8.5703125" style="132" customWidth="1"/>
    <col min="5384" max="5384" width="8.5703125" style="132" bestFit="1" customWidth="1"/>
    <col min="5385" max="5386" width="7.140625" style="132" bestFit="1" customWidth="1"/>
    <col min="5387" max="5387" width="5.85546875" style="132" bestFit="1" customWidth="1"/>
    <col min="5388" max="5388" width="12.7109375" style="132" customWidth="1"/>
    <col min="5389" max="5389" width="10.85546875" style="132" bestFit="1" customWidth="1"/>
    <col min="5390" max="5634" width="12.7109375" style="132"/>
    <col min="5635" max="5635" width="21.28515625" style="132" customWidth="1"/>
    <col min="5636" max="5636" width="15" style="132" bestFit="1" customWidth="1"/>
    <col min="5637" max="5637" width="4.28515625" style="132" customWidth="1"/>
    <col min="5638" max="5638" width="10" style="132" customWidth="1"/>
    <col min="5639" max="5639" width="8.5703125" style="132" customWidth="1"/>
    <col min="5640" max="5640" width="8.5703125" style="132" bestFit="1" customWidth="1"/>
    <col min="5641" max="5642" width="7.140625" style="132" bestFit="1" customWidth="1"/>
    <col min="5643" max="5643" width="5.85546875" style="132" bestFit="1" customWidth="1"/>
    <col min="5644" max="5644" width="12.7109375" style="132" customWidth="1"/>
    <col min="5645" max="5645" width="10.85546875" style="132" bestFit="1" customWidth="1"/>
    <col min="5646" max="5890" width="12.7109375" style="132"/>
    <col min="5891" max="5891" width="21.28515625" style="132" customWidth="1"/>
    <col min="5892" max="5892" width="15" style="132" bestFit="1" customWidth="1"/>
    <col min="5893" max="5893" width="4.28515625" style="132" customWidth="1"/>
    <col min="5894" max="5894" width="10" style="132" customWidth="1"/>
    <col min="5895" max="5895" width="8.5703125" style="132" customWidth="1"/>
    <col min="5896" max="5896" width="8.5703125" style="132" bestFit="1" customWidth="1"/>
    <col min="5897" max="5898" width="7.140625" style="132" bestFit="1" customWidth="1"/>
    <col min="5899" max="5899" width="5.85546875" style="132" bestFit="1" customWidth="1"/>
    <col min="5900" max="5900" width="12.7109375" style="132" customWidth="1"/>
    <col min="5901" max="5901" width="10.85546875" style="132" bestFit="1" customWidth="1"/>
    <col min="5902" max="6146" width="12.7109375" style="132"/>
    <col min="6147" max="6147" width="21.28515625" style="132" customWidth="1"/>
    <col min="6148" max="6148" width="15" style="132" bestFit="1" customWidth="1"/>
    <col min="6149" max="6149" width="4.28515625" style="132" customWidth="1"/>
    <col min="6150" max="6150" width="10" style="132" customWidth="1"/>
    <col min="6151" max="6151" width="8.5703125" style="132" customWidth="1"/>
    <col min="6152" max="6152" width="8.5703125" style="132" bestFit="1" customWidth="1"/>
    <col min="6153" max="6154" width="7.140625" style="132" bestFit="1" customWidth="1"/>
    <col min="6155" max="6155" width="5.85546875" style="132" bestFit="1" customWidth="1"/>
    <col min="6156" max="6156" width="12.7109375" style="132" customWidth="1"/>
    <col min="6157" max="6157" width="10.85546875" style="132" bestFit="1" customWidth="1"/>
    <col min="6158" max="6402" width="12.7109375" style="132"/>
    <col min="6403" max="6403" width="21.28515625" style="132" customWidth="1"/>
    <col min="6404" max="6404" width="15" style="132" bestFit="1" customWidth="1"/>
    <col min="6405" max="6405" width="4.28515625" style="132" customWidth="1"/>
    <col min="6406" max="6406" width="10" style="132" customWidth="1"/>
    <col min="6407" max="6407" width="8.5703125" style="132" customWidth="1"/>
    <col min="6408" max="6408" width="8.5703125" style="132" bestFit="1" customWidth="1"/>
    <col min="6409" max="6410" width="7.140625" style="132" bestFit="1" customWidth="1"/>
    <col min="6411" max="6411" width="5.85546875" style="132" bestFit="1" customWidth="1"/>
    <col min="6412" max="6412" width="12.7109375" style="132" customWidth="1"/>
    <col min="6413" max="6413" width="10.85546875" style="132" bestFit="1" customWidth="1"/>
    <col min="6414" max="6658" width="12.7109375" style="132"/>
    <col min="6659" max="6659" width="21.28515625" style="132" customWidth="1"/>
    <col min="6660" max="6660" width="15" style="132" bestFit="1" customWidth="1"/>
    <col min="6661" max="6661" width="4.28515625" style="132" customWidth="1"/>
    <col min="6662" max="6662" width="10" style="132" customWidth="1"/>
    <col min="6663" max="6663" width="8.5703125" style="132" customWidth="1"/>
    <col min="6664" max="6664" width="8.5703125" style="132" bestFit="1" customWidth="1"/>
    <col min="6665" max="6666" width="7.140625" style="132" bestFit="1" customWidth="1"/>
    <col min="6667" max="6667" width="5.85546875" style="132" bestFit="1" customWidth="1"/>
    <col min="6668" max="6668" width="12.7109375" style="132" customWidth="1"/>
    <col min="6669" max="6669" width="10.85546875" style="132" bestFit="1" customWidth="1"/>
    <col min="6670" max="6914" width="12.7109375" style="132"/>
    <col min="6915" max="6915" width="21.28515625" style="132" customWidth="1"/>
    <col min="6916" max="6916" width="15" style="132" bestFit="1" customWidth="1"/>
    <col min="6917" max="6917" width="4.28515625" style="132" customWidth="1"/>
    <col min="6918" max="6918" width="10" style="132" customWidth="1"/>
    <col min="6919" max="6919" width="8.5703125" style="132" customWidth="1"/>
    <col min="6920" max="6920" width="8.5703125" style="132" bestFit="1" customWidth="1"/>
    <col min="6921" max="6922" width="7.140625" style="132" bestFit="1" customWidth="1"/>
    <col min="6923" max="6923" width="5.85546875" style="132" bestFit="1" customWidth="1"/>
    <col min="6924" max="6924" width="12.7109375" style="132" customWidth="1"/>
    <col min="6925" max="6925" width="10.85546875" style="132" bestFit="1" customWidth="1"/>
    <col min="6926" max="7170" width="12.7109375" style="132"/>
    <col min="7171" max="7171" width="21.28515625" style="132" customWidth="1"/>
    <col min="7172" max="7172" width="15" style="132" bestFit="1" customWidth="1"/>
    <col min="7173" max="7173" width="4.28515625" style="132" customWidth="1"/>
    <col min="7174" max="7174" width="10" style="132" customWidth="1"/>
    <col min="7175" max="7175" width="8.5703125" style="132" customWidth="1"/>
    <col min="7176" max="7176" width="8.5703125" style="132" bestFit="1" customWidth="1"/>
    <col min="7177" max="7178" width="7.140625" style="132" bestFit="1" customWidth="1"/>
    <col min="7179" max="7179" width="5.85546875" style="132" bestFit="1" customWidth="1"/>
    <col min="7180" max="7180" width="12.7109375" style="132" customWidth="1"/>
    <col min="7181" max="7181" width="10.85546875" style="132" bestFit="1" customWidth="1"/>
    <col min="7182" max="7426" width="12.7109375" style="132"/>
    <col min="7427" max="7427" width="21.28515625" style="132" customWidth="1"/>
    <col min="7428" max="7428" width="15" style="132" bestFit="1" customWidth="1"/>
    <col min="7429" max="7429" width="4.28515625" style="132" customWidth="1"/>
    <col min="7430" max="7430" width="10" style="132" customWidth="1"/>
    <col min="7431" max="7431" width="8.5703125" style="132" customWidth="1"/>
    <col min="7432" max="7432" width="8.5703125" style="132" bestFit="1" customWidth="1"/>
    <col min="7433" max="7434" width="7.140625" style="132" bestFit="1" customWidth="1"/>
    <col min="7435" max="7435" width="5.85546875" style="132" bestFit="1" customWidth="1"/>
    <col min="7436" max="7436" width="12.7109375" style="132" customWidth="1"/>
    <col min="7437" max="7437" width="10.85546875" style="132" bestFit="1" customWidth="1"/>
    <col min="7438" max="7682" width="12.7109375" style="132"/>
    <col min="7683" max="7683" width="21.28515625" style="132" customWidth="1"/>
    <col min="7684" max="7684" width="15" style="132" bestFit="1" customWidth="1"/>
    <col min="7685" max="7685" width="4.28515625" style="132" customWidth="1"/>
    <col min="7686" max="7686" width="10" style="132" customWidth="1"/>
    <col min="7687" max="7687" width="8.5703125" style="132" customWidth="1"/>
    <col min="7688" max="7688" width="8.5703125" style="132" bestFit="1" customWidth="1"/>
    <col min="7689" max="7690" width="7.140625" style="132" bestFit="1" customWidth="1"/>
    <col min="7691" max="7691" width="5.85546875" style="132" bestFit="1" customWidth="1"/>
    <col min="7692" max="7692" width="12.7109375" style="132" customWidth="1"/>
    <col min="7693" max="7693" width="10.85546875" style="132" bestFit="1" customWidth="1"/>
    <col min="7694" max="7938" width="12.7109375" style="132"/>
    <col min="7939" max="7939" width="21.28515625" style="132" customWidth="1"/>
    <col min="7940" max="7940" width="15" style="132" bestFit="1" customWidth="1"/>
    <col min="7941" max="7941" width="4.28515625" style="132" customWidth="1"/>
    <col min="7942" max="7942" width="10" style="132" customWidth="1"/>
    <col min="7943" max="7943" width="8.5703125" style="132" customWidth="1"/>
    <col min="7944" max="7944" width="8.5703125" style="132" bestFit="1" customWidth="1"/>
    <col min="7945" max="7946" width="7.140625" style="132" bestFit="1" customWidth="1"/>
    <col min="7947" max="7947" width="5.85546875" style="132" bestFit="1" customWidth="1"/>
    <col min="7948" max="7948" width="12.7109375" style="132" customWidth="1"/>
    <col min="7949" max="7949" width="10.85546875" style="132" bestFit="1" customWidth="1"/>
    <col min="7950" max="8194" width="12.7109375" style="132"/>
    <col min="8195" max="8195" width="21.28515625" style="132" customWidth="1"/>
    <col min="8196" max="8196" width="15" style="132" bestFit="1" customWidth="1"/>
    <col min="8197" max="8197" width="4.28515625" style="132" customWidth="1"/>
    <col min="8198" max="8198" width="10" style="132" customWidth="1"/>
    <col min="8199" max="8199" width="8.5703125" style="132" customWidth="1"/>
    <col min="8200" max="8200" width="8.5703125" style="132" bestFit="1" customWidth="1"/>
    <col min="8201" max="8202" width="7.140625" style="132" bestFit="1" customWidth="1"/>
    <col min="8203" max="8203" width="5.85546875" style="132" bestFit="1" customWidth="1"/>
    <col min="8204" max="8204" width="12.7109375" style="132" customWidth="1"/>
    <col min="8205" max="8205" width="10.85546875" style="132" bestFit="1" customWidth="1"/>
    <col min="8206" max="8450" width="12.7109375" style="132"/>
    <col min="8451" max="8451" width="21.28515625" style="132" customWidth="1"/>
    <col min="8452" max="8452" width="15" style="132" bestFit="1" customWidth="1"/>
    <col min="8453" max="8453" width="4.28515625" style="132" customWidth="1"/>
    <col min="8454" max="8454" width="10" style="132" customWidth="1"/>
    <col min="8455" max="8455" width="8.5703125" style="132" customWidth="1"/>
    <col min="8456" max="8456" width="8.5703125" style="132" bestFit="1" customWidth="1"/>
    <col min="8457" max="8458" width="7.140625" style="132" bestFit="1" customWidth="1"/>
    <col min="8459" max="8459" width="5.85546875" style="132" bestFit="1" customWidth="1"/>
    <col min="8460" max="8460" width="12.7109375" style="132" customWidth="1"/>
    <col min="8461" max="8461" width="10.85546875" style="132" bestFit="1" customWidth="1"/>
    <col min="8462" max="8706" width="12.7109375" style="132"/>
    <col min="8707" max="8707" width="21.28515625" style="132" customWidth="1"/>
    <col min="8708" max="8708" width="15" style="132" bestFit="1" customWidth="1"/>
    <col min="8709" max="8709" width="4.28515625" style="132" customWidth="1"/>
    <col min="8710" max="8710" width="10" style="132" customWidth="1"/>
    <col min="8711" max="8711" width="8.5703125" style="132" customWidth="1"/>
    <col min="8712" max="8712" width="8.5703125" style="132" bestFit="1" customWidth="1"/>
    <col min="8713" max="8714" width="7.140625" style="132" bestFit="1" customWidth="1"/>
    <col min="8715" max="8715" width="5.85546875" style="132" bestFit="1" customWidth="1"/>
    <col min="8716" max="8716" width="12.7109375" style="132" customWidth="1"/>
    <col min="8717" max="8717" width="10.85546875" style="132" bestFit="1" customWidth="1"/>
    <col min="8718" max="8962" width="12.7109375" style="132"/>
    <col min="8963" max="8963" width="21.28515625" style="132" customWidth="1"/>
    <col min="8964" max="8964" width="15" style="132" bestFit="1" customWidth="1"/>
    <col min="8965" max="8965" width="4.28515625" style="132" customWidth="1"/>
    <col min="8966" max="8966" width="10" style="132" customWidth="1"/>
    <col min="8967" max="8967" width="8.5703125" style="132" customWidth="1"/>
    <col min="8968" max="8968" width="8.5703125" style="132" bestFit="1" customWidth="1"/>
    <col min="8969" max="8970" width="7.140625" style="132" bestFit="1" customWidth="1"/>
    <col min="8971" max="8971" width="5.85546875" style="132" bestFit="1" customWidth="1"/>
    <col min="8972" max="8972" width="12.7109375" style="132" customWidth="1"/>
    <col min="8973" max="8973" width="10.85546875" style="132" bestFit="1" customWidth="1"/>
    <col min="8974" max="9218" width="12.7109375" style="132"/>
    <col min="9219" max="9219" width="21.28515625" style="132" customWidth="1"/>
    <col min="9220" max="9220" width="15" style="132" bestFit="1" customWidth="1"/>
    <col min="9221" max="9221" width="4.28515625" style="132" customWidth="1"/>
    <col min="9222" max="9222" width="10" style="132" customWidth="1"/>
    <col min="9223" max="9223" width="8.5703125" style="132" customWidth="1"/>
    <col min="9224" max="9224" width="8.5703125" style="132" bestFit="1" customWidth="1"/>
    <col min="9225" max="9226" width="7.140625" style="132" bestFit="1" customWidth="1"/>
    <col min="9227" max="9227" width="5.85546875" style="132" bestFit="1" customWidth="1"/>
    <col min="9228" max="9228" width="12.7109375" style="132" customWidth="1"/>
    <col min="9229" max="9229" width="10.85546875" style="132" bestFit="1" customWidth="1"/>
    <col min="9230" max="9474" width="12.7109375" style="132"/>
    <col min="9475" max="9475" width="21.28515625" style="132" customWidth="1"/>
    <col min="9476" max="9476" width="15" style="132" bestFit="1" customWidth="1"/>
    <col min="9477" max="9477" width="4.28515625" style="132" customWidth="1"/>
    <col min="9478" max="9478" width="10" style="132" customWidth="1"/>
    <col min="9479" max="9479" width="8.5703125" style="132" customWidth="1"/>
    <col min="9480" max="9480" width="8.5703125" style="132" bestFit="1" customWidth="1"/>
    <col min="9481" max="9482" width="7.140625" style="132" bestFit="1" customWidth="1"/>
    <col min="9483" max="9483" width="5.85546875" style="132" bestFit="1" customWidth="1"/>
    <col min="9484" max="9484" width="12.7109375" style="132" customWidth="1"/>
    <col min="9485" max="9485" width="10.85546875" style="132" bestFit="1" customWidth="1"/>
    <col min="9486" max="9730" width="12.7109375" style="132"/>
    <col min="9731" max="9731" width="21.28515625" style="132" customWidth="1"/>
    <col min="9732" max="9732" width="15" style="132" bestFit="1" customWidth="1"/>
    <col min="9733" max="9733" width="4.28515625" style="132" customWidth="1"/>
    <col min="9734" max="9734" width="10" style="132" customWidth="1"/>
    <col min="9735" max="9735" width="8.5703125" style="132" customWidth="1"/>
    <col min="9736" max="9736" width="8.5703125" style="132" bestFit="1" customWidth="1"/>
    <col min="9737" max="9738" width="7.140625" style="132" bestFit="1" customWidth="1"/>
    <col min="9739" max="9739" width="5.85546875" style="132" bestFit="1" customWidth="1"/>
    <col min="9740" max="9740" width="12.7109375" style="132" customWidth="1"/>
    <col min="9741" max="9741" width="10.85546875" style="132" bestFit="1" customWidth="1"/>
    <col min="9742" max="9986" width="12.7109375" style="132"/>
    <col min="9987" max="9987" width="21.28515625" style="132" customWidth="1"/>
    <col min="9988" max="9988" width="15" style="132" bestFit="1" customWidth="1"/>
    <col min="9989" max="9989" width="4.28515625" style="132" customWidth="1"/>
    <col min="9990" max="9990" width="10" style="132" customWidth="1"/>
    <col min="9991" max="9991" width="8.5703125" style="132" customWidth="1"/>
    <col min="9992" max="9992" width="8.5703125" style="132" bestFit="1" customWidth="1"/>
    <col min="9993" max="9994" width="7.140625" style="132" bestFit="1" customWidth="1"/>
    <col min="9995" max="9995" width="5.85546875" style="132" bestFit="1" customWidth="1"/>
    <col min="9996" max="9996" width="12.7109375" style="132" customWidth="1"/>
    <col min="9997" max="9997" width="10.85546875" style="132" bestFit="1" customWidth="1"/>
    <col min="9998" max="10242" width="12.7109375" style="132"/>
    <col min="10243" max="10243" width="21.28515625" style="132" customWidth="1"/>
    <col min="10244" max="10244" width="15" style="132" bestFit="1" customWidth="1"/>
    <col min="10245" max="10245" width="4.28515625" style="132" customWidth="1"/>
    <col min="10246" max="10246" width="10" style="132" customWidth="1"/>
    <col min="10247" max="10247" width="8.5703125" style="132" customWidth="1"/>
    <col min="10248" max="10248" width="8.5703125" style="132" bestFit="1" customWidth="1"/>
    <col min="10249" max="10250" width="7.140625" style="132" bestFit="1" customWidth="1"/>
    <col min="10251" max="10251" width="5.85546875" style="132" bestFit="1" customWidth="1"/>
    <col min="10252" max="10252" width="12.7109375" style="132" customWidth="1"/>
    <col min="10253" max="10253" width="10.85546875" style="132" bestFit="1" customWidth="1"/>
    <col min="10254" max="10498" width="12.7109375" style="132"/>
    <col min="10499" max="10499" width="21.28515625" style="132" customWidth="1"/>
    <col min="10500" max="10500" width="15" style="132" bestFit="1" customWidth="1"/>
    <col min="10501" max="10501" width="4.28515625" style="132" customWidth="1"/>
    <col min="10502" max="10502" width="10" style="132" customWidth="1"/>
    <col min="10503" max="10503" width="8.5703125" style="132" customWidth="1"/>
    <col min="10504" max="10504" width="8.5703125" style="132" bestFit="1" customWidth="1"/>
    <col min="10505" max="10506" width="7.140625" style="132" bestFit="1" customWidth="1"/>
    <col min="10507" max="10507" width="5.85546875" style="132" bestFit="1" customWidth="1"/>
    <col min="10508" max="10508" width="12.7109375" style="132" customWidth="1"/>
    <col min="10509" max="10509" width="10.85546875" style="132" bestFit="1" customWidth="1"/>
    <col min="10510" max="10754" width="12.7109375" style="132"/>
    <col min="10755" max="10755" width="21.28515625" style="132" customWidth="1"/>
    <col min="10756" max="10756" width="15" style="132" bestFit="1" customWidth="1"/>
    <col min="10757" max="10757" width="4.28515625" style="132" customWidth="1"/>
    <col min="10758" max="10758" width="10" style="132" customWidth="1"/>
    <col min="10759" max="10759" width="8.5703125" style="132" customWidth="1"/>
    <col min="10760" max="10760" width="8.5703125" style="132" bestFit="1" customWidth="1"/>
    <col min="10761" max="10762" width="7.140625" style="132" bestFit="1" customWidth="1"/>
    <col min="10763" max="10763" width="5.85546875" style="132" bestFit="1" customWidth="1"/>
    <col min="10764" max="10764" width="12.7109375" style="132" customWidth="1"/>
    <col min="10765" max="10765" width="10.85546875" style="132" bestFit="1" customWidth="1"/>
    <col min="10766" max="11010" width="12.7109375" style="132"/>
    <col min="11011" max="11011" width="21.28515625" style="132" customWidth="1"/>
    <col min="11012" max="11012" width="15" style="132" bestFit="1" customWidth="1"/>
    <col min="11013" max="11013" width="4.28515625" style="132" customWidth="1"/>
    <col min="11014" max="11014" width="10" style="132" customWidth="1"/>
    <col min="11015" max="11015" width="8.5703125" style="132" customWidth="1"/>
    <col min="11016" max="11016" width="8.5703125" style="132" bestFit="1" customWidth="1"/>
    <col min="11017" max="11018" width="7.140625" style="132" bestFit="1" customWidth="1"/>
    <col min="11019" max="11019" width="5.85546875" style="132" bestFit="1" customWidth="1"/>
    <col min="11020" max="11020" width="12.7109375" style="132" customWidth="1"/>
    <col min="11021" max="11021" width="10.85546875" style="132" bestFit="1" customWidth="1"/>
    <col min="11022" max="11266" width="12.7109375" style="132"/>
    <col min="11267" max="11267" width="21.28515625" style="132" customWidth="1"/>
    <col min="11268" max="11268" width="15" style="132" bestFit="1" customWidth="1"/>
    <col min="11269" max="11269" width="4.28515625" style="132" customWidth="1"/>
    <col min="11270" max="11270" width="10" style="132" customWidth="1"/>
    <col min="11271" max="11271" width="8.5703125" style="132" customWidth="1"/>
    <col min="11272" max="11272" width="8.5703125" style="132" bestFit="1" customWidth="1"/>
    <col min="11273" max="11274" width="7.140625" style="132" bestFit="1" customWidth="1"/>
    <col min="11275" max="11275" width="5.85546875" style="132" bestFit="1" customWidth="1"/>
    <col min="11276" max="11276" width="12.7109375" style="132" customWidth="1"/>
    <col min="11277" max="11277" width="10.85546875" style="132" bestFit="1" customWidth="1"/>
    <col min="11278" max="11522" width="12.7109375" style="132"/>
    <col min="11523" max="11523" width="21.28515625" style="132" customWidth="1"/>
    <col min="11524" max="11524" width="15" style="132" bestFit="1" customWidth="1"/>
    <col min="11525" max="11525" width="4.28515625" style="132" customWidth="1"/>
    <col min="11526" max="11526" width="10" style="132" customWidth="1"/>
    <col min="11527" max="11527" width="8.5703125" style="132" customWidth="1"/>
    <col min="11528" max="11528" width="8.5703125" style="132" bestFit="1" customWidth="1"/>
    <col min="11529" max="11530" width="7.140625" style="132" bestFit="1" customWidth="1"/>
    <col min="11531" max="11531" width="5.85546875" style="132" bestFit="1" customWidth="1"/>
    <col min="11532" max="11532" width="12.7109375" style="132" customWidth="1"/>
    <col min="11533" max="11533" width="10.85546875" style="132" bestFit="1" customWidth="1"/>
    <col min="11534" max="11778" width="12.7109375" style="132"/>
    <col min="11779" max="11779" width="21.28515625" style="132" customWidth="1"/>
    <col min="11780" max="11780" width="15" style="132" bestFit="1" customWidth="1"/>
    <col min="11781" max="11781" width="4.28515625" style="132" customWidth="1"/>
    <col min="11782" max="11782" width="10" style="132" customWidth="1"/>
    <col min="11783" max="11783" width="8.5703125" style="132" customWidth="1"/>
    <col min="11784" max="11784" width="8.5703125" style="132" bestFit="1" customWidth="1"/>
    <col min="11785" max="11786" width="7.140625" style="132" bestFit="1" customWidth="1"/>
    <col min="11787" max="11787" width="5.85546875" style="132" bestFit="1" customWidth="1"/>
    <col min="11788" max="11788" width="12.7109375" style="132" customWidth="1"/>
    <col min="11789" max="11789" width="10.85546875" style="132" bestFit="1" customWidth="1"/>
    <col min="11790" max="12034" width="12.7109375" style="132"/>
    <col min="12035" max="12035" width="21.28515625" style="132" customWidth="1"/>
    <col min="12036" max="12036" width="15" style="132" bestFit="1" customWidth="1"/>
    <col min="12037" max="12037" width="4.28515625" style="132" customWidth="1"/>
    <col min="12038" max="12038" width="10" style="132" customWidth="1"/>
    <col min="12039" max="12039" width="8.5703125" style="132" customWidth="1"/>
    <col min="12040" max="12040" width="8.5703125" style="132" bestFit="1" customWidth="1"/>
    <col min="12041" max="12042" width="7.140625" style="132" bestFit="1" customWidth="1"/>
    <col min="12043" max="12043" width="5.85546875" style="132" bestFit="1" customWidth="1"/>
    <col min="12044" max="12044" width="12.7109375" style="132" customWidth="1"/>
    <col min="12045" max="12045" width="10.85546875" style="132" bestFit="1" customWidth="1"/>
    <col min="12046" max="12290" width="12.7109375" style="132"/>
    <col min="12291" max="12291" width="21.28515625" style="132" customWidth="1"/>
    <col min="12292" max="12292" width="15" style="132" bestFit="1" customWidth="1"/>
    <col min="12293" max="12293" width="4.28515625" style="132" customWidth="1"/>
    <col min="12294" max="12294" width="10" style="132" customWidth="1"/>
    <col min="12295" max="12295" width="8.5703125" style="132" customWidth="1"/>
    <col min="12296" max="12296" width="8.5703125" style="132" bestFit="1" customWidth="1"/>
    <col min="12297" max="12298" width="7.140625" style="132" bestFit="1" customWidth="1"/>
    <col min="12299" max="12299" width="5.85546875" style="132" bestFit="1" customWidth="1"/>
    <col min="12300" max="12300" width="12.7109375" style="132" customWidth="1"/>
    <col min="12301" max="12301" width="10.85546875" style="132" bestFit="1" customWidth="1"/>
    <col min="12302" max="12546" width="12.7109375" style="132"/>
    <col min="12547" max="12547" width="21.28515625" style="132" customWidth="1"/>
    <col min="12548" max="12548" width="15" style="132" bestFit="1" customWidth="1"/>
    <col min="12549" max="12549" width="4.28515625" style="132" customWidth="1"/>
    <col min="12550" max="12550" width="10" style="132" customWidth="1"/>
    <col min="12551" max="12551" width="8.5703125" style="132" customWidth="1"/>
    <col min="12552" max="12552" width="8.5703125" style="132" bestFit="1" customWidth="1"/>
    <col min="12553" max="12554" width="7.140625" style="132" bestFit="1" customWidth="1"/>
    <col min="12555" max="12555" width="5.85546875" style="132" bestFit="1" customWidth="1"/>
    <col min="12556" max="12556" width="12.7109375" style="132" customWidth="1"/>
    <col min="12557" max="12557" width="10.85546875" style="132" bestFit="1" customWidth="1"/>
    <col min="12558" max="12802" width="12.7109375" style="132"/>
    <col min="12803" max="12803" width="21.28515625" style="132" customWidth="1"/>
    <col min="12804" max="12804" width="15" style="132" bestFit="1" customWidth="1"/>
    <col min="12805" max="12805" width="4.28515625" style="132" customWidth="1"/>
    <col min="12806" max="12806" width="10" style="132" customWidth="1"/>
    <col min="12807" max="12807" width="8.5703125" style="132" customWidth="1"/>
    <col min="12808" max="12808" width="8.5703125" style="132" bestFit="1" customWidth="1"/>
    <col min="12809" max="12810" width="7.140625" style="132" bestFit="1" customWidth="1"/>
    <col min="12811" max="12811" width="5.85546875" style="132" bestFit="1" customWidth="1"/>
    <col min="12812" max="12812" width="12.7109375" style="132" customWidth="1"/>
    <col min="12813" max="12813" width="10.85546875" style="132" bestFit="1" customWidth="1"/>
    <col min="12814" max="13058" width="12.7109375" style="132"/>
    <col min="13059" max="13059" width="21.28515625" style="132" customWidth="1"/>
    <col min="13060" max="13060" width="15" style="132" bestFit="1" customWidth="1"/>
    <col min="13061" max="13061" width="4.28515625" style="132" customWidth="1"/>
    <col min="13062" max="13062" width="10" style="132" customWidth="1"/>
    <col min="13063" max="13063" width="8.5703125" style="132" customWidth="1"/>
    <col min="13064" max="13064" width="8.5703125" style="132" bestFit="1" customWidth="1"/>
    <col min="13065" max="13066" width="7.140625" style="132" bestFit="1" customWidth="1"/>
    <col min="13067" max="13067" width="5.85546875" style="132" bestFit="1" customWidth="1"/>
    <col min="13068" max="13068" width="12.7109375" style="132" customWidth="1"/>
    <col min="13069" max="13069" width="10.85546875" style="132" bestFit="1" customWidth="1"/>
    <col min="13070" max="13314" width="12.7109375" style="132"/>
    <col min="13315" max="13315" width="21.28515625" style="132" customWidth="1"/>
    <col min="13316" max="13316" width="15" style="132" bestFit="1" customWidth="1"/>
    <col min="13317" max="13317" width="4.28515625" style="132" customWidth="1"/>
    <col min="13318" max="13318" width="10" style="132" customWidth="1"/>
    <col min="13319" max="13319" width="8.5703125" style="132" customWidth="1"/>
    <col min="13320" max="13320" width="8.5703125" style="132" bestFit="1" customWidth="1"/>
    <col min="13321" max="13322" width="7.140625" style="132" bestFit="1" customWidth="1"/>
    <col min="13323" max="13323" width="5.85546875" style="132" bestFit="1" customWidth="1"/>
    <col min="13324" max="13324" width="12.7109375" style="132" customWidth="1"/>
    <col min="13325" max="13325" width="10.85546875" style="132" bestFit="1" customWidth="1"/>
    <col min="13326" max="13570" width="12.7109375" style="132"/>
    <col min="13571" max="13571" width="21.28515625" style="132" customWidth="1"/>
    <col min="13572" max="13572" width="15" style="132" bestFit="1" customWidth="1"/>
    <col min="13573" max="13573" width="4.28515625" style="132" customWidth="1"/>
    <col min="13574" max="13574" width="10" style="132" customWidth="1"/>
    <col min="13575" max="13575" width="8.5703125" style="132" customWidth="1"/>
    <col min="13576" max="13576" width="8.5703125" style="132" bestFit="1" customWidth="1"/>
    <col min="13577" max="13578" width="7.140625" style="132" bestFit="1" customWidth="1"/>
    <col min="13579" max="13579" width="5.85546875" style="132" bestFit="1" customWidth="1"/>
    <col min="13580" max="13580" width="12.7109375" style="132" customWidth="1"/>
    <col min="13581" max="13581" width="10.85546875" style="132" bestFit="1" customWidth="1"/>
    <col min="13582" max="13826" width="12.7109375" style="132"/>
    <col min="13827" max="13827" width="21.28515625" style="132" customWidth="1"/>
    <col min="13828" max="13828" width="15" style="132" bestFit="1" customWidth="1"/>
    <col min="13829" max="13829" width="4.28515625" style="132" customWidth="1"/>
    <col min="13830" max="13830" width="10" style="132" customWidth="1"/>
    <col min="13831" max="13831" width="8.5703125" style="132" customWidth="1"/>
    <col min="13832" max="13832" width="8.5703125" style="132" bestFit="1" customWidth="1"/>
    <col min="13833" max="13834" width="7.140625" style="132" bestFit="1" customWidth="1"/>
    <col min="13835" max="13835" width="5.85546875" style="132" bestFit="1" customWidth="1"/>
    <col min="13836" max="13836" width="12.7109375" style="132" customWidth="1"/>
    <col min="13837" max="13837" width="10.85546875" style="132" bestFit="1" customWidth="1"/>
    <col min="13838" max="14082" width="12.7109375" style="132"/>
    <col min="14083" max="14083" width="21.28515625" style="132" customWidth="1"/>
    <col min="14084" max="14084" width="15" style="132" bestFit="1" customWidth="1"/>
    <col min="14085" max="14085" width="4.28515625" style="132" customWidth="1"/>
    <col min="14086" max="14086" width="10" style="132" customWidth="1"/>
    <col min="14087" max="14087" width="8.5703125" style="132" customWidth="1"/>
    <col min="14088" max="14088" width="8.5703125" style="132" bestFit="1" customWidth="1"/>
    <col min="14089" max="14090" width="7.140625" style="132" bestFit="1" customWidth="1"/>
    <col min="14091" max="14091" width="5.85546875" style="132" bestFit="1" customWidth="1"/>
    <col min="14092" max="14092" width="12.7109375" style="132" customWidth="1"/>
    <col min="14093" max="14093" width="10.85546875" style="132" bestFit="1" customWidth="1"/>
    <col min="14094" max="14338" width="12.7109375" style="132"/>
    <col min="14339" max="14339" width="21.28515625" style="132" customWidth="1"/>
    <col min="14340" max="14340" width="15" style="132" bestFit="1" customWidth="1"/>
    <col min="14341" max="14341" width="4.28515625" style="132" customWidth="1"/>
    <col min="14342" max="14342" width="10" style="132" customWidth="1"/>
    <col min="14343" max="14343" width="8.5703125" style="132" customWidth="1"/>
    <col min="14344" max="14344" width="8.5703125" style="132" bestFit="1" customWidth="1"/>
    <col min="14345" max="14346" width="7.140625" style="132" bestFit="1" customWidth="1"/>
    <col min="14347" max="14347" width="5.85546875" style="132" bestFit="1" customWidth="1"/>
    <col min="14348" max="14348" width="12.7109375" style="132" customWidth="1"/>
    <col min="14349" max="14349" width="10.85546875" style="132" bestFit="1" customWidth="1"/>
    <col min="14350" max="14594" width="12.7109375" style="132"/>
    <col min="14595" max="14595" width="21.28515625" style="132" customWidth="1"/>
    <col min="14596" max="14596" width="15" style="132" bestFit="1" customWidth="1"/>
    <col min="14597" max="14597" width="4.28515625" style="132" customWidth="1"/>
    <col min="14598" max="14598" width="10" style="132" customWidth="1"/>
    <col min="14599" max="14599" width="8.5703125" style="132" customWidth="1"/>
    <col min="14600" max="14600" width="8.5703125" style="132" bestFit="1" customWidth="1"/>
    <col min="14601" max="14602" width="7.140625" style="132" bestFit="1" customWidth="1"/>
    <col min="14603" max="14603" width="5.85546875" style="132" bestFit="1" customWidth="1"/>
    <col min="14604" max="14604" width="12.7109375" style="132" customWidth="1"/>
    <col min="14605" max="14605" width="10.85546875" style="132" bestFit="1" customWidth="1"/>
    <col min="14606" max="14850" width="12.7109375" style="132"/>
    <col min="14851" max="14851" width="21.28515625" style="132" customWidth="1"/>
    <col min="14852" max="14852" width="15" style="132" bestFit="1" customWidth="1"/>
    <col min="14853" max="14853" width="4.28515625" style="132" customWidth="1"/>
    <col min="14854" max="14854" width="10" style="132" customWidth="1"/>
    <col min="14855" max="14855" width="8.5703125" style="132" customWidth="1"/>
    <col min="14856" max="14856" width="8.5703125" style="132" bestFit="1" customWidth="1"/>
    <col min="14857" max="14858" width="7.140625" style="132" bestFit="1" customWidth="1"/>
    <col min="14859" max="14859" width="5.85546875" style="132" bestFit="1" customWidth="1"/>
    <col min="14860" max="14860" width="12.7109375" style="132" customWidth="1"/>
    <col min="14861" max="14861" width="10.85546875" style="132" bestFit="1" customWidth="1"/>
    <col min="14862" max="15106" width="12.7109375" style="132"/>
    <col min="15107" max="15107" width="21.28515625" style="132" customWidth="1"/>
    <col min="15108" max="15108" width="15" style="132" bestFit="1" customWidth="1"/>
    <col min="15109" max="15109" width="4.28515625" style="132" customWidth="1"/>
    <col min="15110" max="15110" width="10" style="132" customWidth="1"/>
    <col min="15111" max="15111" width="8.5703125" style="132" customWidth="1"/>
    <col min="15112" max="15112" width="8.5703125" style="132" bestFit="1" customWidth="1"/>
    <col min="15113" max="15114" width="7.140625" style="132" bestFit="1" customWidth="1"/>
    <col min="15115" max="15115" width="5.85546875" style="132" bestFit="1" customWidth="1"/>
    <col min="15116" max="15116" width="12.7109375" style="132" customWidth="1"/>
    <col min="15117" max="15117" width="10.85546875" style="132" bestFit="1" customWidth="1"/>
    <col min="15118" max="15362" width="12.7109375" style="132"/>
    <col min="15363" max="15363" width="21.28515625" style="132" customWidth="1"/>
    <col min="15364" max="15364" width="15" style="132" bestFit="1" customWidth="1"/>
    <col min="15365" max="15365" width="4.28515625" style="132" customWidth="1"/>
    <col min="15366" max="15366" width="10" style="132" customWidth="1"/>
    <col min="15367" max="15367" width="8.5703125" style="132" customWidth="1"/>
    <col min="15368" max="15368" width="8.5703125" style="132" bestFit="1" customWidth="1"/>
    <col min="15369" max="15370" width="7.140625" style="132" bestFit="1" customWidth="1"/>
    <col min="15371" max="15371" width="5.85546875" style="132" bestFit="1" customWidth="1"/>
    <col min="15372" max="15372" width="12.7109375" style="132" customWidth="1"/>
    <col min="15373" max="15373" width="10.85546875" style="132" bestFit="1" customWidth="1"/>
    <col min="15374" max="15618" width="12.7109375" style="132"/>
    <col min="15619" max="15619" width="21.28515625" style="132" customWidth="1"/>
    <col min="15620" max="15620" width="15" style="132" bestFit="1" customWidth="1"/>
    <col min="15621" max="15621" width="4.28515625" style="132" customWidth="1"/>
    <col min="15622" max="15622" width="10" style="132" customWidth="1"/>
    <col min="15623" max="15623" width="8.5703125" style="132" customWidth="1"/>
    <col min="15624" max="15624" width="8.5703125" style="132" bestFit="1" customWidth="1"/>
    <col min="15625" max="15626" width="7.140625" style="132" bestFit="1" customWidth="1"/>
    <col min="15627" max="15627" width="5.85546875" style="132" bestFit="1" customWidth="1"/>
    <col min="15628" max="15628" width="12.7109375" style="132" customWidth="1"/>
    <col min="15629" max="15629" width="10.85546875" style="132" bestFit="1" customWidth="1"/>
    <col min="15630" max="15874" width="12.7109375" style="132"/>
    <col min="15875" max="15875" width="21.28515625" style="132" customWidth="1"/>
    <col min="15876" max="15876" width="15" style="132" bestFit="1" customWidth="1"/>
    <col min="15877" max="15877" width="4.28515625" style="132" customWidth="1"/>
    <col min="15878" max="15878" width="10" style="132" customWidth="1"/>
    <col min="15879" max="15879" width="8.5703125" style="132" customWidth="1"/>
    <col min="15880" max="15880" width="8.5703125" style="132" bestFit="1" customWidth="1"/>
    <col min="15881" max="15882" width="7.140625" style="132" bestFit="1" customWidth="1"/>
    <col min="15883" max="15883" width="5.85546875" style="132" bestFit="1" customWidth="1"/>
    <col min="15884" max="15884" width="12.7109375" style="132" customWidth="1"/>
    <col min="15885" max="15885" width="10.85546875" style="132" bestFit="1" customWidth="1"/>
    <col min="15886" max="16130" width="12.7109375" style="132"/>
    <col min="16131" max="16131" width="21.28515625" style="132" customWidth="1"/>
    <col min="16132" max="16132" width="15" style="132" bestFit="1" customWidth="1"/>
    <col min="16133" max="16133" width="4.28515625" style="132" customWidth="1"/>
    <col min="16134" max="16134" width="10" style="132" customWidth="1"/>
    <col min="16135" max="16135" width="8.5703125" style="132" customWidth="1"/>
    <col min="16136" max="16136" width="8.5703125" style="132" bestFit="1" customWidth="1"/>
    <col min="16137" max="16138" width="7.140625" style="132" bestFit="1" customWidth="1"/>
    <col min="16139" max="16139" width="5.85546875" style="132" bestFit="1" customWidth="1"/>
    <col min="16140" max="16140" width="12.7109375" style="132" customWidth="1"/>
    <col min="16141" max="16141" width="10.85546875" style="132" bestFit="1" customWidth="1"/>
    <col min="16142" max="16384" width="12.7109375" style="132"/>
  </cols>
  <sheetData>
    <row r="1" spans="2:25" x14ac:dyDescent="0.25">
      <c r="B1" s="127" t="str">
        <f>المدخلات!G1</f>
        <v>المندوبية الجهوية للتربية</v>
      </c>
      <c r="C1" s="128">
        <f>المدخلات!I1</f>
        <v>0</v>
      </c>
      <c r="D1" s="129"/>
      <c r="E1" s="129"/>
      <c r="F1" s="130" t="str">
        <f>المدخلات!G4</f>
        <v>القسم</v>
      </c>
      <c r="G1" s="131"/>
      <c r="H1" s="393">
        <f>المدخلات!I4</f>
        <v>0</v>
      </c>
      <c r="I1" s="394"/>
      <c r="J1" s="208"/>
      <c r="L1" s="228" t="str">
        <f t="shared" ref="L1:M3" si="0">B1</f>
        <v>المندوبية الجهوية للتربية</v>
      </c>
      <c r="M1" s="229">
        <f t="shared" si="0"/>
        <v>0</v>
      </c>
      <c r="N1" s="230"/>
      <c r="P1" s="228" t="str">
        <f>F1</f>
        <v>القسم</v>
      </c>
      <c r="Q1" s="466">
        <f>H1</f>
        <v>0</v>
      </c>
      <c r="R1" s="466"/>
    </row>
    <row r="2" spans="2:25" x14ac:dyDescent="0.25">
      <c r="B2" s="127" t="str">
        <f>المدخلات!G2</f>
        <v>المدرسة الإبتدائية</v>
      </c>
      <c r="C2" s="128">
        <f>المدخلات!I2</f>
        <v>0</v>
      </c>
      <c r="D2" s="134"/>
      <c r="E2" s="134"/>
      <c r="F2" s="130" t="str">
        <f>المدخلات!G5</f>
        <v>السنة الدراسية</v>
      </c>
      <c r="G2" s="136"/>
      <c r="H2" s="395" t="str">
        <f>المدخلات!I5</f>
        <v>2019-2018</v>
      </c>
      <c r="I2" s="396"/>
      <c r="J2" s="209"/>
      <c r="L2" s="228" t="str">
        <f t="shared" si="0"/>
        <v>المدرسة الإبتدائية</v>
      </c>
      <c r="M2" s="231">
        <f t="shared" si="0"/>
        <v>0</v>
      </c>
      <c r="N2" s="232"/>
      <c r="P2" s="228" t="str">
        <f>F2</f>
        <v>السنة الدراسية</v>
      </c>
      <c r="Q2" s="466" t="str">
        <f>H2</f>
        <v>2019-2018</v>
      </c>
      <c r="R2" s="466"/>
    </row>
    <row r="3" spans="2:25" x14ac:dyDescent="0.25">
      <c r="B3" s="133" t="str">
        <f>المدخلات!G3</f>
        <v>المعلم (ة)</v>
      </c>
      <c r="C3" s="162">
        <f>المدخلات!I3</f>
        <v>0</v>
      </c>
      <c r="D3" s="137"/>
      <c r="E3" s="137"/>
      <c r="F3" s="135" t="str">
        <f>المدخلات!G6</f>
        <v>عدد التلاميذ</v>
      </c>
      <c r="G3" s="138"/>
      <c r="H3" s="397">
        <f>المدخلات!I6</f>
        <v>45</v>
      </c>
      <c r="I3" s="398"/>
      <c r="J3" s="208"/>
      <c r="L3" s="228" t="str">
        <f t="shared" si="0"/>
        <v>المعلم (ة)</v>
      </c>
      <c r="M3" s="231">
        <f t="shared" si="0"/>
        <v>0</v>
      </c>
      <c r="N3" s="232"/>
      <c r="P3" s="228" t="str">
        <f>F3</f>
        <v>عدد التلاميذ</v>
      </c>
      <c r="Q3" s="466">
        <f>H3</f>
        <v>45</v>
      </c>
      <c r="R3" s="466"/>
    </row>
    <row r="5" spans="2:25" ht="27.75" x14ac:dyDescent="0.4">
      <c r="B5" s="399" t="s">
        <v>120</v>
      </c>
      <c r="C5" s="399"/>
      <c r="D5" s="399"/>
      <c r="E5" s="399"/>
      <c r="F5" s="399"/>
      <c r="G5" s="399"/>
      <c r="H5" s="399"/>
      <c r="I5" s="399"/>
      <c r="J5" s="197"/>
      <c r="L5" s="467" t="s">
        <v>121</v>
      </c>
      <c r="M5" s="467"/>
      <c r="N5" s="467"/>
      <c r="O5" s="467"/>
      <c r="P5" s="467"/>
      <c r="Q5" s="467"/>
      <c r="R5" s="467"/>
      <c r="S5" s="467"/>
    </row>
    <row r="6" spans="2:25" x14ac:dyDescent="0.25">
      <c r="L6" s="233"/>
    </row>
    <row r="7" spans="2:25" x14ac:dyDescent="0.25">
      <c r="B7" s="140" t="s">
        <v>95</v>
      </c>
      <c r="C7" s="391" t="str">
        <f>VLOOKUP(H7,ثلاثي3!A5:AK49,2,FALSE)</f>
        <v/>
      </c>
      <c r="D7" s="392"/>
      <c r="E7" s="392"/>
      <c r="G7" s="144" t="s">
        <v>98</v>
      </c>
      <c r="H7" s="163">
        <v>1</v>
      </c>
      <c r="L7" s="234" t="str">
        <f>B7</f>
        <v>اسم التلميذ و لقبه</v>
      </c>
      <c r="M7" s="468" t="str">
        <f>C7</f>
        <v/>
      </c>
      <c r="N7" s="468"/>
    </row>
    <row r="8" spans="2:25" s="141" customFormat="1" x14ac:dyDescent="0.25">
      <c r="K8" s="132"/>
      <c r="L8" s="233"/>
      <c r="M8" s="235"/>
      <c r="N8" s="235"/>
      <c r="O8" s="177"/>
      <c r="P8" s="236"/>
      <c r="Q8" s="236"/>
      <c r="R8" s="236"/>
      <c r="S8" s="236"/>
      <c r="T8" s="236"/>
      <c r="Y8" s="132"/>
    </row>
    <row r="9" spans="2:25" s="141" customFormat="1" ht="18" x14ac:dyDescent="0.25">
      <c r="B9" s="400" t="str">
        <f>ثلاثي3!D3</f>
        <v>مجال اللغة العربية</v>
      </c>
      <c r="C9" s="401"/>
      <c r="D9" s="132"/>
      <c r="E9" s="140" t="str">
        <f>ثلاثي3!B57</f>
        <v>معدل القسم</v>
      </c>
      <c r="F9" s="142" t="str">
        <f>ثلاثي3!B56</f>
        <v>أدنى عدد</v>
      </c>
      <c r="G9" s="142" t="str">
        <f>ثلاثي3!B55</f>
        <v>أعلى عدد</v>
      </c>
      <c r="I9" s="168" t="s">
        <v>103</v>
      </c>
      <c r="L9" s="168" t="str">
        <f>B9</f>
        <v>مجال اللغة العربية</v>
      </c>
      <c r="M9" s="168" t="s">
        <v>122</v>
      </c>
      <c r="N9" s="168" t="s">
        <v>123</v>
      </c>
      <c r="O9" s="168" t="s">
        <v>124</v>
      </c>
      <c r="P9" s="236"/>
      <c r="Q9" s="236"/>
      <c r="R9" s="236"/>
      <c r="S9" s="236"/>
      <c r="T9" s="236"/>
    </row>
    <row r="10" spans="2:25" s="141" customFormat="1" x14ac:dyDescent="0.25">
      <c r="B10" s="144" t="str">
        <f>ثلاثي3!D4</f>
        <v>تواصل شفوي</v>
      </c>
      <c r="C10" s="145">
        <f>VLOOKUP(H7,ثلاثي3!A5:AK49,4,FALSE)</f>
        <v>0</v>
      </c>
      <c r="D10" s="132"/>
      <c r="E10" s="146" t="e">
        <f>ثلاثي3!D57</f>
        <v>#DIV/0!</v>
      </c>
      <c r="F10" s="147">
        <f>ثلاثي3!D56</f>
        <v>0</v>
      </c>
      <c r="G10" s="147">
        <f>ثلاثي3!D55</f>
        <v>0</v>
      </c>
      <c r="H10" s="153" t="str">
        <f>IF(AND(C10=F10,C$40=G$40),"للتثبت","")</f>
        <v>للتثبت</v>
      </c>
      <c r="I10" s="169">
        <f>C10-VLOOKUP(H7,ثلاثي1!A5:AK49,4,FALSE)</f>
        <v>0</v>
      </c>
      <c r="J10" s="210"/>
      <c r="L10" s="234" t="str">
        <f t="shared" ref="L10:L36" si="1">B10</f>
        <v>تواصل شفوي</v>
      </c>
      <c r="M10" s="174">
        <f>VLOOKUP(H7,ثلاثي1!A5:AJ49,4,FALSE)</f>
        <v>0</v>
      </c>
      <c r="N10" s="174">
        <f>VLOOKUP(H7,ثلاثي2!A5:AJ49,4,FALSE)</f>
        <v>0</v>
      </c>
      <c r="O10" s="237">
        <f>C10</f>
        <v>0</v>
      </c>
      <c r="P10" s="236"/>
      <c r="Q10" s="236"/>
      <c r="R10" s="236"/>
      <c r="S10" s="236"/>
      <c r="T10" s="236"/>
    </row>
    <row r="11" spans="2:25" s="141" customFormat="1" x14ac:dyDescent="0.25">
      <c r="B11" s="148" t="str">
        <f>ثلاثي3!E4</f>
        <v>قراءة</v>
      </c>
      <c r="C11" s="145">
        <f>VLOOKUP(H7,ثلاثي3!A5:AK49,5,FALSE)</f>
        <v>0</v>
      </c>
      <c r="D11" s="149"/>
      <c r="E11" s="146" t="e">
        <f>ثلاثي3!E57</f>
        <v>#DIV/0!</v>
      </c>
      <c r="F11" s="147">
        <f>ثلاثي3!E56</f>
        <v>0</v>
      </c>
      <c r="G11" s="147">
        <f>ثلاثي3!E55</f>
        <v>0</v>
      </c>
      <c r="H11" s="153" t="str">
        <f t="shared" ref="H11:H14" si="2">IF(AND(C11=F11,C$40=G$40),"للتثبت","")</f>
        <v>للتثبت</v>
      </c>
      <c r="I11" s="169">
        <f>C11-VLOOKUP(H7,ثلاثي1!A5:AK49,5,FALSE)</f>
        <v>0</v>
      </c>
      <c r="J11" s="210"/>
      <c r="L11" s="234" t="str">
        <f t="shared" si="1"/>
        <v>قراءة</v>
      </c>
      <c r="M11" s="174">
        <f>VLOOKUP(H7,ثلاثي1!A5:AJ49,5,FALSE)</f>
        <v>0</v>
      </c>
      <c r="N11" s="174">
        <f>VLOOKUP(H7,ثلاثي2!A5:AJ49,5,FALSE)</f>
        <v>0</v>
      </c>
      <c r="O11" s="237">
        <f t="shared" ref="O11:O37" si="3">C11</f>
        <v>0</v>
      </c>
      <c r="P11" s="236"/>
      <c r="Q11" s="236"/>
      <c r="R11" s="236"/>
      <c r="S11" s="236"/>
      <c r="T11" s="236"/>
    </row>
    <row r="12" spans="2:25" s="141" customFormat="1" x14ac:dyDescent="0.25">
      <c r="B12" s="148" t="str">
        <f>ثلاثي3!F4</f>
        <v>قواعد اللغة</v>
      </c>
      <c r="C12" s="145">
        <f>VLOOKUP(H7,ثلاثي3!A5:AK49,6,FALSE)</f>
        <v>0</v>
      </c>
      <c r="D12" s="149"/>
      <c r="E12" s="146" t="e">
        <f>ثلاثي3!F57</f>
        <v>#DIV/0!</v>
      </c>
      <c r="F12" s="147">
        <f>ثلاثي3!F56</f>
        <v>0</v>
      </c>
      <c r="G12" s="147">
        <f>+ثلاثي3!F55</f>
        <v>0</v>
      </c>
      <c r="H12" s="153" t="str">
        <f t="shared" si="2"/>
        <v>للتثبت</v>
      </c>
      <c r="I12" s="169">
        <f>C12-VLOOKUP(H7,ثلاثي1!A5:AK49,6,FALSE)</f>
        <v>0</v>
      </c>
      <c r="J12" s="210"/>
      <c r="K12" s="150"/>
      <c r="L12" s="234" t="str">
        <f t="shared" si="1"/>
        <v>قواعد اللغة</v>
      </c>
      <c r="M12" s="174">
        <f>VLOOKUP(H7,ثلاثي1!A5:AJ49,6,FALSE)</f>
        <v>0</v>
      </c>
      <c r="N12" s="174">
        <f>VLOOKUP(H7,ثلاثي2!A5:AJ49,6,FALSE)</f>
        <v>0</v>
      </c>
      <c r="O12" s="237">
        <f t="shared" si="3"/>
        <v>0</v>
      </c>
      <c r="P12" s="236"/>
      <c r="Q12" s="236"/>
      <c r="R12" s="236"/>
      <c r="S12" s="236"/>
      <c r="T12" s="236"/>
    </row>
    <row r="13" spans="2:25" s="141" customFormat="1" x14ac:dyDescent="0.25">
      <c r="B13" s="148" t="str">
        <f>ثلاثي3!G4</f>
        <v>إنتاج كتابي</v>
      </c>
      <c r="C13" s="145">
        <f>VLOOKUP(H7,ثلاثي3!A5:AK49,7,FALSE)</f>
        <v>0</v>
      </c>
      <c r="D13" s="149"/>
      <c r="E13" s="146" t="e">
        <f>ثلاثي3!G57</f>
        <v>#DIV/0!</v>
      </c>
      <c r="F13" s="147">
        <f>ثلاثي3!G56</f>
        <v>0</v>
      </c>
      <c r="G13" s="147">
        <f>ثلاثي3!G55</f>
        <v>0</v>
      </c>
      <c r="H13" s="153" t="str">
        <f t="shared" si="2"/>
        <v>للتثبت</v>
      </c>
      <c r="I13" s="169">
        <f>C13-VLOOKUP(H7,ثلاثي1!A5:AK49,7,FALSE)</f>
        <v>0</v>
      </c>
      <c r="J13" s="210"/>
      <c r="K13" s="150"/>
      <c r="L13" s="234" t="str">
        <f t="shared" si="1"/>
        <v>إنتاج كتابي</v>
      </c>
      <c r="M13" s="174">
        <f>VLOOKUP(H7,ثلاثي1!A5:AJ49,7,FALSE)</f>
        <v>0</v>
      </c>
      <c r="N13" s="174">
        <f>VLOOKUP(H7,ثلاثي2!A5:AJ49,7,FALSE)</f>
        <v>0</v>
      </c>
      <c r="O13" s="237">
        <f t="shared" si="3"/>
        <v>0</v>
      </c>
      <c r="P13" s="236"/>
      <c r="Q13" s="236"/>
      <c r="R13" s="236"/>
      <c r="S13" s="236"/>
      <c r="T13" s="236"/>
    </row>
    <row r="14" spans="2:25" x14ac:dyDescent="0.25">
      <c r="B14" s="148" t="str">
        <f>ثلاثي3!I4</f>
        <v>معدل المجال</v>
      </c>
      <c r="C14" s="166">
        <f>VLOOKUP(H7,ثلاثي3!A5:AK49,9,FALSE)</f>
        <v>0</v>
      </c>
      <c r="D14" s="149"/>
      <c r="E14" s="146">
        <f>ثلاثي3!I57</f>
        <v>0</v>
      </c>
      <c r="F14" s="147">
        <f>ثلاثي3!I56</f>
        <v>0</v>
      </c>
      <c r="G14" s="147">
        <f>ثلاثي3!I55</f>
        <v>0</v>
      </c>
      <c r="H14" s="153" t="str">
        <f t="shared" si="2"/>
        <v>للتثبت</v>
      </c>
      <c r="I14" s="169">
        <f>C14-VLOOKUP(H7,ثلاثي1!A5:AK49,9,FALSE)</f>
        <v>0</v>
      </c>
      <c r="J14" s="210"/>
      <c r="K14" s="150"/>
      <c r="L14" s="234" t="str">
        <f t="shared" si="1"/>
        <v>معدل المجال</v>
      </c>
      <c r="M14" s="176">
        <f>VLOOKUP(H7,ثلاثي1!A5:AJ49,9,FALSE)</f>
        <v>0</v>
      </c>
      <c r="N14" s="176">
        <f>VLOOKUP(H7,ثلاثي2!A5:AJ49,9,FALSE)</f>
        <v>0</v>
      </c>
      <c r="O14" s="175">
        <f t="shared" si="3"/>
        <v>0</v>
      </c>
      <c r="Y14" s="141"/>
    </row>
    <row r="15" spans="2:25" x14ac:dyDescent="0.25">
      <c r="B15" s="149"/>
      <c r="C15" s="151"/>
      <c r="D15" s="149"/>
      <c r="E15" s="152"/>
      <c r="F15" s="151"/>
      <c r="G15" s="151"/>
      <c r="H15" s="152"/>
      <c r="I15" s="170"/>
      <c r="J15" s="170"/>
      <c r="K15" s="149"/>
      <c r="L15" s="233"/>
      <c r="M15" s="238"/>
      <c r="N15" s="238"/>
      <c r="O15" s="238"/>
    </row>
    <row r="16" spans="2:25" ht="18" x14ac:dyDescent="0.25">
      <c r="B16" s="389" t="str">
        <f>ثلاثي3!K3</f>
        <v>مجال العلوم والتكنولوجيا</v>
      </c>
      <c r="C16" s="390"/>
      <c r="D16" s="149"/>
      <c r="E16" s="152"/>
      <c r="F16" s="153"/>
      <c r="G16" s="153"/>
      <c r="H16" s="153"/>
      <c r="I16" s="170"/>
      <c r="J16" s="170"/>
      <c r="K16" s="149"/>
      <c r="L16" s="168" t="str">
        <f t="shared" si="1"/>
        <v>مجال العلوم والتكنولوجيا</v>
      </c>
      <c r="M16" s="168" t="s">
        <v>122</v>
      </c>
      <c r="N16" s="168" t="s">
        <v>123</v>
      </c>
      <c r="O16" s="168" t="s">
        <v>124</v>
      </c>
    </row>
    <row r="17" spans="2:15" x14ac:dyDescent="0.25">
      <c r="B17" s="148" t="str">
        <f>ثلاثي3!K4</f>
        <v>رياضيات</v>
      </c>
      <c r="C17" s="154">
        <f>VLOOKUP(H7,ثلاثي3!A5:AK49,11,FALSE)</f>
        <v>0</v>
      </c>
      <c r="E17" s="146" t="e">
        <f>ثلاثي3!K57</f>
        <v>#DIV/0!</v>
      </c>
      <c r="F17" s="147">
        <f>ثلاثي3!K56</f>
        <v>0</v>
      </c>
      <c r="G17" s="147">
        <f>ثلاثي3!K55</f>
        <v>0</v>
      </c>
      <c r="H17" s="153" t="str">
        <f>IF(AND(C17=F17,C$40=G$40),"للتثبت","")</f>
        <v>للتثبت</v>
      </c>
      <c r="I17" s="169">
        <f>C17-VLOOKUP(H7,ثلاثي1!A5:AK49,11,FALSE)</f>
        <v>0</v>
      </c>
      <c r="J17" s="210"/>
      <c r="L17" s="234" t="str">
        <f t="shared" si="1"/>
        <v>رياضيات</v>
      </c>
      <c r="M17" s="237">
        <f>VLOOKUP(H7,ثلاثي1!A5:AJ49,11,FALSE)</f>
        <v>0</v>
      </c>
      <c r="N17" s="237">
        <f>VLOOKUP(H7,ثلاثي2!A5:AJ49,11,FALSE)</f>
        <v>0</v>
      </c>
      <c r="O17" s="237">
        <f t="shared" si="3"/>
        <v>0</v>
      </c>
    </row>
    <row r="18" spans="2:15" x14ac:dyDescent="0.25">
      <c r="B18" s="148" t="str">
        <f>ثلاثي3!L4</f>
        <v>الإيقاظ العلمي</v>
      </c>
      <c r="C18" s="145">
        <f>VLOOKUP(H7,ثلاثي3!A5:AK49,12,FALSE)</f>
        <v>0</v>
      </c>
      <c r="D18" s="156"/>
      <c r="E18" s="146" t="e">
        <f>ثلاثي3!L57</f>
        <v>#DIV/0!</v>
      </c>
      <c r="F18" s="147">
        <f>ثلاثي3!L56</f>
        <v>0</v>
      </c>
      <c r="G18" s="147">
        <f>ثلاثي3!L55</f>
        <v>0</v>
      </c>
      <c r="H18" s="153" t="str">
        <f t="shared" ref="H18:H20" si="4">IF(AND(C18=F18,C$40=G$40),"للتثبت","")</f>
        <v>للتثبت</v>
      </c>
      <c r="I18" s="169">
        <f>C18-VLOOKUP(H7,ثلاثي1!A5:AK49,12,FALSE)</f>
        <v>0</v>
      </c>
      <c r="J18" s="210"/>
      <c r="L18" s="234" t="str">
        <f t="shared" si="1"/>
        <v>الإيقاظ العلمي</v>
      </c>
      <c r="M18" s="174">
        <f>VLOOKUP(H7,ثلاثي1!A5:AJ49,12,FALSE)</f>
        <v>0</v>
      </c>
      <c r="N18" s="174">
        <f>VLOOKUP(H7,ثلاثي2!A5:AJ49,12,FALSE)</f>
        <v>0</v>
      </c>
      <c r="O18" s="237">
        <f t="shared" si="3"/>
        <v>0</v>
      </c>
    </row>
    <row r="19" spans="2:15" x14ac:dyDescent="0.25">
      <c r="B19" s="148" t="str">
        <f>ثلاثي3!M4</f>
        <v>تربية تكنولوجية</v>
      </c>
      <c r="C19" s="145">
        <f>VLOOKUP(H7,ثلاثي3!A5:AK49,13,FALSE)</f>
        <v>0</v>
      </c>
      <c r="D19" s="149"/>
      <c r="E19" s="146" t="e">
        <f>ثلاثي3!M57</f>
        <v>#DIV/0!</v>
      </c>
      <c r="F19" s="147">
        <f>ثلاثي3!M56</f>
        <v>0</v>
      </c>
      <c r="G19" s="147">
        <f>ثلاثي3!M55</f>
        <v>0</v>
      </c>
      <c r="H19" s="153" t="str">
        <f t="shared" si="4"/>
        <v>للتثبت</v>
      </c>
      <c r="I19" s="169">
        <f>C19-VLOOKUP(H7,ثلاثي1!A5:AK49,13,FALSE)</f>
        <v>0</v>
      </c>
      <c r="J19" s="210"/>
      <c r="K19" s="155"/>
      <c r="L19" s="234" t="str">
        <f t="shared" si="1"/>
        <v>تربية تكنولوجية</v>
      </c>
      <c r="M19" s="174">
        <f>VLOOKUP(H7,ثلاثي1!A5:AJ49,13,FALSE)</f>
        <v>0</v>
      </c>
      <c r="N19" s="174">
        <f>VLOOKUP(H7,ثلاثي2!A5:AJ49,13,FALSE)</f>
        <v>0</v>
      </c>
      <c r="O19" s="237">
        <f t="shared" si="3"/>
        <v>0</v>
      </c>
    </row>
    <row r="20" spans="2:15" x14ac:dyDescent="0.25">
      <c r="B20" s="148" t="str">
        <f>ثلاثي3!O4</f>
        <v>معدل المجال</v>
      </c>
      <c r="C20" s="167">
        <f>VLOOKUP(H7,ثلاثي3!A5:AK49,15,FALSE)</f>
        <v>0</v>
      </c>
      <c r="D20" s="149"/>
      <c r="E20" s="146">
        <f>ثلاثي3!O57</f>
        <v>0</v>
      </c>
      <c r="F20" s="147">
        <f>ثلاثي3!O56</f>
        <v>0</v>
      </c>
      <c r="G20" s="147">
        <f>ثلاثي3!O55</f>
        <v>0</v>
      </c>
      <c r="H20" s="153" t="str">
        <f t="shared" si="4"/>
        <v>للتثبت</v>
      </c>
      <c r="I20" s="169">
        <f>C20-VLOOKUP(H7,ثلاثي1!A5:AK49,15,FALSE)</f>
        <v>0</v>
      </c>
      <c r="J20" s="210"/>
      <c r="K20" s="155"/>
      <c r="L20" s="234" t="str">
        <f t="shared" si="1"/>
        <v>معدل المجال</v>
      </c>
      <c r="M20" s="175">
        <f>VLOOKUP(H7,ثلاثي1!A5:AJ49,15,FALSE)</f>
        <v>0</v>
      </c>
      <c r="N20" s="175">
        <f>VLOOKUP(H7,ثلاثي2!A5:AJ49,15,FALSE)</f>
        <v>0</v>
      </c>
      <c r="O20" s="175">
        <f t="shared" si="3"/>
        <v>0</v>
      </c>
    </row>
    <row r="21" spans="2:15" x14ac:dyDescent="0.25">
      <c r="B21" s="149"/>
      <c r="C21" s="153"/>
      <c r="D21" s="149"/>
      <c r="E21" s="152"/>
      <c r="F21" s="153"/>
      <c r="G21" s="153"/>
      <c r="H21" s="153"/>
      <c r="I21" s="170"/>
      <c r="J21" s="170"/>
      <c r="K21" s="149"/>
      <c r="L21" s="233"/>
      <c r="M21" s="238"/>
      <c r="N21" s="238"/>
      <c r="O21" s="238"/>
    </row>
    <row r="22" spans="2:15" ht="18" x14ac:dyDescent="0.25">
      <c r="B22" s="389" t="str">
        <f>ثلاثي3!Q3</f>
        <v>مجال التنشئة</v>
      </c>
      <c r="C22" s="390"/>
      <c r="D22" s="149"/>
      <c r="H22" s="153"/>
      <c r="I22" s="170"/>
      <c r="J22" s="170"/>
      <c r="K22" s="149"/>
      <c r="L22" s="168" t="str">
        <f t="shared" si="1"/>
        <v>مجال التنشئة</v>
      </c>
      <c r="M22" s="168" t="s">
        <v>122</v>
      </c>
      <c r="N22" s="168" t="s">
        <v>123</v>
      </c>
      <c r="O22" s="168" t="s">
        <v>124</v>
      </c>
    </row>
    <row r="23" spans="2:15" x14ac:dyDescent="0.25">
      <c r="B23" s="148" t="str">
        <f>ثلاثي3!Q4</f>
        <v>تربية إسلامية</v>
      </c>
      <c r="C23" s="154">
        <f>VLOOKUP(H7,ثلاثي3!A5:AK49,17,FALSE)</f>
        <v>0</v>
      </c>
      <c r="E23" s="146" t="e">
        <f>ثلاثي3!Q57</f>
        <v>#DIV/0!</v>
      </c>
      <c r="F23" s="147">
        <f>ثلاثي3!Q56</f>
        <v>0</v>
      </c>
      <c r="G23" s="147">
        <f>ثلاثي3!Q55</f>
        <v>0</v>
      </c>
      <c r="H23" s="153" t="str">
        <f>IF(AND(C23=F23,C$40=G$40),"للتثبت","")</f>
        <v>للتثبت</v>
      </c>
      <c r="I23" s="169">
        <f>C23-VLOOKUP(H7,ثلاثي1!A5:AK49,17,FALSE)</f>
        <v>0</v>
      </c>
      <c r="J23" s="210"/>
      <c r="L23" s="234" t="str">
        <f t="shared" si="1"/>
        <v>تربية إسلامية</v>
      </c>
      <c r="M23" s="237">
        <f>VLOOKUP(H7,ثلاثي1!A5:AJ49,17,FALSE)</f>
        <v>0</v>
      </c>
      <c r="N23" s="237">
        <f>VLOOKUP(H7,ثلاثي2!A5:AJ49,17,FALSE)</f>
        <v>0</v>
      </c>
      <c r="O23" s="237">
        <f t="shared" si="3"/>
        <v>0</v>
      </c>
    </row>
    <row r="24" spans="2:15" x14ac:dyDescent="0.25">
      <c r="B24" s="148" t="str">
        <f>ثلاثي3!R4</f>
        <v>تاريخ</v>
      </c>
      <c r="C24" s="154">
        <f>VLOOKUP(H7,ثلاثي3!A5:AK49,18,FALSE)</f>
        <v>0</v>
      </c>
      <c r="E24" s="146" t="e">
        <f>ثلاثي3!R57</f>
        <v>#DIV/0!</v>
      </c>
      <c r="F24" s="147">
        <f>ثلاثي3!R56</f>
        <v>0</v>
      </c>
      <c r="G24" s="147">
        <f>ثلاثي3!R55</f>
        <v>0</v>
      </c>
      <c r="H24" s="153" t="str">
        <f t="shared" ref="H24:H30" si="5">IF(AND(C24=F24,C$40=G$40),"للتثبت","")</f>
        <v>للتثبت</v>
      </c>
      <c r="I24" s="169">
        <f>C24-VLOOKUP(H7,ثلاثي1!A5:AK49,18,FALSE)</f>
        <v>0</v>
      </c>
      <c r="J24" s="210"/>
      <c r="K24" s="149"/>
      <c r="L24" s="234" t="str">
        <f t="shared" si="1"/>
        <v>تاريخ</v>
      </c>
      <c r="M24" s="237">
        <f>VLOOKUP(H7,ثلاثي1!A5:AJ49,18,FALSE)</f>
        <v>0</v>
      </c>
      <c r="N24" s="237">
        <f>VLOOKUP(H7,ثلاثي2!A5:AJ49,18,FALSE)</f>
        <v>0</v>
      </c>
      <c r="O24" s="237">
        <f t="shared" si="3"/>
        <v>0</v>
      </c>
    </row>
    <row r="25" spans="2:15" x14ac:dyDescent="0.25">
      <c r="B25" s="148" t="str">
        <f>ثلاثي3!S4</f>
        <v>جغرافيا</v>
      </c>
      <c r="C25" s="154">
        <f>VLOOKUP(H7,ثلاثي3!A5:AK49,19,FALSE)</f>
        <v>0</v>
      </c>
      <c r="E25" s="146" t="e">
        <f>ثلاثي3!S57</f>
        <v>#DIV/0!</v>
      </c>
      <c r="F25" s="147">
        <f>ثلاثي3!S56</f>
        <v>0</v>
      </c>
      <c r="G25" s="147">
        <f>ثلاثي3!S55</f>
        <v>0</v>
      </c>
      <c r="H25" s="153" t="str">
        <f t="shared" si="5"/>
        <v>للتثبت</v>
      </c>
      <c r="I25" s="169">
        <f>C25-VLOOKUP(H7,ثلاثي1!A5:AK49,19,FALSE)</f>
        <v>0</v>
      </c>
      <c r="J25" s="210"/>
      <c r="K25" s="149"/>
      <c r="L25" s="234" t="str">
        <f t="shared" si="1"/>
        <v>جغرافيا</v>
      </c>
      <c r="M25" s="237">
        <f>VLOOKUP(H7,ثلاثي1!A5:AJ49,19,FALSE)</f>
        <v>0</v>
      </c>
      <c r="N25" s="237">
        <f>VLOOKUP(H7,ثلاثي2!A5:AJ49,19,FALSE)</f>
        <v>0</v>
      </c>
      <c r="O25" s="237">
        <f t="shared" si="3"/>
        <v>0</v>
      </c>
    </row>
    <row r="26" spans="2:15" x14ac:dyDescent="0.25">
      <c r="B26" s="148" t="str">
        <f>ثلاثي3!T4</f>
        <v>تربية مدنية</v>
      </c>
      <c r="C26" s="154">
        <f>VLOOKUP(H7,ثلاثي3!A5:AK49,20,FALSE)</f>
        <v>0</v>
      </c>
      <c r="E26" s="146" t="e">
        <f>ثلاثي3!T57</f>
        <v>#DIV/0!</v>
      </c>
      <c r="F26" s="147">
        <f>ثلاثي3!T56</f>
        <v>0</v>
      </c>
      <c r="G26" s="147">
        <f>ثلاثي3!T55</f>
        <v>0</v>
      </c>
      <c r="H26" s="153" t="str">
        <f t="shared" si="5"/>
        <v>للتثبت</v>
      </c>
      <c r="I26" s="169">
        <f>C26-VLOOKUP(H7,ثلاثي1!A5:AK49,20,FALSE)</f>
        <v>0</v>
      </c>
      <c r="J26" s="210"/>
      <c r="K26" s="149"/>
      <c r="L26" s="234" t="str">
        <f t="shared" si="1"/>
        <v>تربية مدنية</v>
      </c>
      <c r="M26" s="237">
        <f>VLOOKUP(H7,ثلاثي1!A5:AJ49,20,FALSE)</f>
        <v>0</v>
      </c>
      <c r="N26" s="237">
        <f>VLOOKUP(H7,ثلاثي2!A5:AJ49,20,FALSE)</f>
        <v>0</v>
      </c>
      <c r="O26" s="237">
        <f t="shared" si="3"/>
        <v>0</v>
      </c>
    </row>
    <row r="27" spans="2:15" x14ac:dyDescent="0.25">
      <c r="B27" s="148" t="str">
        <f>ثلاثي3!U4</f>
        <v>تربية تشكيلية</v>
      </c>
      <c r="C27" s="154">
        <f>VLOOKUP(H7,ثلاثي3!A5:AK49,21,FALSE)</f>
        <v>0</v>
      </c>
      <c r="D27" s="149"/>
      <c r="E27" s="146" t="e">
        <f>ثلاثي3!U57</f>
        <v>#DIV/0!</v>
      </c>
      <c r="F27" s="147">
        <f>ثلاثي3!U56</f>
        <v>0</v>
      </c>
      <c r="G27" s="147">
        <f>ثلاثي3!U55</f>
        <v>0</v>
      </c>
      <c r="H27" s="153" t="str">
        <f t="shared" si="5"/>
        <v>للتثبت</v>
      </c>
      <c r="I27" s="169">
        <f>C27-VLOOKUP(H7,ثلاثي1!A5:AK49,21,FALSE)</f>
        <v>0</v>
      </c>
      <c r="J27" s="210"/>
      <c r="K27" s="149"/>
      <c r="L27" s="234" t="str">
        <f>B27</f>
        <v>تربية تشكيلية</v>
      </c>
      <c r="M27" s="237">
        <f>VLOOKUP(H7,ثلاثي1!A5:AJ49,21,FALSE)</f>
        <v>0</v>
      </c>
      <c r="N27" s="237">
        <f>VLOOKUP(H7,ثلاثي2!A5:AJ49,21,FALSE)</f>
        <v>0</v>
      </c>
      <c r="O27" s="237">
        <f t="shared" si="3"/>
        <v>0</v>
      </c>
    </row>
    <row r="28" spans="2:15" x14ac:dyDescent="0.25">
      <c r="B28" s="148" t="str">
        <f>ثلاثي3!V4</f>
        <v>تربية موسيقية</v>
      </c>
      <c r="C28" s="154">
        <f>VLOOKUP(H7,ثلاثي3!A5:AK49,22,FALSE)</f>
        <v>0</v>
      </c>
      <c r="D28" s="149"/>
      <c r="E28" s="146" t="e">
        <f>ثلاثي3!V57</f>
        <v>#DIV/0!</v>
      </c>
      <c r="F28" s="147">
        <f>ثلاثي3!V56</f>
        <v>0</v>
      </c>
      <c r="G28" s="147">
        <f>ثلاثي3!V55</f>
        <v>0</v>
      </c>
      <c r="H28" s="153" t="str">
        <f t="shared" si="5"/>
        <v>للتثبت</v>
      </c>
      <c r="I28" s="169">
        <f>C28-VLOOKUP(H7,ثلاثي1!A5:AK49,22,FALSE)</f>
        <v>0</v>
      </c>
      <c r="J28" s="210"/>
      <c r="K28" s="149"/>
      <c r="L28" s="234" t="str">
        <f t="shared" si="1"/>
        <v>تربية موسيقية</v>
      </c>
      <c r="M28" s="237">
        <f>VLOOKUP(H7,ثلاثي1!A5:AJ49,22,FALSE)</f>
        <v>0</v>
      </c>
      <c r="N28" s="237">
        <f>VLOOKUP(H7,ثلاثي2!A5:AJ49,22,FALSE)</f>
        <v>0</v>
      </c>
      <c r="O28" s="237">
        <f t="shared" si="3"/>
        <v>0</v>
      </c>
    </row>
    <row r="29" spans="2:15" x14ac:dyDescent="0.25">
      <c r="B29" s="148" t="str">
        <f>ثلاثي3!W4</f>
        <v>تربية بدنية</v>
      </c>
      <c r="C29" s="154">
        <f>IF(VLOOKUP(H7,ثلاثي3!A5:AK49,23,FALSE)=7.77,"معفى",VLOOKUP(H7,ثلاثي3!A5:AK49,23,FALSE))</f>
        <v>0</v>
      </c>
      <c r="E29" s="146">
        <f>ثلاثي3!W57</f>
        <v>0</v>
      </c>
      <c r="F29" s="147">
        <f>ثلاثي3!W56</f>
        <v>0</v>
      </c>
      <c r="G29" s="147">
        <f>ثلاثي3!W55</f>
        <v>0</v>
      </c>
      <c r="H29" s="153" t="str">
        <f t="shared" si="5"/>
        <v>للتثبت</v>
      </c>
      <c r="I29" s="169">
        <f>IF(OR(C29="معفى",VLOOKUP(H7,ثلاثي1!A5:AK49,23,FALSE)="معفى"),"",C29-VLOOKUP(H7,ثلاثي1!A5:AK49,23,FALSE))</f>
        <v>0</v>
      </c>
      <c r="J29" s="210"/>
      <c r="K29" s="149"/>
      <c r="L29" s="234" t="str">
        <f t="shared" si="1"/>
        <v>تربية بدنية</v>
      </c>
      <c r="M29" s="237">
        <f>IF(VLOOKUP(H7,ثلاثي1!A5:AJ49,23,FALSE)=7.77,"معفى",VLOOKUP(H7,ثلاثي1!A5:AJ49,23,FALSE))</f>
        <v>0</v>
      </c>
      <c r="N29" s="237">
        <f>IF(VLOOKUP(H7,ثلاثي2!A5:AJ49,23,FALSE)=7.77,"معفى",VLOOKUP(H7,ثلاثي2!A5:AJ49,23,FALSE))</f>
        <v>0</v>
      </c>
      <c r="O29" s="237">
        <f t="shared" si="3"/>
        <v>0</v>
      </c>
    </row>
    <row r="30" spans="2:15" x14ac:dyDescent="0.25">
      <c r="B30" s="148" t="str">
        <f>ثلاثي3!Y4</f>
        <v>معدل المجال</v>
      </c>
      <c r="C30" s="167">
        <f>VLOOKUP(H7,ثلاثي3!A5:AK49,25,FALSE)</f>
        <v>0</v>
      </c>
      <c r="E30" s="146">
        <f>ثلاثي3!Y57</f>
        <v>0</v>
      </c>
      <c r="F30" s="147">
        <f>ثلاثي3!Y56</f>
        <v>0</v>
      </c>
      <c r="G30" s="147">
        <f>ثلاثي3!Y55</f>
        <v>0</v>
      </c>
      <c r="H30" s="153" t="str">
        <f t="shared" si="5"/>
        <v>للتثبت</v>
      </c>
      <c r="I30" s="169">
        <f>C30-VLOOKUP(H7,ثلاثي1!A5:AK49,25,FALSE)</f>
        <v>0</v>
      </c>
      <c r="J30" s="210"/>
      <c r="K30" s="149"/>
      <c r="L30" s="234" t="str">
        <f t="shared" si="1"/>
        <v>معدل المجال</v>
      </c>
      <c r="M30" s="175">
        <f>VLOOKUP(H7,ثلاثي1!A5:AJ49,25,FALSE)</f>
        <v>0</v>
      </c>
      <c r="N30" s="175">
        <f>VLOOKUP(H7,ثلاثي2!A5:AJ49,25,FALSE)</f>
        <v>0</v>
      </c>
      <c r="O30" s="175">
        <f t="shared" si="3"/>
        <v>0</v>
      </c>
    </row>
    <row r="31" spans="2:15" x14ac:dyDescent="0.25">
      <c r="B31" s="149"/>
      <c r="C31" s="153"/>
      <c r="D31" s="149"/>
      <c r="E31" s="152"/>
      <c r="H31" s="153"/>
      <c r="I31" s="171"/>
      <c r="J31" s="171"/>
      <c r="K31" s="149"/>
      <c r="L31" s="233"/>
      <c r="M31" s="238"/>
      <c r="N31" s="238"/>
      <c r="O31" s="238"/>
    </row>
    <row r="32" spans="2:15" ht="18" x14ac:dyDescent="0.25">
      <c r="B32" s="389" t="str">
        <f>ثلاثي3!AA3</f>
        <v>مجال اللغات</v>
      </c>
      <c r="C32" s="390"/>
      <c r="E32" s="152"/>
      <c r="H32" s="152"/>
      <c r="I32" s="171"/>
      <c r="J32" s="171"/>
      <c r="K32" s="149"/>
      <c r="L32" s="168" t="str">
        <f t="shared" si="1"/>
        <v>مجال اللغات</v>
      </c>
      <c r="M32" s="168" t="s">
        <v>122</v>
      </c>
      <c r="N32" s="168" t="s">
        <v>123</v>
      </c>
      <c r="O32" s="168" t="s">
        <v>124</v>
      </c>
    </row>
    <row r="33" spans="2:25" x14ac:dyDescent="0.25">
      <c r="B33" s="148" t="str">
        <f>ثلاثي3!AA4</f>
        <v>Expr orale</v>
      </c>
      <c r="C33" s="145">
        <f>VLOOKUP(H7,ثلاثي3!A5:AK49,27,FALSE)</f>
        <v>0</v>
      </c>
      <c r="D33" s="149"/>
      <c r="E33" s="146" t="e">
        <f>ثلاثي3!AA57</f>
        <v>#DIV/0!</v>
      </c>
      <c r="F33" s="147">
        <f>ثلاثي3!AA56</f>
        <v>0</v>
      </c>
      <c r="G33" s="147">
        <f>ثلاثي3!AA55</f>
        <v>0</v>
      </c>
      <c r="H33" s="153" t="str">
        <f>IF(AND(C33=F33,C$40=G$40),"للتثبت","")</f>
        <v>للتثبت</v>
      </c>
      <c r="I33" s="169">
        <f>C33-VLOOKUP(H7,ثلاثي1!A5:AK49,27,FALSE)</f>
        <v>0</v>
      </c>
      <c r="J33" s="210"/>
      <c r="K33" s="149"/>
      <c r="L33" s="234" t="str">
        <f t="shared" si="1"/>
        <v>Expr orale</v>
      </c>
      <c r="M33" s="174">
        <f>VLOOKUP(H7,ثلاثي1!A5:AJ49,27,FALSE)</f>
        <v>0</v>
      </c>
      <c r="N33" s="174">
        <f>VLOOKUP(H7,ثلاثي2!A5:AJ49,27,FALSE)</f>
        <v>0</v>
      </c>
      <c r="O33" s="237">
        <f t="shared" si="3"/>
        <v>0</v>
      </c>
    </row>
    <row r="34" spans="2:25" x14ac:dyDescent="0.25">
      <c r="B34" s="148" t="str">
        <f>ثلاثي3!AB4</f>
        <v>Lecture</v>
      </c>
      <c r="C34" s="157">
        <f>VLOOKUP(H7,ثلاثي3!A5:AK49,28,FALSE)</f>
        <v>0</v>
      </c>
      <c r="D34" s="149"/>
      <c r="E34" s="146" t="e">
        <f>ثلاثي3!AB57</f>
        <v>#DIV/0!</v>
      </c>
      <c r="F34" s="147">
        <f>ثلاثي3!AB56</f>
        <v>0</v>
      </c>
      <c r="G34" s="147">
        <f>ثلاثي3!AB55</f>
        <v>0</v>
      </c>
      <c r="H34" s="153" t="str">
        <f t="shared" ref="H34:H37" si="6">IF(AND(C34=F34,C$40=G$40),"للتثبت","")</f>
        <v>للتثبت</v>
      </c>
      <c r="I34" s="169">
        <f>C34-VLOOKUP(H7,ثلاثي1!A5:AK49,28,FALSE)</f>
        <v>0</v>
      </c>
      <c r="J34" s="210"/>
      <c r="K34" s="149"/>
      <c r="L34" s="234" t="str">
        <f t="shared" si="1"/>
        <v>Lecture</v>
      </c>
      <c r="M34" s="239">
        <f>VLOOKUP(H7,ثلاثي1!A5:AJ49,28,FALSE)</f>
        <v>0</v>
      </c>
      <c r="N34" s="239">
        <f>VLOOKUP(H7,ثلاثي2!A5:AJ49,28,FALSE)</f>
        <v>0</v>
      </c>
      <c r="O34" s="237">
        <f t="shared" si="3"/>
        <v>0</v>
      </c>
    </row>
    <row r="35" spans="2:25" x14ac:dyDescent="0.25">
      <c r="B35" s="148" t="str">
        <f>ثلاثي3!AC4</f>
        <v>Prod écrite</v>
      </c>
      <c r="C35" s="157">
        <f>VLOOKUP(H7,ثلاثي3!A5:AK49,29,FALSE)</f>
        <v>0</v>
      </c>
      <c r="D35" s="149"/>
      <c r="E35" s="146" t="e">
        <f>ثلاثي3!AC57</f>
        <v>#DIV/0!</v>
      </c>
      <c r="F35" s="147">
        <f>ثلاثي3!AC56</f>
        <v>0</v>
      </c>
      <c r="G35" s="147">
        <f>ثلاثي3!AC55</f>
        <v>0</v>
      </c>
      <c r="H35" s="153" t="str">
        <f t="shared" si="6"/>
        <v>للتثبت</v>
      </c>
      <c r="I35" s="169">
        <f>C35-VLOOKUP(H7,ثلاثي1!A5:AK49,29,FALSE)</f>
        <v>0</v>
      </c>
      <c r="J35" s="210"/>
      <c r="K35" s="149"/>
      <c r="L35" s="234" t="str">
        <f t="shared" si="1"/>
        <v>Prod écrite</v>
      </c>
      <c r="M35" s="239">
        <f>VLOOKUP(H7,ثلاثي1!A5:AJ49,29,FALSE)</f>
        <v>0</v>
      </c>
      <c r="N35" s="239">
        <f>VLOOKUP(H7,ثلاثي2!A5:AJ49,29,FALSE)</f>
        <v>0</v>
      </c>
      <c r="O35" s="237">
        <f t="shared" si="3"/>
        <v>0</v>
      </c>
    </row>
    <row r="36" spans="2:25" x14ac:dyDescent="0.25">
      <c r="B36" s="148" t="str">
        <f>ثلاثي3!AD4</f>
        <v>الأنقليزية</v>
      </c>
      <c r="C36" s="157">
        <f>VLOOKUP(H7,ثلاثي3!A5:AK49,30,FALSE)</f>
        <v>0</v>
      </c>
      <c r="D36" s="149"/>
      <c r="E36" s="146" t="e">
        <f>ثلاثي3!AD57</f>
        <v>#DIV/0!</v>
      </c>
      <c r="F36" s="147">
        <f>ثلاثي3!AD56</f>
        <v>0</v>
      </c>
      <c r="G36" s="147">
        <f>ثلاثي3!AD55</f>
        <v>0</v>
      </c>
      <c r="H36" s="153" t="str">
        <f t="shared" si="6"/>
        <v>للتثبت</v>
      </c>
      <c r="I36" s="169">
        <f>C36-VLOOKUP(H7,ثلاثي1!A5:AK49,30,FALSE)</f>
        <v>0</v>
      </c>
      <c r="J36" s="210"/>
      <c r="K36" s="149"/>
      <c r="L36" s="234" t="str">
        <f t="shared" si="1"/>
        <v>الأنقليزية</v>
      </c>
      <c r="M36" s="239">
        <f>VLOOKUP(H7,ثلاثي1!A5:AJ49,30,FALSE)</f>
        <v>0</v>
      </c>
      <c r="N36" s="239">
        <f>VLOOKUP(H7,ثلاثي2!A5:AJ49,30,FALSE)</f>
        <v>0</v>
      </c>
      <c r="O36" s="237">
        <f t="shared" si="3"/>
        <v>0</v>
      </c>
    </row>
    <row r="37" spans="2:25" x14ac:dyDescent="0.25">
      <c r="B37" s="148" t="str">
        <f>ثلاثي3!AF4</f>
        <v>معدل المجال</v>
      </c>
      <c r="C37" s="167">
        <f>VLOOKUP(H7,ثلاثي3!A5:AK49,32,FALSE)</f>
        <v>0</v>
      </c>
      <c r="D37" s="149"/>
      <c r="E37" s="146">
        <f>ثلاثي3!AF57</f>
        <v>0</v>
      </c>
      <c r="F37" s="147">
        <f>ثلاثي3!AF56</f>
        <v>0</v>
      </c>
      <c r="G37" s="147">
        <f>ثلاثي3!AF55</f>
        <v>0</v>
      </c>
      <c r="H37" s="153" t="str">
        <f t="shared" si="6"/>
        <v>للتثبت</v>
      </c>
      <c r="I37" s="169">
        <f>C37-VLOOKUP(H7,ثلاثي1!A5:AK49,32,FALSE)</f>
        <v>0</v>
      </c>
      <c r="J37" s="210"/>
      <c r="K37" s="149"/>
      <c r="L37" s="234" t="str">
        <f>B37</f>
        <v>معدل المجال</v>
      </c>
      <c r="M37" s="175">
        <f>VLOOKUP(H7,ثلاثي1!A5:AJ49,32,FALSE)</f>
        <v>0</v>
      </c>
      <c r="N37" s="175">
        <f>VLOOKUP(H7,ثلاثي2!A5:AJ49,32,FALSE)</f>
        <v>0</v>
      </c>
      <c r="O37" s="175">
        <f t="shared" si="3"/>
        <v>0</v>
      </c>
    </row>
    <row r="38" spans="2:25" x14ac:dyDescent="0.25">
      <c r="B38" s="149"/>
      <c r="D38" s="149"/>
      <c r="E38" s="152"/>
      <c r="F38" s="152"/>
      <c r="G38" s="152"/>
      <c r="H38" s="152"/>
      <c r="I38" s="172"/>
      <c r="J38" s="172"/>
      <c r="K38" s="149"/>
      <c r="L38" s="240"/>
      <c r="M38" s="238"/>
      <c r="N38" s="238"/>
      <c r="O38" s="238"/>
    </row>
    <row r="39" spans="2:25" s="177" customFormat="1" ht="18" x14ac:dyDescent="0.25">
      <c r="B39" s="173" t="s">
        <v>96</v>
      </c>
      <c r="C39" s="174">
        <f>VLOOKUP(H7,ثلاثي1!A5:AK49,35,FALSE)</f>
        <v>0</v>
      </c>
      <c r="D39" s="172"/>
      <c r="E39" s="175">
        <f>ثلاثي1!AI42</f>
        <v>0</v>
      </c>
      <c r="F39" s="176">
        <f>ثلاثي1!AI41</f>
        <v>0</v>
      </c>
      <c r="G39" s="176">
        <f>ثلاثي1!AI40</f>
        <v>0</v>
      </c>
      <c r="H39" s="172"/>
      <c r="I39" s="172"/>
      <c r="J39" s="172"/>
      <c r="K39" s="149"/>
      <c r="L39" s="241" t="str">
        <f t="shared" ref="L39:M41" si="7">B39</f>
        <v>معدل الثلاثي الأول</v>
      </c>
      <c r="M39" s="242">
        <f t="shared" si="7"/>
        <v>0</v>
      </c>
      <c r="Y39" s="132"/>
    </row>
    <row r="40" spans="2:25" ht="18" x14ac:dyDescent="0.25">
      <c r="B40" s="158" t="s">
        <v>104</v>
      </c>
      <c r="C40" s="174">
        <f>VLOOKUP(H7,ثلاثي2!A5:AK49,35,FALSE)</f>
        <v>0</v>
      </c>
      <c r="E40" s="146">
        <f>ثلاثي2!AI57</f>
        <v>0</v>
      </c>
      <c r="F40" s="147">
        <f>ثلاثي2!AI56</f>
        <v>0</v>
      </c>
      <c r="G40" s="147">
        <f>ثلاثي2!AI55</f>
        <v>0</v>
      </c>
      <c r="H40" s="152"/>
      <c r="I40" s="172"/>
      <c r="J40" s="172"/>
      <c r="K40" s="172"/>
      <c r="L40" s="241" t="str">
        <f t="shared" si="7"/>
        <v>معدل الثلاثي الثاني</v>
      </c>
      <c r="M40" s="242">
        <f t="shared" si="7"/>
        <v>0</v>
      </c>
      <c r="Y40" s="177"/>
    </row>
    <row r="41" spans="2:25" ht="18" x14ac:dyDescent="0.25">
      <c r="B41" s="158" t="s">
        <v>106</v>
      </c>
      <c r="C41" s="174">
        <f>VLOOKUP(H7,ثلاثي3!A5:AK49,35,FALSE)</f>
        <v>0</v>
      </c>
      <c r="E41" s="146">
        <f>ثلاثي3!AI57</f>
        <v>0</v>
      </c>
      <c r="F41" s="147">
        <f>ثلاثي3!AI56</f>
        <v>0</v>
      </c>
      <c r="G41" s="147">
        <f>ثلاثي3!AI55</f>
        <v>0</v>
      </c>
      <c r="H41" s="152"/>
      <c r="I41" s="172"/>
      <c r="J41" s="172"/>
      <c r="K41" s="152"/>
      <c r="L41" s="241" t="str">
        <f t="shared" si="7"/>
        <v>معدل الثلاثي الثالث</v>
      </c>
      <c r="M41" s="242">
        <f t="shared" si="7"/>
        <v>0</v>
      </c>
    </row>
    <row r="42" spans="2:25" ht="18" x14ac:dyDescent="0.25">
      <c r="B42" s="158" t="s">
        <v>97</v>
      </c>
      <c r="C42" s="159">
        <f>VLOOKUP(H7,ثلاثي3!A5:AK49,36,FALSE)</f>
        <v>1</v>
      </c>
      <c r="D42" s="156"/>
      <c r="E42" s="156"/>
      <c r="F42" s="152"/>
      <c r="H42" s="149"/>
      <c r="I42" s="172"/>
      <c r="J42" s="172"/>
      <c r="K42" s="152"/>
      <c r="L42" s="172"/>
    </row>
    <row r="43" spans="2:25" ht="18" x14ac:dyDescent="0.25">
      <c r="B43" s="158" t="s">
        <v>46</v>
      </c>
      <c r="C43" s="145" t="str">
        <f>VLOOKUP(H7,ثلاثي3!A5:AK49,37,FALSE)</f>
        <v/>
      </c>
      <c r="D43" s="149"/>
      <c r="E43" s="152"/>
      <c r="F43" s="152"/>
      <c r="H43" s="149"/>
      <c r="I43" s="149"/>
      <c r="J43" s="149"/>
      <c r="K43" s="149"/>
      <c r="L43" s="172"/>
    </row>
    <row r="44" spans="2:25" x14ac:dyDescent="0.25">
      <c r="H44" s="149"/>
      <c r="I44" s="149"/>
      <c r="J44" s="149"/>
      <c r="K44" s="149"/>
      <c r="L44" s="172"/>
    </row>
    <row r="45" spans="2:25" x14ac:dyDescent="0.25">
      <c r="B45" s="186" t="s">
        <v>107</v>
      </c>
      <c r="H45" s="149"/>
      <c r="I45" s="149"/>
      <c r="J45" s="149"/>
      <c r="K45" s="149"/>
      <c r="L45" s="172"/>
    </row>
    <row r="46" spans="2:25" ht="15.75" x14ac:dyDescent="0.25">
      <c r="B46" s="194" t="str">
        <f>IF(C46="","","فارق أعداد")</f>
        <v/>
      </c>
      <c r="C46" s="179" t="str">
        <f>IF(MAX(C10:C13,C17:C19,C23:C29,C33:C36)-MIN(C10:C13,C17:C19,C23:C29,C33:C36)&gt;=15,"فارق بين أعلى أعداده وأدنى أعداده يساوي أو يفوق 15 من 20","")</f>
        <v/>
      </c>
      <c r="D46" s="180"/>
      <c r="E46" s="181"/>
      <c r="F46" s="129"/>
      <c r="G46" s="129"/>
      <c r="H46" s="180"/>
      <c r="I46" s="182"/>
      <c r="J46" s="188"/>
      <c r="K46" s="149"/>
      <c r="L46" s="172"/>
    </row>
    <row r="47" spans="2:25" ht="15.75" x14ac:dyDescent="0.25">
      <c r="B47" s="195" t="str">
        <f>IF(C47="","","تثبت في معدل المجالات")</f>
        <v>تثبت في معدل المجالات</v>
      </c>
      <c r="C47" s="187" t="str">
        <f>IF(AND(OR(C14=F14,C20=F20,C30=F30,C37=F37),OR(C14=G14,C20=G20,C30=G30,C37=G37)),"تلميذ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7" s="188"/>
      <c r="E47" s="189"/>
      <c r="F47" s="190"/>
      <c r="G47" s="190"/>
      <c r="H47" s="188"/>
      <c r="I47" s="192"/>
      <c r="J47" s="188"/>
      <c r="K47" s="149"/>
      <c r="L47" s="172"/>
    </row>
    <row r="48" spans="2:25" x14ac:dyDescent="0.25">
      <c r="B48" s="196" t="str">
        <f>IF(C48="","","تراجع هام في أحد المواد")</f>
        <v/>
      </c>
      <c r="C48" s="183" t="str">
        <f>IF(MIN(I10:I37)&lt;=-10,"تراجع في أحد المواد أو المجالات بأكثر من 10","")</f>
        <v/>
      </c>
      <c r="D48" s="137"/>
      <c r="E48" s="137"/>
      <c r="F48" s="137"/>
      <c r="G48" s="137"/>
      <c r="H48" s="184"/>
      <c r="I48" s="185"/>
      <c r="J48" s="188"/>
      <c r="K48" s="149"/>
      <c r="L48" s="172"/>
    </row>
    <row r="49" spans="2:12" x14ac:dyDescent="0.25">
      <c r="H49" s="149"/>
      <c r="I49" s="149"/>
      <c r="J49" s="149"/>
      <c r="K49" s="149"/>
      <c r="L49" s="172"/>
    </row>
    <row r="50" spans="2:12" x14ac:dyDescent="0.25">
      <c r="H50" s="149"/>
      <c r="I50" s="149"/>
      <c r="J50" s="149"/>
      <c r="K50" s="149"/>
      <c r="L50" s="172"/>
    </row>
    <row r="51" spans="2:12" x14ac:dyDescent="0.25">
      <c r="B51" s="149"/>
      <c r="E51" s="149"/>
      <c r="F51" s="149"/>
      <c r="G51" s="149"/>
      <c r="H51" s="149"/>
      <c r="I51" s="149"/>
      <c r="J51" s="149"/>
      <c r="K51" s="149"/>
      <c r="L51" s="172"/>
    </row>
    <row r="52" spans="2:12" x14ac:dyDescent="0.25">
      <c r="B52" s="149"/>
      <c r="D52" s="149"/>
      <c r="E52" s="149"/>
      <c r="H52" s="149"/>
      <c r="I52" s="149"/>
      <c r="J52" s="149"/>
      <c r="K52" s="149"/>
      <c r="L52" s="172"/>
    </row>
    <row r="53" spans="2:12" x14ac:dyDescent="0.25">
      <c r="B53" s="149"/>
      <c r="C53" s="152"/>
      <c r="D53" s="149"/>
      <c r="E53" s="149"/>
      <c r="F53" s="156"/>
      <c r="G53" s="156"/>
      <c r="H53" s="149"/>
      <c r="I53" s="149"/>
      <c r="J53" s="149"/>
      <c r="K53" s="149"/>
      <c r="L53" s="172"/>
    </row>
    <row r="54" spans="2:12" x14ac:dyDescent="0.25">
      <c r="B54" s="149"/>
      <c r="D54" s="149"/>
      <c r="E54" s="149"/>
      <c r="H54" s="149"/>
      <c r="I54" s="149"/>
      <c r="J54" s="149"/>
      <c r="K54" s="149"/>
      <c r="L54" s="172"/>
    </row>
    <row r="55" spans="2:12" x14ac:dyDescent="0.25">
      <c r="B55" s="149"/>
      <c r="C55" s="160"/>
      <c r="D55" s="149"/>
      <c r="E55" s="149"/>
      <c r="F55" s="156"/>
      <c r="G55" s="156"/>
      <c r="H55" s="149"/>
      <c r="I55" s="149"/>
      <c r="J55" s="149"/>
      <c r="K55" s="149"/>
      <c r="L55" s="172"/>
    </row>
    <row r="56" spans="2:12" x14ac:dyDescent="0.25">
      <c r="B56" s="149"/>
      <c r="C56" s="149"/>
      <c r="D56" s="149"/>
      <c r="E56" s="149"/>
      <c r="F56" s="149"/>
      <c r="G56" s="149"/>
      <c r="H56" s="149"/>
      <c r="I56" s="149"/>
      <c r="J56" s="149"/>
      <c r="K56" s="149"/>
      <c r="L56" s="172"/>
    </row>
    <row r="57" spans="2:12" x14ac:dyDescent="0.25">
      <c r="B57" s="149"/>
      <c r="C57" s="149"/>
      <c r="D57" s="149"/>
      <c r="E57" s="149"/>
      <c r="F57" s="149"/>
      <c r="G57" s="149"/>
      <c r="H57" s="149"/>
      <c r="I57" s="149"/>
      <c r="J57" s="149"/>
      <c r="K57" s="149"/>
      <c r="L57" s="172"/>
    </row>
    <row r="58" spans="2:12" x14ac:dyDescent="0.25">
      <c r="B58" s="149"/>
      <c r="C58" s="149"/>
      <c r="D58" s="149"/>
      <c r="E58" s="149"/>
      <c r="F58" s="149"/>
      <c r="G58" s="149"/>
      <c r="H58" s="149"/>
      <c r="I58" s="149"/>
      <c r="J58" s="149"/>
      <c r="K58" s="149"/>
      <c r="L58" s="172"/>
    </row>
    <row r="59" spans="2:12" x14ac:dyDescent="0.25">
      <c r="B59" s="149"/>
      <c r="C59" s="149"/>
      <c r="D59" s="149"/>
      <c r="E59" s="149"/>
      <c r="F59" s="149"/>
      <c r="G59" s="149"/>
      <c r="H59" s="149"/>
      <c r="I59" s="149"/>
      <c r="J59" s="149"/>
      <c r="K59" s="149"/>
      <c r="L59" s="172"/>
    </row>
    <row r="60" spans="2:12" x14ac:dyDescent="0.25">
      <c r="B60" s="149"/>
      <c r="C60" s="149"/>
      <c r="D60" s="149"/>
      <c r="E60" s="149"/>
      <c r="F60" s="149"/>
      <c r="G60" s="149"/>
      <c r="H60" s="149"/>
      <c r="I60" s="149"/>
      <c r="J60" s="149"/>
      <c r="K60" s="149"/>
      <c r="L60" s="172"/>
    </row>
    <row r="61" spans="2:12" x14ac:dyDescent="0.25">
      <c r="B61" s="149"/>
      <c r="D61" s="149"/>
      <c r="E61" s="149"/>
      <c r="I61" s="149"/>
      <c r="J61" s="149"/>
      <c r="K61" s="149"/>
      <c r="L61" s="172"/>
    </row>
    <row r="62" spans="2:12" x14ac:dyDescent="0.25">
      <c r="B62" s="149"/>
      <c r="D62" s="149"/>
      <c r="E62" s="149"/>
      <c r="I62" s="149"/>
      <c r="J62" s="149"/>
      <c r="K62" s="149"/>
      <c r="L62" s="172"/>
    </row>
    <row r="63" spans="2:12" x14ac:dyDescent="0.25">
      <c r="B63" s="149"/>
      <c r="E63" s="149"/>
      <c r="I63" s="149"/>
      <c r="J63" s="149"/>
      <c r="K63" s="149"/>
      <c r="L63" s="172"/>
    </row>
    <row r="64" spans="2:12" x14ac:dyDescent="0.25">
      <c r="B64" s="149"/>
      <c r="D64" s="149"/>
      <c r="E64" s="149"/>
      <c r="I64" s="149"/>
      <c r="J64" s="149"/>
      <c r="K64" s="149"/>
      <c r="L64" s="172"/>
    </row>
    <row r="65" spans="2:12" x14ac:dyDescent="0.25">
      <c r="B65" s="149"/>
      <c r="D65" s="149"/>
      <c r="E65" s="149"/>
      <c r="I65" s="149"/>
      <c r="J65" s="149"/>
      <c r="K65" s="149"/>
      <c r="L65" s="172"/>
    </row>
    <row r="66" spans="2:12" x14ac:dyDescent="0.25">
      <c r="B66" s="149"/>
      <c r="C66" s="161"/>
      <c r="D66" s="149"/>
      <c r="E66" s="149"/>
      <c r="I66" s="149"/>
      <c r="J66" s="149"/>
      <c r="K66" s="149"/>
      <c r="L66" s="172"/>
    </row>
    <row r="67" spans="2:12" x14ac:dyDescent="0.25">
      <c r="B67" s="149"/>
      <c r="C67" s="152"/>
      <c r="D67" s="149"/>
      <c r="E67" s="149"/>
      <c r="F67" s="149"/>
      <c r="G67" s="149"/>
      <c r="H67" s="149"/>
      <c r="I67" s="149"/>
      <c r="J67" s="149"/>
      <c r="K67" s="149"/>
      <c r="L67" s="172"/>
    </row>
    <row r="68" spans="2:12" x14ac:dyDescent="0.25">
      <c r="B68" s="149"/>
      <c r="C68" s="152"/>
      <c r="D68" s="149"/>
      <c r="E68" s="149"/>
      <c r="F68" s="149"/>
      <c r="G68" s="149"/>
      <c r="H68" s="149"/>
      <c r="K68" s="149"/>
    </row>
    <row r="69" spans="2:12" x14ac:dyDescent="0.25">
      <c r="C69" s="153"/>
      <c r="K69" s="149"/>
    </row>
  </sheetData>
  <sheetProtection formatCells="0" deleteRows="0" selectLockedCells="1" autoFilter="0"/>
  <mergeCells count="14">
    <mergeCell ref="B16:C16"/>
    <mergeCell ref="B22:C22"/>
    <mergeCell ref="B32:C32"/>
    <mergeCell ref="H1:I1"/>
    <mergeCell ref="H2:I2"/>
    <mergeCell ref="H3:I3"/>
    <mergeCell ref="B5:I5"/>
    <mergeCell ref="C7:E7"/>
    <mergeCell ref="B9:C9"/>
    <mergeCell ref="Q1:R1"/>
    <mergeCell ref="Q2:R2"/>
    <mergeCell ref="Q3:R3"/>
    <mergeCell ref="L5:S5"/>
    <mergeCell ref="M7:N7"/>
  </mergeCells>
  <conditionalFormatting sqref="F10">
    <cfRule type="cellIs" dxfId="49" priority="57" stopIfTrue="1" operator="equal">
      <formula>$C$10</formula>
    </cfRule>
  </conditionalFormatting>
  <conditionalFormatting sqref="G10">
    <cfRule type="cellIs" dxfId="48" priority="56" stopIfTrue="1" operator="equal">
      <formula>$C$10</formula>
    </cfRule>
  </conditionalFormatting>
  <conditionalFormatting sqref="F11">
    <cfRule type="cellIs" dxfId="47" priority="55" stopIfTrue="1" operator="equal">
      <formula>$C$11</formula>
    </cfRule>
  </conditionalFormatting>
  <conditionalFormatting sqref="G11">
    <cfRule type="cellIs" dxfId="46" priority="54" stopIfTrue="1" operator="equal">
      <formula>$C$11</formula>
    </cfRule>
  </conditionalFormatting>
  <conditionalFormatting sqref="F12">
    <cfRule type="cellIs" dxfId="45" priority="53" stopIfTrue="1" operator="equal">
      <formula>$C$12</formula>
    </cfRule>
  </conditionalFormatting>
  <conditionalFormatting sqref="G12">
    <cfRule type="cellIs" dxfId="44" priority="52" stopIfTrue="1" operator="equal">
      <formula>$C$12</formula>
    </cfRule>
  </conditionalFormatting>
  <conditionalFormatting sqref="F13">
    <cfRule type="cellIs" dxfId="43" priority="51" stopIfTrue="1" operator="equal">
      <formula>$C$13</formula>
    </cfRule>
  </conditionalFormatting>
  <conditionalFormatting sqref="G13">
    <cfRule type="cellIs" dxfId="42" priority="50" stopIfTrue="1" operator="equal">
      <formula>$C$13</formula>
    </cfRule>
  </conditionalFormatting>
  <conditionalFormatting sqref="F14">
    <cfRule type="cellIs" dxfId="41" priority="49" stopIfTrue="1" operator="equal">
      <formula>$C$14</formula>
    </cfRule>
  </conditionalFormatting>
  <conditionalFormatting sqref="G14">
    <cfRule type="cellIs" dxfId="40" priority="48" stopIfTrue="1" operator="equal">
      <formula>$C$14</formula>
    </cfRule>
  </conditionalFormatting>
  <conditionalFormatting sqref="F17">
    <cfRule type="cellIs" dxfId="39" priority="47" stopIfTrue="1" operator="equal">
      <formula>$C$17</formula>
    </cfRule>
  </conditionalFormatting>
  <conditionalFormatting sqref="G17">
    <cfRule type="cellIs" dxfId="38" priority="46" stopIfTrue="1" operator="equal">
      <formula>$C$17</formula>
    </cfRule>
  </conditionalFormatting>
  <conditionalFormatting sqref="F18">
    <cfRule type="cellIs" dxfId="37" priority="45" stopIfTrue="1" operator="equal">
      <formula>$C$18</formula>
    </cfRule>
  </conditionalFormatting>
  <conditionalFormatting sqref="G18">
    <cfRule type="cellIs" dxfId="36" priority="44" stopIfTrue="1" operator="equal">
      <formula>$C$18</formula>
    </cfRule>
  </conditionalFormatting>
  <conditionalFormatting sqref="F19">
    <cfRule type="cellIs" dxfId="35" priority="43" stopIfTrue="1" operator="equal">
      <formula>$C$19</formula>
    </cfRule>
  </conditionalFormatting>
  <conditionalFormatting sqref="G19">
    <cfRule type="cellIs" dxfId="34" priority="42" stopIfTrue="1" operator="equal">
      <formula>$C$19</formula>
    </cfRule>
  </conditionalFormatting>
  <conditionalFormatting sqref="F20">
    <cfRule type="cellIs" dxfId="33" priority="41" stopIfTrue="1" operator="equal">
      <formula>$C$20</formula>
    </cfRule>
  </conditionalFormatting>
  <conditionalFormatting sqref="G20">
    <cfRule type="cellIs" dxfId="32" priority="40" stopIfTrue="1" operator="equal">
      <formula>$C$20</formula>
    </cfRule>
  </conditionalFormatting>
  <conditionalFormatting sqref="F23">
    <cfRule type="cellIs" dxfId="31" priority="39" stopIfTrue="1" operator="equal">
      <formula>$C$23</formula>
    </cfRule>
  </conditionalFormatting>
  <conditionalFormatting sqref="G23">
    <cfRule type="cellIs" dxfId="30" priority="38" stopIfTrue="1" operator="equal">
      <formula>$C$23</formula>
    </cfRule>
  </conditionalFormatting>
  <conditionalFormatting sqref="F24">
    <cfRule type="cellIs" dxfId="29" priority="37" stopIfTrue="1" operator="equal">
      <formula>$C$24</formula>
    </cfRule>
  </conditionalFormatting>
  <conditionalFormatting sqref="G24">
    <cfRule type="cellIs" dxfId="28" priority="36" stopIfTrue="1" operator="equal">
      <formula>$C$24</formula>
    </cfRule>
  </conditionalFormatting>
  <conditionalFormatting sqref="F25:F26 G26">
    <cfRule type="cellIs" dxfId="27" priority="35" stopIfTrue="1" operator="equal">
      <formula>$C$25</formula>
    </cfRule>
  </conditionalFormatting>
  <conditionalFormatting sqref="G25:G26">
    <cfRule type="cellIs" dxfId="26" priority="34" stopIfTrue="1" operator="equal">
      <formula>$C$25</formula>
    </cfRule>
  </conditionalFormatting>
  <conditionalFormatting sqref="G27">
    <cfRule type="cellIs" dxfId="25" priority="33" stopIfTrue="1" operator="equal">
      <formula>$C$27</formula>
    </cfRule>
  </conditionalFormatting>
  <conditionalFormatting sqref="F27">
    <cfRule type="cellIs" dxfId="24" priority="32" stopIfTrue="1" operator="equal">
      <formula>$C$27</formula>
    </cfRule>
  </conditionalFormatting>
  <conditionalFormatting sqref="G28">
    <cfRule type="cellIs" dxfId="23" priority="31" stopIfTrue="1" operator="equal">
      <formula>$C$28</formula>
    </cfRule>
  </conditionalFormatting>
  <conditionalFormatting sqref="F28">
    <cfRule type="cellIs" dxfId="22" priority="30" stopIfTrue="1" operator="equal">
      <formula>$C$28</formula>
    </cfRule>
  </conditionalFormatting>
  <conditionalFormatting sqref="G29">
    <cfRule type="cellIs" dxfId="21" priority="29" stopIfTrue="1" operator="equal">
      <formula>$C$29</formula>
    </cfRule>
  </conditionalFormatting>
  <conditionalFormatting sqref="F29">
    <cfRule type="cellIs" dxfId="20" priority="28" stopIfTrue="1" operator="equal">
      <formula>$C$29</formula>
    </cfRule>
  </conditionalFormatting>
  <conditionalFormatting sqref="G30">
    <cfRule type="cellIs" dxfId="19" priority="27" stopIfTrue="1" operator="equal">
      <formula>$C$30</formula>
    </cfRule>
  </conditionalFormatting>
  <conditionalFormatting sqref="F30">
    <cfRule type="cellIs" dxfId="18" priority="26" stopIfTrue="1" operator="equal">
      <formula>$C$30</formula>
    </cfRule>
  </conditionalFormatting>
  <conditionalFormatting sqref="F33">
    <cfRule type="cellIs" dxfId="17" priority="25" stopIfTrue="1" operator="equal">
      <formula>$C$33</formula>
    </cfRule>
  </conditionalFormatting>
  <conditionalFormatting sqref="G33">
    <cfRule type="cellIs" dxfId="16" priority="24" stopIfTrue="1" operator="equal">
      <formula>$C$33</formula>
    </cfRule>
  </conditionalFormatting>
  <conditionalFormatting sqref="F34">
    <cfRule type="cellIs" dxfId="15" priority="23" stopIfTrue="1" operator="equal">
      <formula>$C$34</formula>
    </cfRule>
  </conditionalFormatting>
  <conditionalFormatting sqref="G34">
    <cfRule type="cellIs" dxfId="14" priority="22" stopIfTrue="1" operator="equal">
      <formula>$C$34</formula>
    </cfRule>
  </conditionalFormatting>
  <conditionalFormatting sqref="F36">
    <cfRule type="cellIs" dxfId="13" priority="21" stopIfTrue="1" operator="equal">
      <formula>$C$36</formula>
    </cfRule>
  </conditionalFormatting>
  <conditionalFormatting sqref="F37">
    <cfRule type="cellIs" dxfId="12" priority="20" stopIfTrue="1" operator="equal">
      <formula>$C$37</formula>
    </cfRule>
  </conditionalFormatting>
  <conditionalFormatting sqref="G36">
    <cfRule type="cellIs" dxfId="11" priority="19" stopIfTrue="1" operator="equal">
      <formula>$C$36</formula>
    </cfRule>
  </conditionalFormatting>
  <conditionalFormatting sqref="G37">
    <cfRule type="cellIs" dxfId="10" priority="18" stopIfTrue="1" operator="equal">
      <formula>$C$37</formula>
    </cfRule>
  </conditionalFormatting>
  <conditionalFormatting sqref="F40">
    <cfRule type="cellIs" dxfId="9" priority="17" stopIfTrue="1" operator="equal">
      <formula>$C$40</formula>
    </cfRule>
  </conditionalFormatting>
  <conditionalFormatting sqref="G40">
    <cfRule type="cellIs" dxfId="8" priority="16" stopIfTrue="1" operator="equal">
      <formula>$C$40</formula>
    </cfRule>
  </conditionalFormatting>
  <conditionalFormatting sqref="F35">
    <cfRule type="cellIs" dxfId="7" priority="15" stopIfTrue="1" operator="equal">
      <formula>$C$35</formula>
    </cfRule>
  </conditionalFormatting>
  <conditionalFormatting sqref="G35">
    <cfRule type="cellIs" dxfId="6" priority="14" stopIfTrue="1" operator="equal">
      <formula>$C$35</formula>
    </cfRule>
  </conditionalFormatting>
  <conditionalFormatting sqref="H10:H38 H40">
    <cfRule type="containsText" dxfId="5" priority="13" operator="containsText" text="للتثبت">
      <formula>NOT(ISERROR(SEARCH("للتثبت",H10)))</formula>
    </cfRule>
  </conditionalFormatting>
  <conditionalFormatting sqref="I10:J30">
    <cfRule type="iconSet" priority="12">
      <iconSet iconSet="3Arrows">
        <cfvo type="percent" val="0"/>
        <cfvo type="num" val="0"/>
        <cfvo type="num" val="0" gte="0"/>
      </iconSet>
    </cfRule>
  </conditionalFormatting>
  <conditionalFormatting sqref="I33:J37">
    <cfRule type="iconSet" priority="11">
      <iconSet iconSet="3Arrows">
        <cfvo type="percent" val="0"/>
        <cfvo type="num" val="0"/>
        <cfvo type="num" val="0" gte="0"/>
      </iconSet>
    </cfRule>
  </conditionalFormatting>
  <conditionalFormatting sqref="I29:J29">
    <cfRule type="iconSet" priority="10">
      <iconSet iconSet="3Arrows">
        <cfvo type="percent" val="0"/>
        <cfvo type="num" val="0"/>
        <cfvo type="num" val="0" gte="0"/>
      </iconSet>
    </cfRule>
  </conditionalFormatting>
  <conditionalFormatting sqref="I26:J26">
    <cfRule type="iconSet" priority="8">
      <iconSet iconSet="3Arrows">
        <cfvo type="percent" val="0"/>
        <cfvo type="num" val="0"/>
        <cfvo type="num" val="0" gte="0"/>
      </iconSet>
    </cfRule>
    <cfRule type="iconSet" priority="9">
      <iconSet iconSet="3Arrows">
        <cfvo type="percent" val="0"/>
        <cfvo type="num" val="0"/>
        <cfvo type="num" val="0" gte="0"/>
      </iconSet>
    </cfRule>
  </conditionalFormatting>
  <conditionalFormatting sqref="F39">
    <cfRule type="cellIs" dxfId="4" priority="7" stopIfTrue="1" operator="equal">
      <formula>$C$39</formula>
    </cfRule>
  </conditionalFormatting>
  <conditionalFormatting sqref="G39">
    <cfRule type="cellIs" dxfId="3" priority="6" stopIfTrue="1" operator="equal">
      <formula>$C$39</formula>
    </cfRule>
  </conditionalFormatting>
  <conditionalFormatting sqref="C40">
    <cfRule type="iconSet" priority="5">
      <iconSet iconSet="3Arrows">
        <cfvo type="percent" val="0"/>
        <cfvo type="num" val="$C$39"/>
        <cfvo type="num" val="$C$39"/>
      </iconSet>
    </cfRule>
  </conditionalFormatting>
  <conditionalFormatting sqref="F41">
    <cfRule type="cellIs" dxfId="2" priority="4" stopIfTrue="1" operator="equal">
      <formula>$C$40</formula>
    </cfRule>
  </conditionalFormatting>
  <conditionalFormatting sqref="G41">
    <cfRule type="cellIs" dxfId="1" priority="3" stopIfTrue="1" operator="equal">
      <formula>$C$40</formula>
    </cfRule>
  </conditionalFormatting>
  <conditionalFormatting sqref="H41">
    <cfRule type="containsText" dxfId="0" priority="2" operator="containsText" text="للتثبت">
      <formula>NOT(ISERROR(SEARCH("للتثبت",H41)))</formula>
    </cfRule>
  </conditionalFormatting>
  <conditionalFormatting sqref="C41">
    <cfRule type="iconSet" priority="1">
      <iconSet iconSet="3Arrows">
        <cfvo type="percent" val="0"/>
        <cfvo type="num" val="$C$39"/>
        <cfvo type="num" val="$C$39"/>
      </iconSet>
    </cfRule>
  </conditionalFormatting>
  <dataValidations count="2">
    <dataValidation type="whole" allowBlank="1" showInputMessage="1" showErrorMessage="1" sqref="WVU983051 JF7 TB7 ACX7 AMT7 AWP7 BGL7 BQH7 CAD7 CJZ7 CTV7 DDR7 DNN7 DXJ7 EHF7 ERB7 FAX7 FKT7 FUP7 GEL7 GOH7 GYD7 HHZ7 HRV7 IBR7 ILN7 IVJ7 JFF7 JPB7 JYX7 KIT7 KSP7 LCL7 LMH7 LWD7 MFZ7 MPV7 MZR7 NJN7 NTJ7 ODF7 ONB7 OWX7 PGT7 PQP7 QAL7 QKH7 QUD7 RDZ7 RNV7 RXR7 SHN7 SRJ7 TBF7 TLB7 TUX7 UET7 UOP7 UYL7 VIH7 VSD7 WBZ7 WLV7 WVR7 I65545:J65545 JF65545 TB65545 ACX65545 AMT65545 AWP65545 BGL65545 BQH65545 CAD65545 CJZ65545 CTV65545 DDR65545 DNN65545 DXJ65545 EHF65545 ERB65545 FAX65545 FKT65545 FUP65545 GEL65545 GOH65545 GYD65545 HHZ65545 HRV65545 IBR65545 ILN65545 IVJ65545 JFF65545 JPB65545 JYX65545 KIT65545 KSP65545 LCL65545 LMH65545 LWD65545 MFZ65545 MPV65545 MZR65545 NJN65545 NTJ65545 ODF65545 ONB65545 OWX65545 PGT65545 PQP65545 QAL65545 QKH65545 QUD65545 RDZ65545 RNV65545 RXR65545 SHN65545 SRJ65545 TBF65545 TLB65545 TUX65545 UET65545 UOP65545 UYL65545 VIH65545 VSD65545 WBZ65545 WLV65545 WVR65545 I131081:J131081 JF131081 TB131081 ACX131081 AMT131081 AWP131081 BGL131081 BQH131081 CAD131081 CJZ131081 CTV131081 DDR131081 DNN131081 DXJ131081 EHF131081 ERB131081 FAX131081 FKT131081 FUP131081 GEL131081 GOH131081 GYD131081 HHZ131081 HRV131081 IBR131081 ILN131081 IVJ131081 JFF131081 JPB131081 JYX131081 KIT131081 KSP131081 LCL131081 LMH131081 LWD131081 MFZ131081 MPV131081 MZR131081 NJN131081 NTJ131081 ODF131081 ONB131081 OWX131081 PGT131081 PQP131081 QAL131081 QKH131081 QUD131081 RDZ131081 RNV131081 RXR131081 SHN131081 SRJ131081 TBF131081 TLB131081 TUX131081 UET131081 UOP131081 UYL131081 VIH131081 VSD131081 WBZ131081 WLV131081 WVR131081 I196617:J196617 JF196617 TB196617 ACX196617 AMT196617 AWP196617 BGL196617 BQH196617 CAD196617 CJZ196617 CTV196617 DDR196617 DNN196617 DXJ196617 EHF196617 ERB196617 FAX196617 FKT196617 FUP196617 GEL196617 GOH196617 GYD196617 HHZ196617 HRV196617 IBR196617 ILN196617 IVJ196617 JFF196617 JPB196617 JYX196617 KIT196617 KSP196617 LCL196617 LMH196617 LWD196617 MFZ196617 MPV196617 MZR196617 NJN196617 NTJ196617 ODF196617 ONB196617 OWX196617 PGT196617 PQP196617 QAL196617 QKH196617 QUD196617 RDZ196617 RNV196617 RXR196617 SHN196617 SRJ196617 TBF196617 TLB196617 TUX196617 UET196617 UOP196617 UYL196617 VIH196617 VSD196617 WBZ196617 WLV196617 WVR196617 I262153:J262153 JF262153 TB262153 ACX262153 AMT262153 AWP262153 BGL262153 BQH262153 CAD262153 CJZ262153 CTV262153 DDR262153 DNN262153 DXJ262153 EHF262153 ERB262153 FAX262153 FKT262153 FUP262153 GEL262153 GOH262153 GYD262153 HHZ262153 HRV262153 IBR262153 ILN262153 IVJ262153 JFF262153 JPB262153 JYX262153 KIT262153 KSP262153 LCL262153 LMH262153 LWD262153 MFZ262153 MPV262153 MZR262153 NJN262153 NTJ262153 ODF262153 ONB262153 OWX262153 PGT262153 PQP262153 QAL262153 QKH262153 QUD262153 RDZ262153 RNV262153 RXR262153 SHN262153 SRJ262153 TBF262153 TLB262153 TUX262153 UET262153 UOP262153 UYL262153 VIH262153 VSD262153 WBZ262153 WLV262153 WVR262153 I327689:J327689 JF327689 TB327689 ACX327689 AMT327689 AWP327689 BGL327689 BQH327689 CAD327689 CJZ327689 CTV327689 DDR327689 DNN327689 DXJ327689 EHF327689 ERB327689 FAX327689 FKT327689 FUP327689 GEL327689 GOH327689 GYD327689 HHZ327689 HRV327689 IBR327689 ILN327689 IVJ327689 JFF327689 JPB327689 JYX327689 KIT327689 KSP327689 LCL327689 LMH327689 LWD327689 MFZ327689 MPV327689 MZR327689 NJN327689 NTJ327689 ODF327689 ONB327689 OWX327689 PGT327689 PQP327689 QAL327689 QKH327689 QUD327689 RDZ327689 RNV327689 RXR327689 SHN327689 SRJ327689 TBF327689 TLB327689 TUX327689 UET327689 UOP327689 UYL327689 VIH327689 VSD327689 WBZ327689 WLV327689 WVR327689 I393225:J393225 JF393225 TB393225 ACX393225 AMT393225 AWP393225 BGL393225 BQH393225 CAD393225 CJZ393225 CTV393225 DDR393225 DNN393225 DXJ393225 EHF393225 ERB393225 FAX393225 FKT393225 FUP393225 GEL393225 GOH393225 GYD393225 HHZ393225 HRV393225 IBR393225 ILN393225 IVJ393225 JFF393225 JPB393225 JYX393225 KIT393225 KSP393225 LCL393225 LMH393225 LWD393225 MFZ393225 MPV393225 MZR393225 NJN393225 NTJ393225 ODF393225 ONB393225 OWX393225 PGT393225 PQP393225 QAL393225 QKH393225 QUD393225 RDZ393225 RNV393225 RXR393225 SHN393225 SRJ393225 TBF393225 TLB393225 TUX393225 UET393225 UOP393225 UYL393225 VIH393225 VSD393225 WBZ393225 WLV393225 WVR393225 I458761:J458761 JF458761 TB458761 ACX458761 AMT458761 AWP458761 BGL458761 BQH458761 CAD458761 CJZ458761 CTV458761 DDR458761 DNN458761 DXJ458761 EHF458761 ERB458761 FAX458761 FKT458761 FUP458761 GEL458761 GOH458761 GYD458761 HHZ458761 HRV458761 IBR458761 ILN458761 IVJ458761 JFF458761 JPB458761 JYX458761 KIT458761 KSP458761 LCL458761 LMH458761 LWD458761 MFZ458761 MPV458761 MZR458761 NJN458761 NTJ458761 ODF458761 ONB458761 OWX458761 PGT458761 PQP458761 QAL458761 QKH458761 QUD458761 RDZ458761 RNV458761 RXR458761 SHN458761 SRJ458761 TBF458761 TLB458761 TUX458761 UET458761 UOP458761 UYL458761 VIH458761 VSD458761 WBZ458761 WLV458761 WVR458761 I524297:J524297 JF524297 TB524297 ACX524297 AMT524297 AWP524297 BGL524297 BQH524297 CAD524297 CJZ524297 CTV524297 DDR524297 DNN524297 DXJ524297 EHF524297 ERB524297 FAX524297 FKT524297 FUP524297 GEL524297 GOH524297 GYD524297 HHZ524297 HRV524297 IBR524297 ILN524297 IVJ524297 JFF524297 JPB524297 JYX524297 KIT524297 KSP524297 LCL524297 LMH524297 LWD524297 MFZ524297 MPV524297 MZR524297 NJN524297 NTJ524297 ODF524297 ONB524297 OWX524297 PGT524297 PQP524297 QAL524297 QKH524297 QUD524297 RDZ524297 RNV524297 RXR524297 SHN524297 SRJ524297 TBF524297 TLB524297 TUX524297 UET524297 UOP524297 UYL524297 VIH524297 VSD524297 WBZ524297 WLV524297 WVR524297 I589833:J589833 JF589833 TB589833 ACX589833 AMT589833 AWP589833 BGL589833 BQH589833 CAD589833 CJZ589833 CTV589833 DDR589833 DNN589833 DXJ589833 EHF589833 ERB589833 FAX589833 FKT589833 FUP589833 GEL589833 GOH589833 GYD589833 HHZ589833 HRV589833 IBR589833 ILN589833 IVJ589833 JFF589833 JPB589833 JYX589833 KIT589833 KSP589833 LCL589833 LMH589833 LWD589833 MFZ589833 MPV589833 MZR589833 NJN589833 NTJ589833 ODF589833 ONB589833 OWX589833 PGT589833 PQP589833 QAL589833 QKH589833 QUD589833 RDZ589833 RNV589833 RXR589833 SHN589833 SRJ589833 TBF589833 TLB589833 TUX589833 UET589833 UOP589833 UYL589833 VIH589833 VSD589833 WBZ589833 WLV589833 WVR589833 I655369:J655369 JF655369 TB655369 ACX655369 AMT655369 AWP655369 BGL655369 BQH655369 CAD655369 CJZ655369 CTV655369 DDR655369 DNN655369 DXJ655369 EHF655369 ERB655369 FAX655369 FKT655369 FUP655369 GEL655369 GOH655369 GYD655369 HHZ655369 HRV655369 IBR655369 ILN655369 IVJ655369 JFF655369 JPB655369 JYX655369 KIT655369 KSP655369 LCL655369 LMH655369 LWD655369 MFZ655369 MPV655369 MZR655369 NJN655369 NTJ655369 ODF655369 ONB655369 OWX655369 PGT655369 PQP655369 QAL655369 QKH655369 QUD655369 RDZ655369 RNV655369 RXR655369 SHN655369 SRJ655369 TBF655369 TLB655369 TUX655369 UET655369 UOP655369 UYL655369 VIH655369 VSD655369 WBZ655369 WLV655369 WVR655369 I720905:J720905 JF720905 TB720905 ACX720905 AMT720905 AWP720905 BGL720905 BQH720905 CAD720905 CJZ720905 CTV720905 DDR720905 DNN720905 DXJ720905 EHF720905 ERB720905 FAX720905 FKT720905 FUP720905 GEL720905 GOH720905 GYD720905 HHZ720905 HRV720905 IBR720905 ILN720905 IVJ720905 JFF720905 JPB720905 JYX720905 KIT720905 KSP720905 LCL720905 LMH720905 LWD720905 MFZ720905 MPV720905 MZR720905 NJN720905 NTJ720905 ODF720905 ONB720905 OWX720905 PGT720905 PQP720905 QAL720905 QKH720905 QUD720905 RDZ720905 RNV720905 RXR720905 SHN720905 SRJ720905 TBF720905 TLB720905 TUX720905 UET720905 UOP720905 UYL720905 VIH720905 VSD720905 WBZ720905 WLV720905 WVR720905 I786441:J786441 JF786441 TB786441 ACX786441 AMT786441 AWP786441 BGL786441 BQH786441 CAD786441 CJZ786441 CTV786441 DDR786441 DNN786441 DXJ786441 EHF786441 ERB786441 FAX786441 FKT786441 FUP786441 GEL786441 GOH786441 GYD786441 HHZ786441 HRV786441 IBR786441 ILN786441 IVJ786441 JFF786441 JPB786441 JYX786441 KIT786441 KSP786441 LCL786441 LMH786441 LWD786441 MFZ786441 MPV786441 MZR786441 NJN786441 NTJ786441 ODF786441 ONB786441 OWX786441 PGT786441 PQP786441 QAL786441 QKH786441 QUD786441 RDZ786441 RNV786441 RXR786441 SHN786441 SRJ786441 TBF786441 TLB786441 TUX786441 UET786441 UOP786441 UYL786441 VIH786441 VSD786441 WBZ786441 WLV786441 WVR786441 I851977:J851977 JF851977 TB851977 ACX851977 AMT851977 AWP851977 BGL851977 BQH851977 CAD851977 CJZ851977 CTV851977 DDR851977 DNN851977 DXJ851977 EHF851977 ERB851977 FAX851977 FKT851977 FUP851977 GEL851977 GOH851977 GYD851977 HHZ851977 HRV851977 IBR851977 ILN851977 IVJ851977 JFF851977 JPB851977 JYX851977 KIT851977 KSP851977 LCL851977 LMH851977 LWD851977 MFZ851977 MPV851977 MZR851977 NJN851977 NTJ851977 ODF851977 ONB851977 OWX851977 PGT851977 PQP851977 QAL851977 QKH851977 QUD851977 RDZ851977 RNV851977 RXR851977 SHN851977 SRJ851977 TBF851977 TLB851977 TUX851977 UET851977 UOP851977 UYL851977 VIH851977 VSD851977 WBZ851977 WLV851977 WVR851977 I917513:J917513 JF917513 TB917513 ACX917513 AMT917513 AWP917513 BGL917513 BQH917513 CAD917513 CJZ917513 CTV917513 DDR917513 DNN917513 DXJ917513 EHF917513 ERB917513 FAX917513 FKT917513 FUP917513 GEL917513 GOH917513 GYD917513 HHZ917513 HRV917513 IBR917513 ILN917513 IVJ917513 JFF917513 JPB917513 JYX917513 KIT917513 KSP917513 LCL917513 LMH917513 LWD917513 MFZ917513 MPV917513 MZR917513 NJN917513 NTJ917513 ODF917513 ONB917513 OWX917513 PGT917513 PQP917513 QAL917513 QKH917513 QUD917513 RDZ917513 RNV917513 RXR917513 SHN917513 SRJ917513 TBF917513 TLB917513 TUX917513 UET917513 UOP917513 UYL917513 VIH917513 VSD917513 WBZ917513 WLV917513 WVR917513 I983049:J983049 JF983049 TB983049 ACX983049 AMT983049 AWP983049 BGL983049 BQH983049 CAD983049 CJZ983049 CTV983049 DDR983049 DNN983049 DXJ983049 EHF983049 ERB983049 FAX983049 FKT983049 FUP983049 GEL983049 GOH983049 GYD983049 HHZ983049 HRV983049 IBR983049 ILN983049 IVJ983049 JFF983049 JPB983049 JYX983049 KIT983049 KSP983049 LCL983049 LMH983049 LWD983049 MFZ983049 MPV983049 MZR983049 NJN983049 NTJ983049 ODF983049 ONB983049 OWX983049 PGT983049 PQP983049 QAL983049 QKH983049 QUD983049 RDZ983049 RNV983049 RXR983049 SHN983049 SRJ983049 TBF983049 TLB983049 TUX983049 UET983049 UOP983049 UYL983049 VIH983049 VSD983049 WBZ983049 WLV983049 WVR983049 QUG983051 JI9 TE9 ADA9 AMW9 AWS9 BGO9 BQK9 CAG9 CKC9 CTY9 DDU9 DNQ9 DXM9 EHI9 ERE9 FBA9 FKW9 FUS9 GEO9 GOK9 GYG9 HIC9 HRY9 IBU9 ILQ9 IVM9 JFI9 JPE9 JZA9 KIW9 KSS9 LCO9 LMK9 LWG9 MGC9 MPY9 MZU9 NJQ9 NTM9 ODI9 ONE9 OXA9 PGW9 PQS9 QAO9 QKK9 QUG9 REC9 RNY9 RXU9 SHQ9 SRM9 TBI9 TLE9 TVA9 UEW9 UOS9 UYO9 VIK9 VSG9 WCC9 WLY9 WVU9 REC983051 JI65547 TE65547 ADA65547 AMW65547 AWS65547 BGO65547 BQK65547 CAG65547 CKC65547 CTY65547 DDU65547 DNQ65547 DXM65547 EHI65547 ERE65547 FBA65547 FKW65547 FUS65547 GEO65547 GOK65547 GYG65547 HIC65547 HRY65547 IBU65547 ILQ65547 IVM65547 JFI65547 JPE65547 JZA65547 KIW65547 KSS65547 LCO65547 LMK65547 LWG65547 MGC65547 MPY65547 MZU65547 NJQ65547 NTM65547 ODI65547 ONE65547 OXA65547 PGW65547 PQS65547 QAO65547 QKK65547 QUG65547 REC65547 RNY65547 RXU65547 SHQ65547 SRM65547 TBI65547 TLE65547 TVA65547 UEW65547 UOS65547 UYO65547 VIK65547 VSG65547 WCC65547 WLY65547 WVU65547 RNY983051 JI131083 TE131083 ADA131083 AMW131083 AWS131083 BGO131083 BQK131083 CAG131083 CKC131083 CTY131083 DDU131083 DNQ131083 DXM131083 EHI131083 ERE131083 FBA131083 FKW131083 FUS131083 GEO131083 GOK131083 GYG131083 HIC131083 HRY131083 IBU131083 ILQ131083 IVM131083 JFI131083 JPE131083 JZA131083 KIW131083 KSS131083 LCO131083 LMK131083 LWG131083 MGC131083 MPY131083 MZU131083 NJQ131083 NTM131083 ODI131083 ONE131083 OXA131083 PGW131083 PQS131083 QAO131083 QKK131083 QUG131083 REC131083 RNY131083 RXU131083 SHQ131083 SRM131083 TBI131083 TLE131083 TVA131083 UEW131083 UOS131083 UYO131083 VIK131083 VSG131083 WCC131083 WLY131083 WVU131083 RXU983051 JI196619 TE196619 ADA196619 AMW196619 AWS196619 BGO196619 BQK196619 CAG196619 CKC196619 CTY196619 DDU196619 DNQ196619 DXM196619 EHI196619 ERE196619 FBA196619 FKW196619 FUS196619 GEO196619 GOK196619 GYG196619 HIC196619 HRY196619 IBU196619 ILQ196619 IVM196619 JFI196619 JPE196619 JZA196619 KIW196619 KSS196619 LCO196619 LMK196619 LWG196619 MGC196619 MPY196619 MZU196619 NJQ196619 NTM196619 ODI196619 ONE196619 OXA196619 PGW196619 PQS196619 QAO196619 QKK196619 QUG196619 REC196619 RNY196619 RXU196619 SHQ196619 SRM196619 TBI196619 TLE196619 TVA196619 UEW196619 UOS196619 UYO196619 VIK196619 VSG196619 WCC196619 WLY196619 WVU196619 SHQ983051 JI262155 TE262155 ADA262155 AMW262155 AWS262155 BGO262155 BQK262155 CAG262155 CKC262155 CTY262155 DDU262155 DNQ262155 DXM262155 EHI262155 ERE262155 FBA262155 FKW262155 FUS262155 GEO262155 GOK262155 GYG262155 HIC262155 HRY262155 IBU262155 ILQ262155 IVM262155 JFI262155 JPE262155 JZA262155 KIW262155 KSS262155 LCO262155 LMK262155 LWG262155 MGC262155 MPY262155 MZU262155 NJQ262155 NTM262155 ODI262155 ONE262155 OXA262155 PGW262155 PQS262155 QAO262155 QKK262155 QUG262155 REC262155 RNY262155 RXU262155 SHQ262155 SRM262155 TBI262155 TLE262155 TVA262155 UEW262155 UOS262155 UYO262155 VIK262155 VSG262155 WCC262155 WLY262155 WVU262155 SRM983051 JI327691 TE327691 ADA327691 AMW327691 AWS327691 BGO327691 BQK327691 CAG327691 CKC327691 CTY327691 DDU327691 DNQ327691 DXM327691 EHI327691 ERE327691 FBA327691 FKW327691 FUS327691 GEO327691 GOK327691 GYG327691 HIC327691 HRY327691 IBU327691 ILQ327691 IVM327691 JFI327691 JPE327691 JZA327691 KIW327691 KSS327691 LCO327691 LMK327691 LWG327691 MGC327691 MPY327691 MZU327691 NJQ327691 NTM327691 ODI327691 ONE327691 OXA327691 PGW327691 PQS327691 QAO327691 QKK327691 QUG327691 REC327691 RNY327691 RXU327691 SHQ327691 SRM327691 TBI327691 TLE327691 TVA327691 UEW327691 UOS327691 UYO327691 VIK327691 VSG327691 WCC327691 WLY327691 WVU327691 TBI983051 JI393227 TE393227 ADA393227 AMW393227 AWS393227 BGO393227 BQK393227 CAG393227 CKC393227 CTY393227 DDU393227 DNQ393227 DXM393227 EHI393227 ERE393227 FBA393227 FKW393227 FUS393227 GEO393227 GOK393227 GYG393227 HIC393227 HRY393227 IBU393227 ILQ393227 IVM393227 JFI393227 JPE393227 JZA393227 KIW393227 KSS393227 LCO393227 LMK393227 LWG393227 MGC393227 MPY393227 MZU393227 NJQ393227 NTM393227 ODI393227 ONE393227 OXA393227 PGW393227 PQS393227 QAO393227 QKK393227 QUG393227 REC393227 RNY393227 RXU393227 SHQ393227 SRM393227 TBI393227 TLE393227 TVA393227 UEW393227 UOS393227 UYO393227 VIK393227 VSG393227 WCC393227 WLY393227 WVU393227 TLE983051 JI458763 TE458763 ADA458763 AMW458763 AWS458763 BGO458763 BQK458763 CAG458763 CKC458763 CTY458763 DDU458763 DNQ458763 DXM458763 EHI458763 ERE458763 FBA458763 FKW458763 FUS458763 GEO458763 GOK458763 GYG458763 HIC458763 HRY458763 IBU458763 ILQ458763 IVM458763 JFI458763 JPE458763 JZA458763 KIW458763 KSS458763 LCO458763 LMK458763 LWG458763 MGC458763 MPY458763 MZU458763 NJQ458763 NTM458763 ODI458763 ONE458763 OXA458763 PGW458763 PQS458763 QAO458763 QKK458763 QUG458763 REC458763 RNY458763 RXU458763 SHQ458763 SRM458763 TBI458763 TLE458763 TVA458763 UEW458763 UOS458763 UYO458763 VIK458763 VSG458763 WCC458763 WLY458763 WVU458763 TVA983051 JI524299 TE524299 ADA524299 AMW524299 AWS524299 BGO524299 BQK524299 CAG524299 CKC524299 CTY524299 DDU524299 DNQ524299 DXM524299 EHI524299 ERE524299 FBA524299 FKW524299 FUS524299 GEO524299 GOK524299 GYG524299 HIC524299 HRY524299 IBU524299 ILQ524299 IVM524299 JFI524299 JPE524299 JZA524299 KIW524299 KSS524299 LCO524299 LMK524299 LWG524299 MGC524299 MPY524299 MZU524299 NJQ524299 NTM524299 ODI524299 ONE524299 OXA524299 PGW524299 PQS524299 QAO524299 QKK524299 QUG524299 REC524299 RNY524299 RXU524299 SHQ524299 SRM524299 TBI524299 TLE524299 TVA524299 UEW524299 UOS524299 UYO524299 VIK524299 VSG524299 WCC524299 WLY524299 WVU524299 UEW983051 JI589835 TE589835 ADA589835 AMW589835 AWS589835 BGO589835 BQK589835 CAG589835 CKC589835 CTY589835 DDU589835 DNQ589835 DXM589835 EHI589835 ERE589835 FBA589835 FKW589835 FUS589835 GEO589835 GOK589835 GYG589835 HIC589835 HRY589835 IBU589835 ILQ589835 IVM589835 JFI589835 JPE589835 JZA589835 KIW589835 KSS589835 LCO589835 LMK589835 LWG589835 MGC589835 MPY589835 MZU589835 NJQ589835 NTM589835 ODI589835 ONE589835 OXA589835 PGW589835 PQS589835 QAO589835 QKK589835 QUG589835 REC589835 RNY589835 RXU589835 SHQ589835 SRM589835 TBI589835 TLE589835 TVA589835 UEW589835 UOS589835 UYO589835 VIK589835 VSG589835 WCC589835 WLY589835 WVU589835 UOS983051 JI655371 TE655371 ADA655371 AMW655371 AWS655371 BGO655371 BQK655371 CAG655371 CKC655371 CTY655371 DDU655371 DNQ655371 DXM655371 EHI655371 ERE655371 FBA655371 FKW655371 FUS655371 GEO655371 GOK655371 GYG655371 HIC655371 HRY655371 IBU655371 ILQ655371 IVM655371 JFI655371 JPE655371 JZA655371 KIW655371 KSS655371 LCO655371 LMK655371 LWG655371 MGC655371 MPY655371 MZU655371 NJQ655371 NTM655371 ODI655371 ONE655371 OXA655371 PGW655371 PQS655371 QAO655371 QKK655371 QUG655371 REC655371 RNY655371 RXU655371 SHQ655371 SRM655371 TBI655371 TLE655371 TVA655371 UEW655371 UOS655371 UYO655371 VIK655371 VSG655371 WCC655371 WLY655371 WVU655371 UYO983051 JI720907 TE720907 ADA720907 AMW720907 AWS720907 BGO720907 BQK720907 CAG720907 CKC720907 CTY720907 DDU720907 DNQ720907 DXM720907 EHI720907 ERE720907 FBA720907 FKW720907 FUS720907 GEO720907 GOK720907 GYG720907 HIC720907 HRY720907 IBU720907 ILQ720907 IVM720907 JFI720907 JPE720907 JZA720907 KIW720907 KSS720907 LCO720907 LMK720907 LWG720907 MGC720907 MPY720907 MZU720907 NJQ720907 NTM720907 ODI720907 ONE720907 OXA720907 PGW720907 PQS720907 QAO720907 QKK720907 QUG720907 REC720907 RNY720907 RXU720907 SHQ720907 SRM720907 TBI720907 TLE720907 TVA720907 UEW720907 UOS720907 UYO720907 VIK720907 VSG720907 WCC720907 WLY720907 WVU720907 VIK983051 JI786443 TE786443 ADA786443 AMW786443 AWS786443 BGO786443 BQK786443 CAG786443 CKC786443 CTY786443 DDU786443 DNQ786443 DXM786443 EHI786443 ERE786443 FBA786443 FKW786443 FUS786443 GEO786443 GOK786443 GYG786443 HIC786443 HRY786443 IBU786443 ILQ786443 IVM786443 JFI786443 JPE786443 JZA786443 KIW786443 KSS786443 LCO786443 LMK786443 LWG786443 MGC786443 MPY786443 MZU786443 NJQ786443 NTM786443 ODI786443 ONE786443 OXA786443 PGW786443 PQS786443 QAO786443 QKK786443 QUG786443 REC786443 RNY786443 RXU786443 SHQ786443 SRM786443 TBI786443 TLE786443 TVA786443 UEW786443 UOS786443 UYO786443 VIK786443 VSG786443 WCC786443 WLY786443 WVU786443 VSG983051 JI851979 TE851979 ADA851979 AMW851979 AWS851979 BGO851979 BQK851979 CAG851979 CKC851979 CTY851979 DDU851979 DNQ851979 DXM851979 EHI851979 ERE851979 FBA851979 FKW851979 FUS851979 GEO851979 GOK851979 GYG851979 HIC851979 HRY851979 IBU851979 ILQ851979 IVM851979 JFI851979 JPE851979 JZA851979 KIW851979 KSS851979 LCO851979 LMK851979 LWG851979 MGC851979 MPY851979 MZU851979 NJQ851979 NTM851979 ODI851979 ONE851979 OXA851979 PGW851979 PQS851979 QAO851979 QKK851979 QUG851979 REC851979 RNY851979 RXU851979 SHQ851979 SRM851979 TBI851979 TLE851979 TVA851979 UEW851979 UOS851979 UYO851979 VIK851979 VSG851979 WCC851979 WLY851979 WVU851979 WCC983051 JI917515 TE917515 ADA917515 AMW917515 AWS917515 BGO917515 BQK917515 CAG917515 CKC917515 CTY917515 DDU917515 DNQ917515 DXM917515 EHI917515 ERE917515 FBA917515 FKW917515 FUS917515 GEO917515 GOK917515 GYG917515 HIC917515 HRY917515 IBU917515 ILQ917515 IVM917515 JFI917515 JPE917515 JZA917515 KIW917515 KSS917515 LCO917515 LMK917515 LWG917515 MGC917515 MPY917515 MZU917515 NJQ917515 NTM917515 ODI917515 ONE917515 OXA917515 PGW917515 PQS917515 QAO917515 QKK917515 QUG917515 REC917515 RNY917515 RXU917515 SHQ917515 SRM917515 TBI917515 TLE917515 TVA917515 UEW917515 UOS917515 UYO917515 VIK917515 VSG917515 WCC917515 WLY917515 WVU917515 WLY983051 JI983051 TE983051 ADA983051 AMW983051 AWS983051 BGO983051 BQK983051 CAG983051 CKC983051 CTY983051 DDU983051 DNQ983051 DXM983051 EHI983051 ERE983051 FBA983051 FKW983051 FUS983051 GEO983051 GOK983051 GYG983051 HIC983051 HRY983051 IBU983051 ILQ983051 IVM983051 JFI983051 JPE983051 JZA983051 KIW983051 KSS983051 LCO983051 LMK983051 LWG983051 MGC983051 MPY983051 MZU983051 NJQ983051 NTM983051 ODI983051 ONE983051 OXA983051 PGW983051 PQS983051 QAO983051 QKK983051">
      <formula1>1</formula1>
      <formula2>35</formula2>
    </dataValidation>
    <dataValidation type="whole" allowBlank="1" showInputMessage="1" showErrorMessage="1" sqref="H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6" r:id="rId4" name="Spinner 2">
              <controlPr defaultSize="0" print="0" autoFill="0" autoLine="0" autoPict="0">
                <anchor moveWithCells="1">
                  <from>
                    <xdr:col>8</xdr:col>
                    <xdr:colOff>85725</xdr:colOff>
                    <xdr:row>5</xdr:row>
                    <xdr:rowOff>85725</xdr:rowOff>
                  </from>
                  <to>
                    <xdr:col>8</xdr:col>
                    <xdr:colOff>609600</xdr:colOff>
                    <xdr:row>7</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7:O44"/>
  <sheetViews>
    <sheetView rightToLeft="1" tabSelected="1" zoomScale="70" zoomScaleNormal="70" workbookViewId="0">
      <selection activeCell="L13" sqref="L13"/>
    </sheetView>
  </sheetViews>
  <sheetFormatPr baseColWidth="10" defaultRowHeight="12.75" x14ac:dyDescent="0.2"/>
  <cols>
    <col min="1" max="1" width="15.28515625" style="255" customWidth="1"/>
    <col min="2" max="2" width="8" style="256" customWidth="1"/>
    <col min="3" max="3" width="7.5703125" style="256" customWidth="1"/>
    <col min="4" max="4" width="24.7109375" style="256" customWidth="1"/>
    <col min="5" max="5" width="6.85546875" style="256" customWidth="1"/>
    <col min="6" max="6" width="7.140625" style="256" customWidth="1"/>
    <col min="7" max="7" width="14.7109375" style="256" customWidth="1"/>
    <col min="8" max="8" width="9.42578125" style="256" customWidth="1"/>
    <col min="9" max="9" width="8.7109375" style="256" customWidth="1"/>
    <col min="10" max="10" width="15" style="256" customWidth="1"/>
    <col min="11" max="11" width="13.5703125" style="256" customWidth="1"/>
    <col min="12" max="13" width="11.42578125" style="256"/>
    <col min="14" max="14" width="11.85546875" style="256" customWidth="1"/>
    <col min="15" max="16384" width="11.42578125" style="256"/>
  </cols>
  <sheetData>
    <row r="7" spans="1:15" ht="18" customHeight="1" x14ac:dyDescent="0.25">
      <c r="D7" s="402" t="s">
        <v>136</v>
      </c>
      <c r="E7" s="402"/>
      <c r="F7" s="402"/>
      <c r="K7" s="144" t="s">
        <v>98</v>
      </c>
      <c r="L7" s="304">
        <v>1</v>
      </c>
      <c r="M7" s="132"/>
      <c r="N7" s="132"/>
      <c r="O7" s="132"/>
    </row>
    <row r="8" spans="1:15" ht="20.25" customHeight="1" thickBot="1" x14ac:dyDescent="0.3">
      <c r="A8" s="257" t="s">
        <v>128</v>
      </c>
      <c r="B8" s="403" t="str">
        <f>VLOOKUP(L7,ثلاثي3!A5:AK49,2,FALSE)</f>
        <v/>
      </c>
      <c r="C8" s="403"/>
      <c r="D8" s="309" t="s">
        <v>129</v>
      </c>
      <c r="E8" s="404">
        <f>دفتر3!H1</f>
        <v>0</v>
      </c>
      <c r="F8" s="404"/>
      <c r="G8" s="405" t="s">
        <v>130</v>
      </c>
      <c r="H8" s="405"/>
      <c r="I8" s="258">
        <f>دفتر3!H3</f>
        <v>45</v>
      </c>
      <c r="K8" s="132"/>
      <c r="N8" s="132"/>
      <c r="O8" s="132"/>
    </row>
    <row r="9" spans="1:15" ht="16.5" thickTop="1" thickBot="1" x14ac:dyDescent="0.3">
      <c r="A9" s="259"/>
      <c r="B9" s="260"/>
      <c r="C9" s="260"/>
      <c r="D9" s="260"/>
      <c r="E9" s="260"/>
      <c r="F9" s="261"/>
      <c r="G9" s="406"/>
      <c r="H9" s="406"/>
      <c r="I9" s="406"/>
      <c r="K9" s="141"/>
      <c r="L9" s="141"/>
      <c r="M9" s="141"/>
      <c r="N9" s="141"/>
      <c r="O9" s="141"/>
    </row>
    <row r="10" spans="1:15" ht="14.25" thickTop="1" thickBot="1" x14ac:dyDescent="0.25">
      <c r="A10" s="262"/>
      <c r="B10" s="263"/>
      <c r="C10" s="263"/>
      <c r="D10" s="263"/>
      <c r="E10" s="263"/>
      <c r="F10" s="264"/>
      <c r="G10" s="406"/>
      <c r="H10" s="406"/>
      <c r="I10" s="406"/>
    </row>
    <row r="11" spans="1:15" ht="12.75" customHeight="1" thickTop="1" thickBot="1" x14ac:dyDescent="0.25">
      <c r="A11" s="262"/>
      <c r="B11" s="263"/>
      <c r="C11" s="263"/>
      <c r="D11" s="263"/>
      <c r="E11" s="263"/>
      <c r="F11" s="264"/>
      <c r="G11" s="406"/>
      <c r="H11" s="406"/>
      <c r="I11" s="406"/>
    </row>
    <row r="12" spans="1:15" ht="6.75" customHeight="1" thickTop="1" thickBot="1" x14ac:dyDescent="0.25">
      <c r="A12" s="265"/>
      <c r="B12" s="266"/>
      <c r="C12" s="266"/>
      <c r="D12" s="266"/>
      <c r="E12" s="266"/>
      <c r="F12" s="267"/>
      <c r="G12" s="406"/>
      <c r="H12" s="406"/>
      <c r="I12" s="406"/>
    </row>
    <row r="13" spans="1:15" ht="30" customHeight="1" thickTop="1" thickBot="1" x14ac:dyDescent="0.25">
      <c r="A13" s="268"/>
      <c r="B13" s="292">
        <f>VLOOKUP(L7,ثلاثي3!A5:AK49,4,FALSE)</f>
        <v>0</v>
      </c>
      <c r="C13" s="411">
        <f>VLOOKUP(L7,ثلاثي3!A5:AK49,9,FALSE)</f>
        <v>0</v>
      </c>
      <c r="D13" s="415"/>
      <c r="E13" s="292">
        <f>دفتر3!G10</f>
        <v>0</v>
      </c>
      <c r="F13" s="292">
        <f>دفتر3!F10</f>
        <v>0</v>
      </c>
      <c r="G13" s="270"/>
      <c r="H13" s="270"/>
      <c r="I13" s="270"/>
    </row>
    <row r="14" spans="1:15" ht="27.75" customHeight="1" thickTop="1" thickBot="1" x14ac:dyDescent="0.25">
      <c r="A14" s="271"/>
      <c r="B14" s="292">
        <f>VLOOKUP(L7,ثلاثي3!A5:AK49,5,FALSE)</f>
        <v>0</v>
      </c>
      <c r="C14" s="411"/>
      <c r="D14" s="416"/>
      <c r="E14" s="292">
        <f>دفتر3!G11</f>
        <v>0</v>
      </c>
      <c r="F14" s="292">
        <f>دفتر3!F11</f>
        <v>0</v>
      </c>
      <c r="G14" s="417">
        <f>VLOOKUP(L7,ثلاثي3!A5:AK49,35,FALSE)</f>
        <v>0</v>
      </c>
      <c r="H14" s="418">
        <f>دفتر3!G41</f>
        <v>0</v>
      </c>
      <c r="I14" s="418">
        <f>دفتر3!F41</f>
        <v>0</v>
      </c>
    </row>
    <row r="15" spans="1:15" ht="24.75" customHeight="1" thickTop="1" thickBot="1" x14ac:dyDescent="0.25">
      <c r="A15" s="271"/>
      <c r="B15" s="292">
        <f>VLOOKUP(L7,ثلاثي3!A5:AK49,6,FALSE)</f>
        <v>0</v>
      </c>
      <c r="C15" s="411"/>
      <c r="D15" s="416"/>
      <c r="E15" s="292">
        <f>دفتر3!G12</f>
        <v>0</v>
      </c>
      <c r="F15" s="292">
        <f>دفتر3!F12</f>
        <v>0</v>
      </c>
      <c r="G15" s="417"/>
      <c r="H15" s="418"/>
      <c r="I15" s="418"/>
    </row>
    <row r="16" spans="1:15" ht="27" customHeight="1" thickTop="1" thickBot="1" x14ac:dyDescent="0.25">
      <c r="A16" s="271"/>
      <c r="B16" s="292">
        <f>VLOOKUP(L7,ثلاثي3!A5:AK49,7,FALSE)</f>
        <v>0</v>
      </c>
      <c r="C16" s="414"/>
      <c r="D16" s="416"/>
      <c r="E16" s="292">
        <f>دفتر3!G13</f>
        <v>0</v>
      </c>
      <c r="F16" s="292">
        <f>دفتر3!F13</f>
        <v>0</v>
      </c>
      <c r="G16" s="407"/>
      <c r="H16" s="407"/>
      <c r="I16" s="407"/>
    </row>
    <row r="17" spans="1:9" ht="42.75" customHeight="1" thickTop="1" thickBot="1" x14ac:dyDescent="0.25">
      <c r="A17" s="272"/>
      <c r="B17" s="273"/>
      <c r="C17" s="274"/>
      <c r="D17" s="275"/>
      <c r="E17" s="273"/>
      <c r="F17" s="276"/>
      <c r="G17" s="406"/>
      <c r="H17" s="406"/>
      <c r="I17" s="406"/>
    </row>
    <row r="18" spans="1:9" ht="29.25" customHeight="1" thickTop="1" thickBot="1" x14ac:dyDescent="0.25">
      <c r="A18" s="408"/>
      <c r="B18" s="292">
        <f>VLOOKUP(L7,ثلاثي3!A5:AK49,11,FALSE)</f>
        <v>0</v>
      </c>
      <c r="C18" s="411">
        <f>VLOOKUP(L7,ثلاثي3!A5:AK49,15,FALSE)</f>
        <v>0</v>
      </c>
      <c r="D18" s="406"/>
      <c r="E18" s="292">
        <f>دفتر3!G17</f>
        <v>0</v>
      </c>
      <c r="F18" s="292">
        <f>دفتر3!F17</f>
        <v>0</v>
      </c>
      <c r="G18" s="406"/>
      <c r="H18" s="406"/>
      <c r="I18" s="406"/>
    </row>
    <row r="19" spans="1:9" ht="27" customHeight="1" thickTop="1" thickBot="1" x14ac:dyDescent="0.25">
      <c r="A19" s="409"/>
      <c r="B19" s="292">
        <f>VLOOKUP(L7,ثلاثي3!A5:AK49,12,FALSE)</f>
        <v>0</v>
      </c>
      <c r="C19" s="411"/>
      <c r="D19" s="406"/>
      <c r="E19" s="292">
        <f>دفتر3!G18</f>
        <v>0</v>
      </c>
      <c r="F19" s="292">
        <f>دفتر3!F18</f>
        <v>0</v>
      </c>
      <c r="G19" s="406"/>
      <c r="H19" s="406"/>
      <c r="I19" s="406"/>
    </row>
    <row r="20" spans="1:9" ht="26.25" customHeight="1" thickTop="1" thickBot="1" x14ac:dyDescent="0.25">
      <c r="A20" s="410"/>
      <c r="B20" s="292">
        <f>VLOOKUP(L7,ثلاثي3!A5:AK49,13,FALSE)</f>
        <v>0</v>
      </c>
      <c r="C20" s="411"/>
      <c r="D20" s="406"/>
      <c r="E20" s="292">
        <f>دفتر3!G19</f>
        <v>0</v>
      </c>
      <c r="F20" s="292">
        <f>دفتر3!F19</f>
        <v>0</v>
      </c>
      <c r="G20" s="412" t="str">
        <f>VLOOKUP(L7,ثلاثي3!A5:AK49,37,FALSE)</f>
        <v/>
      </c>
      <c r="H20" s="413"/>
      <c r="I20" s="413"/>
    </row>
    <row r="21" spans="1:9" ht="14.25" thickTop="1" thickBot="1" x14ac:dyDescent="0.25">
      <c r="A21" s="259"/>
      <c r="B21" s="260"/>
      <c r="C21" s="277"/>
      <c r="D21" s="288"/>
      <c r="E21" s="279"/>
      <c r="F21" s="280"/>
      <c r="G21" s="413"/>
      <c r="H21" s="413"/>
      <c r="I21" s="413"/>
    </row>
    <row r="22" spans="1:9" ht="14.25" thickTop="1" thickBot="1" x14ac:dyDescent="0.25">
      <c r="A22" s="262"/>
      <c r="B22" s="281"/>
      <c r="C22" s="282"/>
      <c r="D22" s="289"/>
      <c r="E22" s="263"/>
      <c r="F22" s="284"/>
      <c r="G22" s="413"/>
      <c r="H22" s="413"/>
      <c r="I22" s="413"/>
    </row>
    <row r="23" spans="1:9" ht="6.75" customHeight="1" thickTop="1" thickBot="1" x14ac:dyDescent="0.25">
      <c r="A23" s="262"/>
      <c r="B23" s="263"/>
      <c r="C23" s="282"/>
      <c r="D23" s="289"/>
      <c r="E23" s="263"/>
      <c r="F23" s="284"/>
      <c r="G23" s="413"/>
      <c r="H23" s="413"/>
      <c r="I23" s="413"/>
    </row>
    <row r="24" spans="1:9" ht="15" customHeight="1" thickTop="1" thickBot="1" x14ac:dyDescent="0.25">
      <c r="A24" s="265"/>
      <c r="B24" s="285"/>
      <c r="C24" s="286"/>
      <c r="D24" s="266"/>
      <c r="E24" s="266"/>
      <c r="F24" s="287"/>
      <c r="G24" s="413"/>
      <c r="H24" s="413"/>
      <c r="I24" s="413"/>
    </row>
    <row r="25" spans="1:9" ht="16.5" customHeight="1" thickTop="1" thickBot="1" x14ac:dyDescent="0.25">
      <c r="A25" s="419" t="s">
        <v>131</v>
      </c>
      <c r="B25" s="420"/>
      <c r="C25" s="419"/>
      <c r="D25" s="420"/>
      <c r="E25" s="419"/>
      <c r="F25" s="420"/>
      <c r="G25" s="421"/>
      <c r="H25" s="422"/>
      <c r="I25" s="423"/>
    </row>
    <row r="26" spans="1:9" ht="24.75" customHeight="1" thickTop="1" thickBot="1" x14ac:dyDescent="0.25">
      <c r="A26" s="430"/>
      <c r="B26" s="292">
        <f>VLOOKUP(L7,ثلاثي3!A5:AK49,17,FALSE)</f>
        <v>0</v>
      </c>
      <c r="C26" s="414">
        <f>VLOOKUP(L7,ثلاثي3!A5:AK49,25,FALSE)</f>
        <v>0</v>
      </c>
      <c r="D26" s="435"/>
      <c r="E26" s="292">
        <f>دفتر3!G23</f>
        <v>0</v>
      </c>
      <c r="F26" s="292">
        <f>دفتر3!F23</f>
        <v>0</v>
      </c>
      <c r="G26" s="424"/>
      <c r="H26" s="425"/>
      <c r="I26" s="426"/>
    </row>
    <row r="27" spans="1:9" ht="21.75" customHeight="1" thickTop="1" thickBot="1" x14ac:dyDescent="0.25">
      <c r="A27" s="431"/>
      <c r="B27" s="292">
        <f>VLOOKUP(L7,ثلاثي3!A5:AK49,18,FALSE)</f>
        <v>0</v>
      </c>
      <c r="C27" s="433"/>
      <c r="D27" s="436"/>
      <c r="E27" s="292">
        <f>دفتر3!G24</f>
        <v>0</v>
      </c>
      <c r="F27" s="292">
        <f>دفتر3!F24</f>
        <v>0</v>
      </c>
      <c r="G27" s="424"/>
      <c r="H27" s="425"/>
      <c r="I27" s="426"/>
    </row>
    <row r="28" spans="1:9" ht="21" customHeight="1" thickTop="1" thickBot="1" x14ac:dyDescent="0.25">
      <c r="A28" s="431"/>
      <c r="B28" s="292">
        <f>VLOOKUP(L7,ثلاثي3!A5:AK49,19,FALSE)</f>
        <v>0</v>
      </c>
      <c r="C28" s="433"/>
      <c r="D28" s="436"/>
      <c r="E28" s="292">
        <f>دفتر3!G25</f>
        <v>0</v>
      </c>
      <c r="F28" s="292">
        <f>دفتر3!F25</f>
        <v>0</v>
      </c>
      <c r="G28" s="424"/>
      <c r="H28" s="425"/>
      <c r="I28" s="426"/>
    </row>
    <row r="29" spans="1:9" ht="23.25" customHeight="1" thickTop="1" thickBot="1" x14ac:dyDescent="0.25">
      <c r="A29" s="432"/>
      <c r="B29" s="292">
        <f>VLOOKUP(L7,ثلاثي3!A5:AK49,20,FALSE)</f>
        <v>0</v>
      </c>
      <c r="C29" s="433"/>
      <c r="D29" s="436"/>
      <c r="E29" s="292">
        <f>دفتر3!G26</f>
        <v>0</v>
      </c>
      <c r="F29" s="292">
        <f>دفتر3!F26</f>
        <v>0</v>
      </c>
      <c r="G29" s="424"/>
      <c r="H29" s="425"/>
      <c r="I29" s="426"/>
    </row>
    <row r="30" spans="1:9" ht="14.25" customHeight="1" thickTop="1" thickBot="1" x14ac:dyDescent="0.25">
      <c r="A30" s="419" t="s">
        <v>132</v>
      </c>
      <c r="B30" s="420"/>
      <c r="C30" s="433"/>
      <c r="D30" s="436"/>
      <c r="E30" s="438"/>
      <c r="F30" s="439"/>
      <c r="G30" s="424"/>
      <c r="H30" s="425"/>
      <c r="I30" s="426"/>
    </row>
    <row r="31" spans="1:9" ht="24.75" customHeight="1" thickTop="1" thickBot="1" x14ac:dyDescent="0.25">
      <c r="A31" s="408"/>
      <c r="B31" s="303">
        <f>VLOOKUP(L7,ثلاثي3!A5:AK49,21,FALSE)</f>
        <v>0</v>
      </c>
      <c r="C31" s="433"/>
      <c r="D31" s="436"/>
      <c r="E31" s="292">
        <f>دفتر3!G27</f>
        <v>0</v>
      </c>
      <c r="F31" s="292">
        <f>دفتر3!F27</f>
        <v>0</v>
      </c>
      <c r="G31" s="424"/>
      <c r="H31" s="425"/>
      <c r="I31" s="426"/>
    </row>
    <row r="32" spans="1:9" ht="14.25" thickTop="1" thickBot="1" x14ac:dyDescent="0.25">
      <c r="A32" s="409"/>
      <c r="B32" s="447">
        <f>VLOOKUP(L7,ثلاثي3!A5:AK49,22,FALSE)</f>
        <v>0</v>
      </c>
      <c r="C32" s="433"/>
      <c r="D32" s="436"/>
      <c r="E32" s="448">
        <f>دفتر3!G28</f>
        <v>0</v>
      </c>
      <c r="F32" s="448">
        <f>دفتر3!F28</f>
        <v>0</v>
      </c>
      <c r="G32" s="427"/>
      <c r="H32" s="428"/>
      <c r="I32" s="429"/>
    </row>
    <row r="33" spans="1:9" ht="9.75" customHeight="1" thickTop="1" thickBot="1" x14ac:dyDescent="0.25">
      <c r="A33" s="410"/>
      <c r="B33" s="446"/>
      <c r="C33" s="433"/>
      <c r="D33" s="436"/>
      <c r="E33" s="449"/>
      <c r="F33" s="449"/>
      <c r="G33" s="450"/>
      <c r="H33" s="451"/>
      <c r="I33" s="452"/>
    </row>
    <row r="34" spans="1:9" ht="12.75" customHeight="1" thickTop="1" thickBot="1" x14ac:dyDescent="0.25">
      <c r="A34" s="419" t="s">
        <v>133</v>
      </c>
      <c r="B34" s="420"/>
      <c r="C34" s="433"/>
      <c r="D34" s="436"/>
      <c r="E34" s="438"/>
      <c r="F34" s="439"/>
      <c r="G34" s="440"/>
      <c r="H34" s="441"/>
      <c r="I34" s="442"/>
    </row>
    <row r="35" spans="1:9" ht="14.25" thickTop="1" thickBot="1" x14ac:dyDescent="0.25">
      <c r="A35" s="453"/>
      <c r="B35" s="447">
        <f>IF(VLOOKUP(L7,ثلاثي3!A5:AK49,23,FALSE)=7.77,"معفى",VLOOKUP(L7,ثلاثي3!A5:AK49,23,FALSE))</f>
        <v>0</v>
      </c>
      <c r="C35" s="433"/>
      <c r="D35" s="436"/>
      <c r="E35" s="455">
        <f>دفتر3!G29</f>
        <v>0</v>
      </c>
      <c r="F35" s="455">
        <f>دفتر3!F29</f>
        <v>0</v>
      </c>
      <c r="G35" s="440"/>
      <c r="H35" s="441"/>
      <c r="I35" s="442"/>
    </row>
    <row r="36" spans="1:9" ht="9" customHeight="1" thickTop="1" thickBot="1" x14ac:dyDescent="0.25">
      <c r="A36" s="454"/>
      <c r="B36" s="446"/>
      <c r="C36" s="434"/>
      <c r="D36" s="437"/>
      <c r="E36" s="455"/>
      <c r="F36" s="455"/>
      <c r="G36" s="440" t="s">
        <v>134</v>
      </c>
      <c r="H36" s="441"/>
      <c r="I36" s="442"/>
    </row>
    <row r="37" spans="1:9" ht="13.5" thickTop="1" x14ac:dyDescent="0.2">
      <c r="A37" s="293"/>
      <c r="B37" s="294"/>
      <c r="C37" s="294"/>
      <c r="D37" s="294"/>
      <c r="E37" s="294"/>
      <c r="F37" s="295"/>
      <c r="G37" s="440"/>
      <c r="H37" s="441"/>
      <c r="I37" s="442"/>
    </row>
    <row r="38" spans="1:9" x14ac:dyDescent="0.2">
      <c r="A38" s="296"/>
      <c r="B38" s="297"/>
      <c r="C38" s="297"/>
      <c r="D38" s="297"/>
      <c r="E38" s="297"/>
      <c r="F38" s="298"/>
      <c r="G38" s="440"/>
      <c r="H38" s="441"/>
      <c r="I38" s="442"/>
    </row>
    <row r="39" spans="1:9" ht="19.5" customHeight="1" thickBot="1" x14ac:dyDescent="0.25">
      <c r="A39" s="296"/>
      <c r="B39" s="297"/>
      <c r="C39" s="297"/>
      <c r="D39" s="297"/>
      <c r="E39" s="297"/>
      <c r="F39" s="298"/>
      <c r="G39" s="440"/>
      <c r="H39" s="441"/>
      <c r="I39" s="442"/>
    </row>
    <row r="40" spans="1:9" ht="25.5" customHeight="1" thickTop="1" thickBot="1" x14ac:dyDescent="0.25">
      <c r="A40" s="299"/>
      <c r="B40" s="291">
        <f>VLOOKUP(L7,ثلاثي3!A5:AK49,27,FALSE)</f>
        <v>0</v>
      </c>
      <c r="C40" s="414">
        <f>VLOOKUP(L7,ثلاثي3!A5:AK49,32,FALSE)</f>
        <v>0</v>
      </c>
      <c r="D40" s="444"/>
      <c r="E40" s="292">
        <f>دفتر3!G33</f>
        <v>0</v>
      </c>
      <c r="F40" s="292">
        <f>دفتر3!F33</f>
        <v>0</v>
      </c>
      <c r="G40" s="421"/>
      <c r="H40" s="422"/>
      <c r="I40" s="423"/>
    </row>
    <row r="41" spans="1:9" ht="23.25" customHeight="1" thickTop="1" thickBot="1" x14ac:dyDescent="0.25">
      <c r="A41" s="299"/>
      <c r="B41" s="291">
        <f>VLOOKUP(L7,ثلاثي3!A5:AK49,28,FALSE)</f>
        <v>0</v>
      </c>
      <c r="C41" s="433"/>
      <c r="D41" s="445"/>
      <c r="E41" s="292">
        <f>دفتر3!G34</f>
        <v>0</v>
      </c>
      <c r="F41" s="292">
        <f>دفتر3!F34</f>
        <v>0</v>
      </c>
      <c r="G41" s="424"/>
      <c r="H41" s="425"/>
      <c r="I41" s="426"/>
    </row>
    <row r="42" spans="1:9" ht="24.75" customHeight="1" thickTop="1" thickBot="1" x14ac:dyDescent="0.25">
      <c r="A42" s="299"/>
      <c r="B42" s="291">
        <f>VLOOKUP(L7,ثلاثي3!A5:AK49,29,FALSE)</f>
        <v>0</v>
      </c>
      <c r="C42" s="433"/>
      <c r="D42" s="445"/>
      <c r="E42" s="292">
        <f>دفتر3!G35</f>
        <v>0</v>
      </c>
      <c r="F42" s="292">
        <f>دفتر3!F35</f>
        <v>0</v>
      </c>
      <c r="G42" s="424"/>
      <c r="H42" s="425"/>
      <c r="I42" s="426"/>
    </row>
    <row r="43" spans="1:9" ht="24.75" customHeight="1" thickTop="1" thickBot="1" x14ac:dyDescent="0.25">
      <c r="A43" s="272"/>
      <c r="B43" s="302">
        <f>VLOOKUP(L7,ثلاثي3!A5:AK49,30,FALSE)</f>
        <v>0</v>
      </c>
      <c r="C43" s="443"/>
      <c r="D43" s="446"/>
      <c r="E43" s="292">
        <f>دفتر3!G36</f>
        <v>0</v>
      </c>
      <c r="F43" s="292">
        <f>دفتر3!F36</f>
        <v>0</v>
      </c>
      <c r="G43" s="427"/>
      <c r="H43" s="428"/>
      <c r="I43" s="429"/>
    </row>
    <row r="44" spans="1:9" ht="21" customHeight="1" thickTop="1" x14ac:dyDescent="0.2">
      <c r="A44" s="300"/>
      <c r="B44" s="263"/>
      <c r="C44" s="301"/>
      <c r="D44" s="301"/>
      <c r="E44" s="263"/>
      <c r="F44" s="263"/>
      <c r="G44" s="263"/>
      <c r="H44" s="263"/>
      <c r="I44" s="263"/>
    </row>
  </sheetData>
  <sheetProtection deleteRows="0" selectLockedCells="1"/>
  <mergeCells count="40">
    <mergeCell ref="D7:F7"/>
    <mergeCell ref="B8:C8"/>
    <mergeCell ref="E8:F8"/>
    <mergeCell ref="G8:H8"/>
    <mergeCell ref="G9:I12"/>
    <mergeCell ref="G16:I16"/>
    <mergeCell ref="G17:I19"/>
    <mergeCell ref="A18:A20"/>
    <mergeCell ref="C18:C20"/>
    <mergeCell ref="D18:D20"/>
    <mergeCell ref="G20:I24"/>
    <mergeCell ref="C13:C16"/>
    <mergeCell ref="D13:D16"/>
    <mergeCell ref="G14:G15"/>
    <mergeCell ref="H14:H15"/>
    <mergeCell ref="I14:I15"/>
    <mergeCell ref="A25:B25"/>
    <mergeCell ref="C25:D25"/>
    <mergeCell ref="E25:F25"/>
    <mergeCell ref="G25:I32"/>
    <mergeCell ref="A26:A29"/>
    <mergeCell ref="C26:C36"/>
    <mergeCell ref="D26:D36"/>
    <mergeCell ref="A30:B30"/>
    <mergeCell ref="E30:F30"/>
    <mergeCell ref="A31:A33"/>
    <mergeCell ref="G36:I39"/>
    <mergeCell ref="C40:C43"/>
    <mergeCell ref="D40:D43"/>
    <mergeCell ref="G40:I43"/>
    <mergeCell ref="B32:B33"/>
    <mergeCell ref="E32:E33"/>
    <mergeCell ref="F32:F33"/>
    <mergeCell ref="G33:I35"/>
    <mergeCell ref="A34:B34"/>
    <mergeCell ref="E34:F34"/>
    <mergeCell ref="A35:A36"/>
    <mergeCell ref="B35:B36"/>
    <mergeCell ref="E35:E36"/>
    <mergeCell ref="F35:F36"/>
  </mergeCells>
  <dataValidations count="1">
    <dataValidation type="whole" allowBlank="1" showInputMessage="1" showErrorMessage="1" sqref="L7">
      <formula1>1</formula1>
      <formula2>45</formula2>
    </dataValidation>
  </dataValidations>
  <pageMargins left="0" right="0" top="0.19685039370078741" bottom="0.19685039370078741" header="0.51181102362204722" footer="0.51181102362204722"/>
  <pageSetup paperSize="9" scale="98" orientation="portrait" r:id="rId1"/>
  <headerFooter alignWithMargins="0"/>
  <colBreaks count="1" manualBreakCount="1">
    <brk id="9" max="43"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Spinner 1">
              <controlPr defaultSize="0" print="0" autoFill="0" autoLine="0" autoPict="0">
                <anchor moveWithCells="1">
                  <from>
                    <xdr:col>11</xdr:col>
                    <xdr:colOff>142875</xdr:colOff>
                    <xdr:row>7</xdr:row>
                    <xdr:rowOff>85725</xdr:rowOff>
                  </from>
                  <to>
                    <xdr:col>11</xdr:col>
                    <xdr:colOff>666750</xdr:colOff>
                    <xdr:row>8</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37"/>
  <sheetViews>
    <sheetView rightToLeft="1" zoomScaleNormal="100" zoomScaleSheetLayoutView="84" workbookViewId="0">
      <selection activeCell="C1" sqref="C1:E5"/>
    </sheetView>
  </sheetViews>
  <sheetFormatPr baseColWidth="10" defaultRowHeight="15" x14ac:dyDescent="0.25"/>
  <cols>
    <col min="1" max="1" width="7.42578125" customWidth="1"/>
    <col min="2" max="2" width="17.140625" customWidth="1"/>
    <col min="3" max="5" width="9.85546875" customWidth="1"/>
    <col min="6" max="6" width="11.42578125" customWidth="1"/>
    <col min="9" max="9" width="16.140625" customWidth="1"/>
    <col min="10" max="13" width="8.28515625" customWidth="1"/>
  </cols>
  <sheetData>
    <row r="1" spans="1:9" ht="15.75" x14ac:dyDescent="0.25">
      <c r="A1" s="122" t="s">
        <v>5</v>
      </c>
      <c r="B1" s="123"/>
      <c r="C1" s="339">
        <f>المدخلات!I1</f>
        <v>0</v>
      </c>
      <c r="D1" s="340"/>
      <c r="E1" s="341"/>
    </row>
    <row r="2" spans="1:9" ht="18" customHeight="1" x14ac:dyDescent="0.4">
      <c r="A2" s="122" t="s">
        <v>6</v>
      </c>
      <c r="B2" s="123"/>
      <c r="C2" s="339">
        <f>المدخلات!I2</f>
        <v>0</v>
      </c>
      <c r="D2" s="340"/>
      <c r="E2" s="341"/>
      <c r="F2" s="246"/>
      <c r="G2" s="246"/>
      <c r="H2" s="246"/>
      <c r="I2" s="246"/>
    </row>
    <row r="3" spans="1:9" ht="15.75" x14ac:dyDescent="0.25">
      <c r="A3" s="122" t="s">
        <v>7</v>
      </c>
      <c r="B3" s="123"/>
      <c r="C3" s="339">
        <f>المدخلات!I3</f>
        <v>0</v>
      </c>
      <c r="D3" s="340"/>
      <c r="E3" s="341"/>
    </row>
    <row r="4" spans="1:9" ht="15.75" x14ac:dyDescent="0.25">
      <c r="A4" s="122" t="s">
        <v>8</v>
      </c>
      <c r="B4" s="123"/>
      <c r="C4" s="339">
        <f>المدخلات!I4</f>
        <v>0</v>
      </c>
      <c r="D4" s="340"/>
      <c r="E4" s="341"/>
    </row>
    <row r="5" spans="1:9" ht="15.75" x14ac:dyDescent="0.25">
      <c r="A5" s="122" t="s">
        <v>9</v>
      </c>
      <c r="B5" s="123"/>
      <c r="C5" s="339" t="str">
        <f>المدخلات!I5</f>
        <v>2019-2018</v>
      </c>
      <c r="D5" s="340"/>
      <c r="E5" s="341"/>
    </row>
    <row r="7" spans="1:9" ht="21.75" customHeight="1" x14ac:dyDescent="0.4">
      <c r="C7" s="254" t="s">
        <v>125</v>
      </c>
      <c r="D7" s="246"/>
      <c r="E7" s="246"/>
    </row>
    <row r="9" spans="1:9" x14ac:dyDescent="0.25">
      <c r="B9" s="253" t="s">
        <v>51</v>
      </c>
      <c r="C9" s="252" t="s">
        <v>122</v>
      </c>
      <c r="D9" s="252" t="s">
        <v>123</v>
      </c>
      <c r="E9" s="252" t="s">
        <v>124</v>
      </c>
    </row>
    <row r="10" spans="1:9" x14ac:dyDescent="0.25">
      <c r="B10" s="251" t="s">
        <v>76</v>
      </c>
      <c r="C10" s="244">
        <f>ثلاثي1!S66</f>
        <v>0</v>
      </c>
      <c r="D10" s="243">
        <f>ثلاثي2!S66</f>
        <v>0</v>
      </c>
      <c r="E10" s="243">
        <f>ثلاثي3!S66</f>
        <v>0</v>
      </c>
      <c r="F10" s="245"/>
    </row>
    <row r="11" spans="1:9" x14ac:dyDescent="0.25">
      <c r="B11" s="251" t="s">
        <v>16</v>
      </c>
      <c r="C11" s="244">
        <f>ثلاثي1!S67</f>
        <v>0</v>
      </c>
      <c r="D11" s="243">
        <f>ثلاثي2!S67</f>
        <v>0</v>
      </c>
      <c r="E11" s="243">
        <f>ثلاثي3!S67</f>
        <v>0</v>
      </c>
      <c r="F11" s="245"/>
    </row>
    <row r="12" spans="1:9" x14ac:dyDescent="0.25">
      <c r="B12" s="251" t="s">
        <v>72</v>
      </c>
      <c r="C12" s="244">
        <f>ثلاثي1!S68</f>
        <v>0</v>
      </c>
      <c r="D12" s="243">
        <f>ثلاثي2!S68</f>
        <v>0</v>
      </c>
      <c r="E12" s="243">
        <f>ثلاثي3!S68</f>
        <v>0</v>
      </c>
      <c r="F12" s="245"/>
    </row>
    <row r="13" spans="1:9" x14ac:dyDescent="0.25">
      <c r="B13" s="251" t="s">
        <v>18</v>
      </c>
      <c r="C13" s="244">
        <f>ثلاثي1!S69</f>
        <v>0</v>
      </c>
      <c r="D13" s="243">
        <f>ثلاثي2!S69</f>
        <v>0</v>
      </c>
      <c r="E13" s="243">
        <f>ثلاثي3!S69</f>
        <v>0</v>
      </c>
      <c r="F13" s="245"/>
    </row>
    <row r="14" spans="1:9" x14ac:dyDescent="0.25">
      <c r="B14" s="251" t="s">
        <v>19</v>
      </c>
      <c r="C14" s="244">
        <f>ثلاثي1!S70</f>
        <v>0</v>
      </c>
      <c r="D14" s="243">
        <f>ثلاثي2!S70</f>
        <v>0</v>
      </c>
      <c r="E14" s="243">
        <f>ثلاثي3!S70</f>
        <v>0</v>
      </c>
      <c r="F14" s="245"/>
    </row>
    <row r="33" spans="2:5" x14ac:dyDescent="0.25">
      <c r="B33" s="460" t="s">
        <v>110</v>
      </c>
      <c r="C33" s="460"/>
      <c r="D33" s="460"/>
      <c r="E33" s="460"/>
    </row>
    <row r="34" spans="2:5" x14ac:dyDescent="0.25">
      <c r="B34" s="247"/>
      <c r="C34" s="248" t="s">
        <v>66</v>
      </c>
      <c r="D34" s="248" t="s">
        <v>67</v>
      </c>
      <c r="E34" s="247" t="s">
        <v>68</v>
      </c>
    </row>
    <row r="35" spans="2:5" x14ac:dyDescent="0.25">
      <c r="B35" s="247" t="s">
        <v>69</v>
      </c>
      <c r="C35" s="249">
        <f>ثلاثي3!AT7</f>
        <v>0</v>
      </c>
      <c r="D35" s="249">
        <f>ثلاثي3!AU7</f>
        <v>0</v>
      </c>
      <c r="E35" s="249">
        <f>ثلاثي3!AV7</f>
        <v>0</v>
      </c>
    </row>
    <row r="36" spans="2:5" x14ac:dyDescent="0.25">
      <c r="B36" s="247" t="s">
        <v>70</v>
      </c>
      <c r="C36" s="249">
        <f>ثلاثي3!AT8</f>
        <v>0</v>
      </c>
      <c r="D36" s="249">
        <f>ثلاثي3!AU8</f>
        <v>0</v>
      </c>
      <c r="E36" s="249">
        <f>ثلاثي3!AV8</f>
        <v>0</v>
      </c>
    </row>
    <row r="37" spans="2:5" x14ac:dyDescent="0.25">
      <c r="B37" s="247" t="s">
        <v>68</v>
      </c>
      <c r="C37" s="249">
        <f>SUM(C35:C36)</f>
        <v>0</v>
      </c>
      <c r="D37" s="249">
        <f>SUM(D35:D36)</f>
        <v>0</v>
      </c>
      <c r="E37" s="250"/>
    </row>
  </sheetData>
  <mergeCells count="6">
    <mergeCell ref="C1:E1"/>
    <mergeCell ref="B33:E33"/>
    <mergeCell ref="C2:E2"/>
    <mergeCell ref="C3:E3"/>
    <mergeCell ref="C4:E4"/>
    <mergeCell ref="C5:E5"/>
  </mergeCells>
  <conditionalFormatting sqref="C10:E10">
    <cfRule type="colorScale" priority="6">
      <colorScale>
        <cfvo type="min"/>
        <cfvo type="percentile" val="50"/>
        <cfvo type="max"/>
        <color rgb="FFF8696B"/>
        <color rgb="FFFFEB84"/>
        <color rgb="FF63BE7B"/>
      </colorScale>
    </cfRule>
  </conditionalFormatting>
  <conditionalFormatting sqref="C11:E11">
    <cfRule type="colorScale" priority="5">
      <colorScale>
        <cfvo type="min"/>
        <cfvo type="percentile" val="50"/>
        <cfvo type="max"/>
        <color rgb="FFF8696B"/>
        <color rgb="FFFFEB84"/>
        <color rgb="FF63BE7B"/>
      </colorScale>
    </cfRule>
  </conditionalFormatting>
  <conditionalFormatting sqref="C12:E12">
    <cfRule type="colorScale" priority="4">
      <colorScale>
        <cfvo type="min"/>
        <cfvo type="percentile" val="50"/>
        <cfvo type="max"/>
        <color rgb="FFF8696B"/>
        <color rgb="FFFFEB84"/>
        <color rgb="FF63BE7B"/>
      </colorScale>
    </cfRule>
  </conditionalFormatting>
  <conditionalFormatting sqref="C13:E13">
    <cfRule type="colorScale" priority="3">
      <colorScale>
        <cfvo type="min"/>
        <cfvo type="percentile" val="50"/>
        <cfvo type="max"/>
        <color rgb="FFF8696B"/>
        <color rgb="FFFFEB84"/>
        <color rgb="FF63BE7B"/>
      </colorScale>
    </cfRule>
  </conditionalFormatting>
  <conditionalFormatting sqref="C14:E14">
    <cfRule type="colorScale" priority="2">
      <colorScale>
        <cfvo type="min"/>
        <cfvo type="percentile" val="50"/>
        <cfvo type="max"/>
        <color rgb="FFF8696B"/>
        <color rgb="FFFFEB84"/>
        <color rgb="FF63BE7B"/>
      </colorScale>
    </cfRule>
  </conditionalFormatting>
  <pageMargins left="0.7" right="0.7" top="0.75" bottom="0.75" header="0.3" footer="0.3"/>
  <pageSetup paperSize="9" scale="98" orientation="portrait" verticalDpi="0" r:id="rId1"/>
  <drawing r:id="rId2"/>
  <extLst>
    <ext xmlns:x14="http://schemas.microsoft.com/office/spreadsheetml/2009/9/main" uri="{05C60535-1F16-4fd2-B633-F4F36F0B64E0}">
      <x14:sparklineGroups xmlns:xm="http://schemas.microsoft.com/office/excel/2006/main">
        <x14:sparklineGroup displayEmptyCellsAs="gap" markers="1" first="1" last="1">
          <x14:colorSeries rgb="FF376092"/>
          <x14:colorNegative rgb="FFD00000"/>
          <x14:colorAxis rgb="FF000000"/>
          <x14:colorMarkers rgb="FFD00000"/>
          <x14:colorFirst rgb="FFD00000"/>
          <x14:colorLast rgb="FFD00000"/>
          <x14:colorHigh rgb="FFD00000"/>
          <x14:colorLow rgb="FFD00000"/>
          <x14:sparklines>
            <x14:sparkline>
              <xm:f>'متابعة القسم'!C10:E10</xm:f>
              <xm:sqref>F10</xm:sqref>
            </x14:sparkline>
            <x14:sparkline>
              <xm:f>'متابعة القسم'!C11:E11</xm:f>
              <xm:sqref>F11</xm:sqref>
            </x14:sparkline>
            <x14:sparkline>
              <xm:f>'متابعة القسم'!C12:E12</xm:f>
              <xm:sqref>F12</xm:sqref>
            </x14:sparkline>
            <x14:sparkline>
              <xm:f>'متابعة القسم'!C13:E13</xm:f>
              <xm:sqref>F13</xm:sqref>
            </x14:sparkline>
            <x14:sparkline>
              <xm:f>'متابعة القسم'!C14:E14</xm:f>
              <xm:sqref>F14</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C1:O46"/>
  <sheetViews>
    <sheetView rightToLeft="1" zoomScaleNormal="100" zoomScaleSheetLayoutView="115" workbookViewId="0"/>
  </sheetViews>
  <sheetFormatPr baseColWidth="10" defaultRowHeight="15" x14ac:dyDescent="0.25"/>
  <cols>
    <col min="1" max="1" width="3.5703125" style="3" customWidth="1"/>
    <col min="2" max="2" width="3.85546875" style="3" customWidth="1"/>
    <col min="3" max="3" width="6.7109375" style="11" customWidth="1"/>
    <col min="4" max="4" width="17.85546875" style="3" customWidth="1"/>
    <col min="5" max="5" width="9.5703125" style="12" customWidth="1"/>
    <col min="6" max="6" width="4.42578125" style="3" customWidth="1"/>
    <col min="7" max="7" width="5.7109375" style="3" bestFit="1" customWidth="1"/>
    <col min="8" max="8" width="14.140625" style="3" customWidth="1"/>
    <col min="9" max="9" width="8.42578125" style="3" customWidth="1"/>
    <col min="10" max="10" width="7.5703125" style="3" customWidth="1"/>
    <col min="11" max="257" width="11.42578125" style="3"/>
    <col min="258" max="258" width="10.140625" style="3" customWidth="1"/>
    <col min="259" max="259" width="17.85546875" style="3" customWidth="1"/>
    <col min="260" max="260" width="9.5703125" style="3" customWidth="1"/>
    <col min="261" max="262" width="5.42578125" style="3" bestFit="1" customWidth="1"/>
    <col min="263" max="263" width="5.7109375" style="3" bestFit="1" customWidth="1"/>
    <col min="264" max="264" width="17.85546875" style="3" customWidth="1"/>
    <col min="265" max="513" width="11.42578125" style="3"/>
    <col min="514" max="514" width="10.140625" style="3" customWidth="1"/>
    <col min="515" max="515" width="17.85546875" style="3" customWidth="1"/>
    <col min="516" max="516" width="9.5703125" style="3" customWidth="1"/>
    <col min="517" max="518" width="5.42578125" style="3" bestFit="1" customWidth="1"/>
    <col min="519" max="519" width="5.7109375" style="3" bestFit="1" customWidth="1"/>
    <col min="520" max="520" width="17.85546875" style="3" customWidth="1"/>
    <col min="521" max="769" width="11.42578125" style="3"/>
    <col min="770" max="770" width="10.140625" style="3" customWidth="1"/>
    <col min="771" max="771" width="17.85546875" style="3" customWidth="1"/>
    <col min="772" max="772" width="9.5703125" style="3" customWidth="1"/>
    <col min="773" max="774" width="5.42578125" style="3" bestFit="1" customWidth="1"/>
    <col min="775" max="775" width="5.7109375" style="3" bestFit="1" customWidth="1"/>
    <col min="776" max="776" width="17.85546875" style="3" customWidth="1"/>
    <col min="777" max="1025" width="11.42578125" style="3"/>
    <col min="1026" max="1026" width="10.140625" style="3" customWidth="1"/>
    <col min="1027" max="1027" width="17.85546875" style="3" customWidth="1"/>
    <col min="1028" max="1028" width="9.5703125" style="3" customWidth="1"/>
    <col min="1029" max="1030" width="5.42578125" style="3" bestFit="1" customWidth="1"/>
    <col min="1031" max="1031" width="5.7109375" style="3" bestFit="1" customWidth="1"/>
    <col min="1032" max="1032" width="17.85546875" style="3" customWidth="1"/>
    <col min="1033" max="1281" width="11.42578125" style="3"/>
    <col min="1282" max="1282" width="10.140625" style="3" customWidth="1"/>
    <col min="1283" max="1283" width="17.85546875" style="3" customWidth="1"/>
    <col min="1284" max="1284" width="9.5703125" style="3" customWidth="1"/>
    <col min="1285" max="1286" width="5.42578125" style="3" bestFit="1" customWidth="1"/>
    <col min="1287" max="1287" width="5.7109375" style="3" bestFit="1" customWidth="1"/>
    <col min="1288" max="1288" width="17.85546875" style="3" customWidth="1"/>
    <col min="1289" max="1537" width="11.42578125" style="3"/>
    <col min="1538" max="1538" width="10.140625" style="3" customWidth="1"/>
    <col min="1539" max="1539" width="17.85546875" style="3" customWidth="1"/>
    <col min="1540" max="1540" width="9.5703125" style="3" customWidth="1"/>
    <col min="1541" max="1542" width="5.42578125" style="3" bestFit="1" customWidth="1"/>
    <col min="1543" max="1543" width="5.7109375" style="3" bestFit="1" customWidth="1"/>
    <col min="1544" max="1544" width="17.85546875" style="3" customWidth="1"/>
    <col min="1545" max="1793" width="11.42578125" style="3"/>
    <col min="1794" max="1794" width="10.140625" style="3" customWidth="1"/>
    <col min="1795" max="1795" width="17.85546875" style="3" customWidth="1"/>
    <col min="1796" max="1796" width="9.5703125" style="3" customWidth="1"/>
    <col min="1797" max="1798" width="5.42578125" style="3" bestFit="1" customWidth="1"/>
    <col min="1799" max="1799" width="5.7109375" style="3" bestFit="1" customWidth="1"/>
    <col min="1800" max="1800" width="17.85546875" style="3" customWidth="1"/>
    <col min="1801" max="2049" width="11.42578125" style="3"/>
    <col min="2050" max="2050" width="10.140625" style="3" customWidth="1"/>
    <col min="2051" max="2051" width="17.85546875" style="3" customWidth="1"/>
    <col min="2052" max="2052" width="9.5703125" style="3" customWidth="1"/>
    <col min="2053" max="2054" width="5.42578125" style="3" bestFit="1" customWidth="1"/>
    <col min="2055" max="2055" width="5.7109375" style="3" bestFit="1" customWidth="1"/>
    <col min="2056" max="2056" width="17.85546875" style="3" customWidth="1"/>
    <col min="2057" max="2305" width="11.42578125" style="3"/>
    <col min="2306" max="2306" width="10.140625" style="3" customWidth="1"/>
    <col min="2307" max="2307" width="17.85546875" style="3" customWidth="1"/>
    <col min="2308" max="2308" width="9.5703125" style="3" customWidth="1"/>
    <col min="2309" max="2310" width="5.42578125" style="3" bestFit="1" customWidth="1"/>
    <col min="2311" max="2311" width="5.7109375" style="3" bestFit="1" customWidth="1"/>
    <col min="2312" max="2312" width="17.85546875" style="3" customWidth="1"/>
    <col min="2313" max="2561" width="11.42578125" style="3"/>
    <col min="2562" max="2562" width="10.140625" style="3" customWidth="1"/>
    <col min="2563" max="2563" width="17.85546875" style="3" customWidth="1"/>
    <col min="2564" max="2564" width="9.5703125" style="3" customWidth="1"/>
    <col min="2565" max="2566" width="5.42578125" style="3" bestFit="1" customWidth="1"/>
    <col min="2567" max="2567" width="5.7109375" style="3" bestFit="1" customWidth="1"/>
    <col min="2568" max="2568" width="17.85546875" style="3" customWidth="1"/>
    <col min="2569" max="2817" width="11.42578125" style="3"/>
    <col min="2818" max="2818" width="10.140625" style="3" customWidth="1"/>
    <col min="2819" max="2819" width="17.85546875" style="3" customWidth="1"/>
    <col min="2820" max="2820" width="9.5703125" style="3" customWidth="1"/>
    <col min="2821" max="2822" width="5.42578125" style="3" bestFit="1" customWidth="1"/>
    <col min="2823" max="2823" width="5.7109375" style="3" bestFit="1" customWidth="1"/>
    <col min="2824" max="2824" width="17.85546875" style="3" customWidth="1"/>
    <col min="2825" max="3073" width="11.42578125" style="3"/>
    <col min="3074" max="3074" width="10.140625" style="3" customWidth="1"/>
    <col min="3075" max="3075" width="17.85546875" style="3" customWidth="1"/>
    <col min="3076" max="3076" width="9.5703125" style="3" customWidth="1"/>
    <col min="3077" max="3078" width="5.42578125" style="3" bestFit="1" customWidth="1"/>
    <col min="3079" max="3079" width="5.7109375" style="3" bestFit="1" customWidth="1"/>
    <col min="3080" max="3080" width="17.85546875" style="3" customWidth="1"/>
    <col min="3081" max="3329" width="11.42578125" style="3"/>
    <col min="3330" max="3330" width="10.140625" style="3" customWidth="1"/>
    <col min="3331" max="3331" width="17.85546875" style="3" customWidth="1"/>
    <col min="3332" max="3332" width="9.5703125" style="3" customWidth="1"/>
    <col min="3333" max="3334" width="5.42578125" style="3" bestFit="1" customWidth="1"/>
    <col min="3335" max="3335" width="5.7109375" style="3" bestFit="1" customWidth="1"/>
    <col min="3336" max="3336" width="17.85546875" style="3" customWidth="1"/>
    <col min="3337" max="3585" width="11.42578125" style="3"/>
    <col min="3586" max="3586" width="10.140625" style="3" customWidth="1"/>
    <col min="3587" max="3587" width="17.85546875" style="3" customWidth="1"/>
    <col min="3588" max="3588" width="9.5703125" style="3" customWidth="1"/>
    <col min="3589" max="3590" width="5.42578125" style="3" bestFit="1" customWidth="1"/>
    <col min="3591" max="3591" width="5.7109375" style="3" bestFit="1" customWidth="1"/>
    <col min="3592" max="3592" width="17.85546875" style="3" customWidth="1"/>
    <col min="3593" max="3841" width="11.42578125" style="3"/>
    <col min="3842" max="3842" width="10.140625" style="3" customWidth="1"/>
    <col min="3843" max="3843" width="17.85546875" style="3" customWidth="1"/>
    <col min="3844" max="3844" width="9.5703125" style="3" customWidth="1"/>
    <col min="3845" max="3846" width="5.42578125" style="3" bestFit="1" customWidth="1"/>
    <col min="3847" max="3847" width="5.7109375" style="3" bestFit="1" customWidth="1"/>
    <col min="3848" max="3848" width="17.85546875" style="3" customWidth="1"/>
    <col min="3849" max="4097" width="11.42578125" style="3"/>
    <col min="4098" max="4098" width="10.140625" style="3" customWidth="1"/>
    <col min="4099" max="4099" width="17.85546875" style="3" customWidth="1"/>
    <col min="4100" max="4100" width="9.5703125" style="3" customWidth="1"/>
    <col min="4101" max="4102" width="5.42578125" style="3" bestFit="1" customWidth="1"/>
    <col min="4103" max="4103" width="5.7109375" style="3" bestFit="1" customWidth="1"/>
    <col min="4104" max="4104" width="17.85546875" style="3" customWidth="1"/>
    <col min="4105" max="4353" width="11.42578125" style="3"/>
    <col min="4354" max="4354" width="10.140625" style="3" customWidth="1"/>
    <col min="4355" max="4355" width="17.85546875" style="3" customWidth="1"/>
    <col min="4356" max="4356" width="9.5703125" style="3" customWidth="1"/>
    <col min="4357" max="4358" width="5.42578125" style="3" bestFit="1" customWidth="1"/>
    <col min="4359" max="4359" width="5.7109375" style="3" bestFit="1" customWidth="1"/>
    <col min="4360" max="4360" width="17.85546875" style="3" customWidth="1"/>
    <col min="4361" max="4609" width="11.42578125" style="3"/>
    <col min="4610" max="4610" width="10.140625" style="3" customWidth="1"/>
    <col min="4611" max="4611" width="17.85546875" style="3" customWidth="1"/>
    <col min="4612" max="4612" width="9.5703125" style="3" customWidth="1"/>
    <col min="4613" max="4614" width="5.42578125" style="3" bestFit="1" customWidth="1"/>
    <col min="4615" max="4615" width="5.7109375" style="3" bestFit="1" customWidth="1"/>
    <col min="4616" max="4616" width="17.85546875" style="3" customWidth="1"/>
    <col min="4617" max="4865" width="11.42578125" style="3"/>
    <col min="4866" max="4866" width="10.140625" style="3" customWidth="1"/>
    <col min="4867" max="4867" width="17.85546875" style="3" customWidth="1"/>
    <col min="4868" max="4868" width="9.5703125" style="3" customWidth="1"/>
    <col min="4869" max="4870" width="5.42578125" style="3" bestFit="1" customWidth="1"/>
    <col min="4871" max="4871" width="5.7109375" style="3" bestFit="1" customWidth="1"/>
    <col min="4872" max="4872" width="17.85546875" style="3" customWidth="1"/>
    <col min="4873" max="5121" width="11.42578125" style="3"/>
    <col min="5122" max="5122" width="10.140625" style="3" customWidth="1"/>
    <col min="5123" max="5123" width="17.85546875" style="3" customWidth="1"/>
    <col min="5124" max="5124" width="9.5703125" style="3" customWidth="1"/>
    <col min="5125" max="5126" width="5.42578125" style="3" bestFit="1" customWidth="1"/>
    <col min="5127" max="5127" width="5.7109375" style="3" bestFit="1" customWidth="1"/>
    <col min="5128" max="5128" width="17.85546875" style="3" customWidth="1"/>
    <col min="5129" max="5377" width="11.42578125" style="3"/>
    <col min="5378" max="5378" width="10.140625" style="3" customWidth="1"/>
    <col min="5379" max="5379" width="17.85546875" style="3" customWidth="1"/>
    <col min="5380" max="5380" width="9.5703125" style="3" customWidth="1"/>
    <col min="5381" max="5382" width="5.42578125" style="3" bestFit="1" customWidth="1"/>
    <col min="5383" max="5383" width="5.7109375" style="3" bestFit="1" customWidth="1"/>
    <col min="5384" max="5384" width="17.85546875" style="3" customWidth="1"/>
    <col min="5385" max="5633" width="11.42578125" style="3"/>
    <col min="5634" max="5634" width="10.140625" style="3" customWidth="1"/>
    <col min="5635" max="5635" width="17.85546875" style="3" customWidth="1"/>
    <col min="5636" max="5636" width="9.5703125" style="3" customWidth="1"/>
    <col min="5637" max="5638" width="5.42578125" style="3" bestFit="1" customWidth="1"/>
    <col min="5639" max="5639" width="5.7109375" style="3" bestFit="1" customWidth="1"/>
    <col min="5640" max="5640" width="17.85546875" style="3" customWidth="1"/>
    <col min="5641" max="5889" width="11.42578125" style="3"/>
    <col min="5890" max="5890" width="10.140625" style="3" customWidth="1"/>
    <col min="5891" max="5891" width="17.85546875" style="3" customWidth="1"/>
    <col min="5892" max="5892" width="9.5703125" style="3" customWidth="1"/>
    <col min="5893" max="5894" width="5.42578125" style="3" bestFit="1" customWidth="1"/>
    <col min="5895" max="5895" width="5.7109375" style="3" bestFit="1" customWidth="1"/>
    <col min="5896" max="5896" width="17.85546875" style="3" customWidth="1"/>
    <col min="5897" max="6145" width="11.42578125" style="3"/>
    <col min="6146" max="6146" width="10.140625" style="3" customWidth="1"/>
    <col min="6147" max="6147" width="17.85546875" style="3" customWidth="1"/>
    <col min="6148" max="6148" width="9.5703125" style="3" customWidth="1"/>
    <col min="6149" max="6150" width="5.42578125" style="3" bestFit="1" customWidth="1"/>
    <col min="6151" max="6151" width="5.7109375" style="3" bestFit="1" customWidth="1"/>
    <col min="6152" max="6152" width="17.85546875" style="3" customWidth="1"/>
    <col min="6153" max="6401" width="11.42578125" style="3"/>
    <col min="6402" max="6402" width="10.140625" style="3" customWidth="1"/>
    <col min="6403" max="6403" width="17.85546875" style="3" customWidth="1"/>
    <col min="6404" max="6404" width="9.5703125" style="3" customWidth="1"/>
    <col min="6405" max="6406" width="5.42578125" style="3" bestFit="1" customWidth="1"/>
    <col min="6407" max="6407" width="5.7109375" style="3" bestFit="1" customWidth="1"/>
    <col min="6408" max="6408" width="17.85546875" style="3" customWidth="1"/>
    <col min="6409" max="6657" width="11.42578125" style="3"/>
    <col min="6658" max="6658" width="10.140625" style="3" customWidth="1"/>
    <col min="6659" max="6659" width="17.85546875" style="3" customWidth="1"/>
    <col min="6660" max="6660" width="9.5703125" style="3" customWidth="1"/>
    <col min="6661" max="6662" width="5.42578125" style="3" bestFit="1" customWidth="1"/>
    <col min="6663" max="6663" width="5.7109375" style="3" bestFit="1" customWidth="1"/>
    <col min="6664" max="6664" width="17.85546875" style="3" customWidth="1"/>
    <col min="6665" max="6913" width="11.42578125" style="3"/>
    <col min="6914" max="6914" width="10.140625" style="3" customWidth="1"/>
    <col min="6915" max="6915" width="17.85546875" style="3" customWidth="1"/>
    <col min="6916" max="6916" width="9.5703125" style="3" customWidth="1"/>
    <col min="6917" max="6918" width="5.42578125" style="3" bestFit="1" customWidth="1"/>
    <col min="6919" max="6919" width="5.7109375" style="3" bestFit="1" customWidth="1"/>
    <col min="6920" max="6920" width="17.85546875" style="3" customWidth="1"/>
    <col min="6921" max="7169" width="11.42578125" style="3"/>
    <col min="7170" max="7170" width="10.140625" style="3" customWidth="1"/>
    <col min="7171" max="7171" width="17.85546875" style="3" customWidth="1"/>
    <col min="7172" max="7172" width="9.5703125" style="3" customWidth="1"/>
    <col min="7173" max="7174" width="5.42578125" style="3" bestFit="1" customWidth="1"/>
    <col min="7175" max="7175" width="5.7109375" style="3" bestFit="1" customWidth="1"/>
    <col min="7176" max="7176" width="17.85546875" style="3" customWidth="1"/>
    <col min="7177" max="7425" width="11.42578125" style="3"/>
    <col min="7426" max="7426" width="10.140625" style="3" customWidth="1"/>
    <col min="7427" max="7427" width="17.85546875" style="3" customWidth="1"/>
    <col min="7428" max="7428" width="9.5703125" style="3" customWidth="1"/>
    <col min="7429" max="7430" width="5.42578125" style="3" bestFit="1" customWidth="1"/>
    <col min="7431" max="7431" width="5.7109375" style="3" bestFit="1" customWidth="1"/>
    <col min="7432" max="7432" width="17.85546875" style="3" customWidth="1"/>
    <col min="7433" max="7681" width="11.42578125" style="3"/>
    <col min="7682" max="7682" width="10.140625" style="3" customWidth="1"/>
    <col min="7683" max="7683" width="17.85546875" style="3" customWidth="1"/>
    <col min="7684" max="7684" width="9.5703125" style="3" customWidth="1"/>
    <col min="7685" max="7686" width="5.42578125" style="3" bestFit="1" customWidth="1"/>
    <col min="7687" max="7687" width="5.7109375" style="3" bestFit="1" customWidth="1"/>
    <col min="7688" max="7688" width="17.85546875" style="3" customWidth="1"/>
    <col min="7689" max="7937" width="11.42578125" style="3"/>
    <col min="7938" max="7938" width="10.140625" style="3" customWidth="1"/>
    <col min="7939" max="7939" width="17.85546875" style="3" customWidth="1"/>
    <col min="7940" max="7940" width="9.5703125" style="3" customWidth="1"/>
    <col min="7941" max="7942" width="5.42578125" style="3" bestFit="1" customWidth="1"/>
    <col min="7943" max="7943" width="5.7109375" style="3" bestFit="1" customWidth="1"/>
    <col min="7944" max="7944" width="17.85546875" style="3" customWidth="1"/>
    <col min="7945" max="8193" width="11.42578125" style="3"/>
    <col min="8194" max="8194" width="10.140625" style="3" customWidth="1"/>
    <col min="8195" max="8195" width="17.85546875" style="3" customWidth="1"/>
    <col min="8196" max="8196" width="9.5703125" style="3" customWidth="1"/>
    <col min="8197" max="8198" width="5.42578125" style="3" bestFit="1" customWidth="1"/>
    <col min="8199" max="8199" width="5.7109375" style="3" bestFit="1" customWidth="1"/>
    <col min="8200" max="8200" width="17.85546875" style="3" customWidth="1"/>
    <col min="8201" max="8449" width="11.42578125" style="3"/>
    <col min="8450" max="8450" width="10.140625" style="3" customWidth="1"/>
    <col min="8451" max="8451" width="17.85546875" style="3" customWidth="1"/>
    <col min="8452" max="8452" width="9.5703125" style="3" customWidth="1"/>
    <col min="8453" max="8454" width="5.42578125" style="3" bestFit="1" customWidth="1"/>
    <col min="8455" max="8455" width="5.7109375" style="3" bestFit="1" customWidth="1"/>
    <col min="8456" max="8456" width="17.85546875" style="3" customWidth="1"/>
    <col min="8457" max="8705" width="11.42578125" style="3"/>
    <col min="8706" max="8706" width="10.140625" style="3" customWidth="1"/>
    <col min="8707" max="8707" width="17.85546875" style="3" customWidth="1"/>
    <col min="8708" max="8708" width="9.5703125" style="3" customWidth="1"/>
    <col min="8709" max="8710" width="5.42578125" style="3" bestFit="1" customWidth="1"/>
    <col min="8711" max="8711" width="5.7109375" style="3" bestFit="1" customWidth="1"/>
    <col min="8712" max="8712" width="17.85546875" style="3" customWidth="1"/>
    <col min="8713" max="8961" width="11.42578125" style="3"/>
    <col min="8962" max="8962" width="10.140625" style="3" customWidth="1"/>
    <col min="8963" max="8963" width="17.85546875" style="3" customWidth="1"/>
    <col min="8964" max="8964" width="9.5703125" style="3" customWidth="1"/>
    <col min="8965" max="8966" width="5.42578125" style="3" bestFit="1" customWidth="1"/>
    <col min="8967" max="8967" width="5.7109375" style="3" bestFit="1" customWidth="1"/>
    <col min="8968" max="8968" width="17.85546875" style="3" customWidth="1"/>
    <col min="8969" max="9217" width="11.42578125" style="3"/>
    <col min="9218" max="9218" width="10.140625" style="3" customWidth="1"/>
    <col min="9219" max="9219" width="17.85546875" style="3" customWidth="1"/>
    <col min="9220" max="9220" width="9.5703125" style="3" customWidth="1"/>
    <col min="9221" max="9222" width="5.42578125" style="3" bestFit="1" customWidth="1"/>
    <col min="9223" max="9223" width="5.7109375" style="3" bestFit="1" customWidth="1"/>
    <col min="9224" max="9224" width="17.85546875" style="3" customWidth="1"/>
    <col min="9225" max="9473" width="11.42578125" style="3"/>
    <col min="9474" max="9474" width="10.140625" style="3" customWidth="1"/>
    <col min="9475" max="9475" width="17.85546875" style="3" customWidth="1"/>
    <col min="9476" max="9476" width="9.5703125" style="3" customWidth="1"/>
    <col min="9477" max="9478" width="5.42578125" style="3" bestFit="1" customWidth="1"/>
    <col min="9479" max="9479" width="5.7109375" style="3" bestFit="1" customWidth="1"/>
    <col min="9480" max="9480" width="17.85546875" style="3" customWidth="1"/>
    <col min="9481" max="9729" width="11.42578125" style="3"/>
    <col min="9730" max="9730" width="10.140625" style="3" customWidth="1"/>
    <col min="9731" max="9731" width="17.85546875" style="3" customWidth="1"/>
    <col min="9732" max="9732" width="9.5703125" style="3" customWidth="1"/>
    <col min="9733" max="9734" width="5.42578125" style="3" bestFit="1" customWidth="1"/>
    <col min="9735" max="9735" width="5.7109375" style="3" bestFit="1" customWidth="1"/>
    <col min="9736" max="9736" width="17.85546875" style="3" customWidth="1"/>
    <col min="9737" max="9985" width="11.42578125" style="3"/>
    <col min="9986" max="9986" width="10.140625" style="3" customWidth="1"/>
    <col min="9987" max="9987" width="17.85546875" style="3" customWidth="1"/>
    <col min="9988" max="9988" width="9.5703125" style="3" customWidth="1"/>
    <col min="9989" max="9990" width="5.42578125" style="3" bestFit="1" customWidth="1"/>
    <col min="9991" max="9991" width="5.7109375" style="3" bestFit="1" customWidth="1"/>
    <col min="9992" max="9992" width="17.85546875" style="3" customWidth="1"/>
    <col min="9993" max="10241" width="11.42578125" style="3"/>
    <col min="10242" max="10242" width="10.140625" style="3" customWidth="1"/>
    <col min="10243" max="10243" width="17.85546875" style="3" customWidth="1"/>
    <col min="10244" max="10244" width="9.5703125" style="3" customWidth="1"/>
    <col min="10245" max="10246" width="5.42578125" style="3" bestFit="1" customWidth="1"/>
    <col min="10247" max="10247" width="5.7109375" style="3" bestFit="1" customWidth="1"/>
    <col min="10248" max="10248" width="17.85546875" style="3" customWidth="1"/>
    <col min="10249" max="10497" width="11.42578125" style="3"/>
    <col min="10498" max="10498" width="10.140625" style="3" customWidth="1"/>
    <col min="10499" max="10499" width="17.85546875" style="3" customWidth="1"/>
    <col min="10500" max="10500" width="9.5703125" style="3" customWidth="1"/>
    <col min="10501" max="10502" width="5.42578125" style="3" bestFit="1" customWidth="1"/>
    <col min="10503" max="10503" width="5.7109375" style="3" bestFit="1" customWidth="1"/>
    <col min="10504" max="10504" width="17.85546875" style="3" customWidth="1"/>
    <col min="10505" max="10753" width="11.42578125" style="3"/>
    <col min="10754" max="10754" width="10.140625" style="3" customWidth="1"/>
    <col min="10755" max="10755" width="17.85546875" style="3" customWidth="1"/>
    <col min="10756" max="10756" width="9.5703125" style="3" customWidth="1"/>
    <col min="10757" max="10758" width="5.42578125" style="3" bestFit="1" customWidth="1"/>
    <col min="10759" max="10759" width="5.7109375" style="3" bestFit="1" customWidth="1"/>
    <col min="10760" max="10760" width="17.85546875" style="3" customWidth="1"/>
    <col min="10761" max="11009" width="11.42578125" style="3"/>
    <col min="11010" max="11010" width="10.140625" style="3" customWidth="1"/>
    <col min="11011" max="11011" width="17.85546875" style="3" customWidth="1"/>
    <col min="11012" max="11012" width="9.5703125" style="3" customWidth="1"/>
    <col min="11013" max="11014" width="5.42578125" style="3" bestFit="1" customWidth="1"/>
    <col min="11015" max="11015" width="5.7109375" style="3" bestFit="1" customWidth="1"/>
    <col min="11016" max="11016" width="17.85546875" style="3" customWidth="1"/>
    <col min="11017" max="11265" width="11.42578125" style="3"/>
    <col min="11266" max="11266" width="10.140625" style="3" customWidth="1"/>
    <col min="11267" max="11267" width="17.85546875" style="3" customWidth="1"/>
    <col min="11268" max="11268" width="9.5703125" style="3" customWidth="1"/>
    <col min="11269" max="11270" width="5.42578125" style="3" bestFit="1" customWidth="1"/>
    <col min="11271" max="11271" width="5.7109375" style="3" bestFit="1" customWidth="1"/>
    <col min="11272" max="11272" width="17.85546875" style="3" customWidth="1"/>
    <col min="11273" max="11521" width="11.42578125" style="3"/>
    <col min="11522" max="11522" width="10.140625" style="3" customWidth="1"/>
    <col min="11523" max="11523" width="17.85546875" style="3" customWidth="1"/>
    <col min="11524" max="11524" width="9.5703125" style="3" customWidth="1"/>
    <col min="11525" max="11526" width="5.42578125" style="3" bestFit="1" customWidth="1"/>
    <col min="11527" max="11527" width="5.7109375" style="3" bestFit="1" customWidth="1"/>
    <col min="11528" max="11528" width="17.85546875" style="3" customWidth="1"/>
    <col min="11529" max="11777" width="11.42578125" style="3"/>
    <col min="11778" max="11778" width="10.140625" style="3" customWidth="1"/>
    <col min="11779" max="11779" width="17.85546875" style="3" customWidth="1"/>
    <col min="11780" max="11780" width="9.5703125" style="3" customWidth="1"/>
    <col min="11781" max="11782" width="5.42578125" style="3" bestFit="1" customWidth="1"/>
    <col min="11783" max="11783" width="5.7109375" style="3" bestFit="1" customWidth="1"/>
    <col min="11784" max="11784" width="17.85546875" style="3" customWidth="1"/>
    <col min="11785" max="12033" width="11.42578125" style="3"/>
    <col min="12034" max="12034" width="10.140625" style="3" customWidth="1"/>
    <col min="12035" max="12035" width="17.85546875" style="3" customWidth="1"/>
    <col min="12036" max="12036" width="9.5703125" style="3" customWidth="1"/>
    <col min="12037" max="12038" width="5.42578125" style="3" bestFit="1" customWidth="1"/>
    <col min="12039" max="12039" width="5.7109375" style="3" bestFit="1" customWidth="1"/>
    <col min="12040" max="12040" width="17.85546875" style="3" customWidth="1"/>
    <col min="12041" max="12289" width="11.42578125" style="3"/>
    <col min="12290" max="12290" width="10.140625" style="3" customWidth="1"/>
    <col min="12291" max="12291" width="17.85546875" style="3" customWidth="1"/>
    <col min="12292" max="12292" width="9.5703125" style="3" customWidth="1"/>
    <col min="12293" max="12294" width="5.42578125" style="3" bestFit="1" customWidth="1"/>
    <col min="12295" max="12295" width="5.7109375" style="3" bestFit="1" customWidth="1"/>
    <col min="12296" max="12296" width="17.85546875" style="3" customWidth="1"/>
    <col min="12297" max="12545" width="11.42578125" style="3"/>
    <col min="12546" max="12546" width="10.140625" style="3" customWidth="1"/>
    <col min="12547" max="12547" width="17.85546875" style="3" customWidth="1"/>
    <col min="12548" max="12548" width="9.5703125" style="3" customWidth="1"/>
    <col min="12549" max="12550" width="5.42578125" style="3" bestFit="1" customWidth="1"/>
    <col min="12551" max="12551" width="5.7109375" style="3" bestFit="1" customWidth="1"/>
    <col min="12552" max="12552" width="17.85546875" style="3" customWidth="1"/>
    <col min="12553" max="12801" width="11.42578125" style="3"/>
    <col min="12802" max="12802" width="10.140625" style="3" customWidth="1"/>
    <col min="12803" max="12803" width="17.85546875" style="3" customWidth="1"/>
    <col min="12804" max="12804" width="9.5703125" style="3" customWidth="1"/>
    <col min="12805" max="12806" width="5.42578125" style="3" bestFit="1" customWidth="1"/>
    <col min="12807" max="12807" width="5.7109375" style="3" bestFit="1" customWidth="1"/>
    <col min="12808" max="12808" width="17.85546875" style="3" customWidth="1"/>
    <col min="12809" max="13057" width="11.42578125" style="3"/>
    <col min="13058" max="13058" width="10.140625" style="3" customWidth="1"/>
    <col min="13059" max="13059" width="17.85546875" style="3" customWidth="1"/>
    <col min="13060" max="13060" width="9.5703125" style="3" customWidth="1"/>
    <col min="13061" max="13062" width="5.42578125" style="3" bestFit="1" customWidth="1"/>
    <col min="13063" max="13063" width="5.7109375" style="3" bestFit="1" customWidth="1"/>
    <col min="13064" max="13064" width="17.85546875" style="3" customWidth="1"/>
    <col min="13065" max="13313" width="11.42578125" style="3"/>
    <col min="13314" max="13314" width="10.140625" style="3" customWidth="1"/>
    <col min="13315" max="13315" width="17.85546875" style="3" customWidth="1"/>
    <col min="13316" max="13316" width="9.5703125" style="3" customWidth="1"/>
    <col min="13317" max="13318" width="5.42578125" style="3" bestFit="1" customWidth="1"/>
    <col min="13319" max="13319" width="5.7109375" style="3" bestFit="1" customWidth="1"/>
    <col min="13320" max="13320" width="17.85546875" style="3" customWidth="1"/>
    <col min="13321" max="13569" width="11.42578125" style="3"/>
    <col min="13570" max="13570" width="10.140625" style="3" customWidth="1"/>
    <col min="13571" max="13571" width="17.85546875" style="3" customWidth="1"/>
    <col min="13572" max="13572" width="9.5703125" style="3" customWidth="1"/>
    <col min="13573" max="13574" width="5.42578125" style="3" bestFit="1" customWidth="1"/>
    <col min="13575" max="13575" width="5.7109375" style="3" bestFit="1" customWidth="1"/>
    <col min="13576" max="13576" width="17.85546875" style="3" customWidth="1"/>
    <col min="13577" max="13825" width="11.42578125" style="3"/>
    <col min="13826" max="13826" width="10.140625" style="3" customWidth="1"/>
    <col min="13827" max="13827" width="17.85546875" style="3" customWidth="1"/>
    <col min="13828" max="13828" width="9.5703125" style="3" customWidth="1"/>
    <col min="13829" max="13830" width="5.42578125" style="3" bestFit="1" customWidth="1"/>
    <col min="13831" max="13831" width="5.7109375" style="3" bestFit="1" customWidth="1"/>
    <col min="13832" max="13832" width="17.85546875" style="3" customWidth="1"/>
    <col min="13833" max="14081" width="11.42578125" style="3"/>
    <col min="14082" max="14082" width="10.140625" style="3" customWidth="1"/>
    <col min="14083" max="14083" width="17.85546875" style="3" customWidth="1"/>
    <col min="14084" max="14084" width="9.5703125" style="3" customWidth="1"/>
    <col min="14085" max="14086" width="5.42578125" style="3" bestFit="1" customWidth="1"/>
    <col min="14087" max="14087" width="5.7109375" style="3" bestFit="1" customWidth="1"/>
    <col min="14088" max="14088" width="17.85546875" style="3" customWidth="1"/>
    <col min="14089" max="14337" width="11.42578125" style="3"/>
    <col min="14338" max="14338" width="10.140625" style="3" customWidth="1"/>
    <col min="14339" max="14339" width="17.85546875" style="3" customWidth="1"/>
    <col min="14340" max="14340" width="9.5703125" style="3" customWidth="1"/>
    <col min="14341" max="14342" width="5.42578125" style="3" bestFit="1" customWidth="1"/>
    <col min="14343" max="14343" width="5.7109375" style="3" bestFit="1" customWidth="1"/>
    <col min="14344" max="14344" width="17.85546875" style="3" customWidth="1"/>
    <col min="14345" max="14593" width="11.42578125" style="3"/>
    <col min="14594" max="14594" width="10.140625" style="3" customWidth="1"/>
    <col min="14595" max="14595" width="17.85546875" style="3" customWidth="1"/>
    <col min="14596" max="14596" width="9.5703125" style="3" customWidth="1"/>
    <col min="14597" max="14598" width="5.42578125" style="3" bestFit="1" customWidth="1"/>
    <col min="14599" max="14599" width="5.7109375" style="3" bestFit="1" customWidth="1"/>
    <col min="14600" max="14600" width="17.85546875" style="3" customWidth="1"/>
    <col min="14601" max="14849" width="11.42578125" style="3"/>
    <col min="14850" max="14850" width="10.140625" style="3" customWidth="1"/>
    <col min="14851" max="14851" width="17.85546875" style="3" customWidth="1"/>
    <col min="14852" max="14852" width="9.5703125" style="3" customWidth="1"/>
    <col min="14853" max="14854" width="5.42578125" style="3" bestFit="1" customWidth="1"/>
    <col min="14855" max="14855" width="5.7109375" style="3" bestFit="1" customWidth="1"/>
    <col min="14856" max="14856" width="17.85546875" style="3" customWidth="1"/>
    <col min="14857" max="15105" width="11.42578125" style="3"/>
    <col min="15106" max="15106" width="10.140625" style="3" customWidth="1"/>
    <col min="15107" max="15107" width="17.85546875" style="3" customWidth="1"/>
    <col min="15108" max="15108" width="9.5703125" style="3" customWidth="1"/>
    <col min="15109" max="15110" width="5.42578125" style="3" bestFit="1" customWidth="1"/>
    <col min="15111" max="15111" width="5.7109375" style="3" bestFit="1" customWidth="1"/>
    <col min="15112" max="15112" width="17.85546875" style="3" customWidth="1"/>
    <col min="15113" max="15361" width="11.42578125" style="3"/>
    <col min="15362" max="15362" width="10.140625" style="3" customWidth="1"/>
    <col min="15363" max="15363" width="17.85546875" style="3" customWidth="1"/>
    <col min="15364" max="15364" width="9.5703125" style="3" customWidth="1"/>
    <col min="15365" max="15366" width="5.42578125" style="3" bestFit="1" customWidth="1"/>
    <col min="15367" max="15367" width="5.7109375" style="3" bestFit="1" customWidth="1"/>
    <col min="15368" max="15368" width="17.85546875" style="3" customWidth="1"/>
    <col min="15369" max="15617" width="11.42578125" style="3"/>
    <col min="15618" max="15618" width="10.140625" style="3" customWidth="1"/>
    <col min="15619" max="15619" width="17.85546875" style="3" customWidth="1"/>
    <col min="15620" max="15620" width="9.5703125" style="3" customWidth="1"/>
    <col min="15621" max="15622" width="5.42578125" style="3" bestFit="1" customWidth="1"/>
    <col min="15623" max="15623" width="5.7109375" style="3" bestFit="1" customWidth="1"/>
    <col min="15624" max="15624" width="17.85546875" style="3" customWidth="1"/>
    <col min="15625" max="15873" width="11.42578125" style="3"/>
    <col min="15874" max="15874" width="10.140625" style="3" customWidth="1"/>
    <col min="15875" max="15875" width="17.85546875" style="3" customWidth="1"/>
    <col min="15876" max="15876" width="9.5703125" style="3" customWidth="1"/>
    <col min="15877" max="15878" width="5.42578125" style="3" bestFit="1" customWidth="1"/>
    <col min="15879" max="15879" width="5.7109375" style="3" bestFit="1" customWidth="1"/>
    <col min="15880" max="15880" width="17.85546875" style="3" customWidth="1"/>
    <col min="15881" max="16129" width="11.42578125" style="3"/>
    <col min="16130" max="16130" width="10.140625" style="3" customWidth="1"/>
    <col min="16131" max="16131" width="17.85546875" style="3" customWidth="1"/>
    <col min="16132" max="16132" width="9.5703125" style="3" customWidth="1"/>
    <col min="16133" max="16134" width="5.42578125" style="3" bestFit="1" customWidth="1"/>
    <col min="16135" max="16135" width="5.7109375" style="3" bestFit="1" customWidth="1"/>
    <col min="16136" max="16136" width="17.85546875" style="3" customWidth="1"/>
    <col min="16137" max="16384" width="11.42578125" style="3"/>
  </cols>
  <sheetData>
    <row r="1" spans="3:11" ht="32.25" customHeight="1" x14ac:dyDescent="0.25">
      <c r="C1" s="1" t="s">
        <v>0</v>
      </c>
      <c r="D1" s="1" t="s">
        <v>1</v>
      </c>
      <c r="E1" s="2" t="s">
        <v>2</v>
      </c>
      <c r="G1" s="337" t="s">
        <v>5</v>
      </c>
      <c r="H1" s="338"/>
      <c r="I1" s="339"/>
      <c r="J1" s="340"/>
      <c r="K1" s="341"/>
    </row>
    <row r="2" spans="3:11" ht="15.75" x14ac:dyDescent="0.25">
      <c r="C2" s="15">
        <v>1</v>
      </c>
      <c r="D2" s="13"/>
      <c r="E2" s="14"/>
      <c r="G2" s="122" t="s">
        <v>6</v>
      </c>
      <c r="H2" s="123"/>
      <c r="I2" s="339"/>
      <c r="J2" s="340"/>
      <c r="K2" s="341"/>
    </row>
    <row r="3" spans="3:11" ht="15.75" x14ac:dyDescent="0.25">
      <c r="C3" s="15">
        <v>2</v>
      </c>
      <c r="D3" s="13"/>
      <c r="E3" s="14"/>
      <c r="G3" s="122" t="s">
        <v>7</v>
      </c>
      <c r="H3" s="123"/>
      <c r="I3" s="339"/>
      <c r="J3" s="340"/>
      <c r="K3" s="341"/>
    </row>
    <row r="4" spans="3:11" ht="15.75" x14ac:dyDescent="0.25">
      <c r="C4" s="15">
        <v>3</v>
      </c>
      <c r="D4" s="13"/>
      <c r="E4" s="14"/>
      <c r="G4" s="122" t="s">
        <v>8</v>
      </c>
      <c r="H4" s="123"/>
      <c r="I4" s="331"/>
      <c r="J4" s="332"/>
      <c r="K4" s="333"/>
    </row>
    <row r="5" spans="3:11" ht="15.75" x14ac:dyDescent="0.25">
      <c r="C5" s="15">
        <v>4</v>
      </c>
      <c r="D5" s="13"/>
      <c r="E5" s="14"/>
      <c r="G5" s="122" t="s">
        <v>9</v>
      </c>
      <c r="H5" s="123"/>
      <c r="I5" s="331" t="s">
        <v>167</v>
      </c>
      <c r="J5" s="332"/>
      <c r="K5" s="333"/>
    </row>
    <row r="6" spans="3:11" s="8" customFormat="1" ht="15.75" x14ac:dyDescent="0.25">
      <c r="C6" s="15">
        <v>5</v>
      </c>
      <c r="D6" s="13"/>
      <c r="E6" s="14"/>
      <c r="F6" s="7"/>
      <c r="G6" s="122" t="s">
        <v>10</v>
      </c>
      <c r="H6" s="124"/>
      <c r="I6" s="334">
        <f>COUNT(C2:C46)</f>
        <v>45</v>
      </c>
      <c r="J6" s="335"/>
      <c r="K6" s="336"/>
    </row>
    <row r="7" spans="3:11" s="9" customFormat="1" x14ac:dyDescent="0.25">
      <c r="C7" s="15">
        <v>6</v>
      </c>
      <c r="D7" s="13"/>
      <c r="E7" s="14"/>
      <c r="F7" s="3"/>
    </row>
    <row r="8" spans="3:11" ht="15.75" x14ac:dyDescent="0.25">
      <c r="C8" s="15">
        <v>7</v>
      </c>
      <c r="D8" s="13"/>
      <c r="E8" s="14"/>
      <c r="I8" s="4" t="s">
        <v>3</v>
      </c>
      <c r="J8" s="5" t="s">
        <v>4</v>
      </c>
    </row>
    <row r="9" spans="3:11" ht="15.75" x14ac:dyDescent="0.25">
      <c r="C9" s="15">
        <v>8</v>
      </c>
      <c r="D9" s="13"/>
      <c r="E9" s="14"/>
      <c r="I9" s="6">
        <f>COUNTIF(E2:E46,"ذكر")</f>
        <v>0</v>
      </c>
      <c r="J9" s="6">
        <f>COUNTIF(E2:E46,"أنثى")</f>
        <v>0</v>
      </c>
    </row>
    <row r="10" spans="3:11" x14ac:dyDescent="0.25">
      <c r="C10" s="15">
        <v>9</v>
      </c>
      <c r="D10" s="13"/>
      <c r="E10" s="14"/>
    </row>
    <row r="11" spans="3:11" x14ac:dyDescent="0.25">
      <c r="C11" s="15">
        <v>10</v>
      </c>
      <c r="D11" s="13"/>
      <c r="E11" s="14"/>
    </row>
    <row r="12" spans="3:11" x14ac:dyDescent="0.25">
      <c r="C12" s="15">
        <v>11</v>
      </c>
      <c r="D12" s="13"/>
      <c r="E12" s="14"/>
      <c r="I12" s="10"/>
    </row>
    <row r="13" spans="3:11" x14ac:dyDescent="0.25">
      <c r="C13" s="15">
        <v>12</v>
      </c>
      <c r="D13" s="13"/>
      <c r="E13" s="14"/>
    </row>
    <row r="14" spans="3:11" x14ac:dyDescent="0.25">
      <c r="C14" s="15">
        <v>13</v>
      </c>
      <c r="D14" s="13"/>
      <c r="E14" s="14"/>
    </row>
    <row r="15" spans="3:11" x14ac:dyDescent="0.25">
      <c r="C15" s="15">
        <v>14</v>
      </c>
      <c r="D15" s="13"/>
      <c r="E15" s="14"/>
    </row>
    <row r="16" spans="3:11" x14ac:dyDescent="0.25">
      <c r="C16" s="15">
        <v>15</v>
      </c>
      <c r="D16" s="13"/>
      <c r="E16" s="14"/>
    </row>
    <row r="17" spans="3:5" x14ac:dyDescent="0.25">
      <c r="C17" s="15">
        <v>16</v>
      </c>
      <c r="D17" s="13"/>
      <c r="E17" s="14"/>
    </row>
    <row r="18" spans="3:5" x14ac:dyDescent="0.25">
      <c r="C18" s="15">
        <v>17</v>
      </c>
      <c r="D18" s="13"/>
      <c r="E18" s="14"/>
    </row>
    <row r="19" spans="3:5" x14ac:dyDescent="0.25">
      <c r="C19" s="15">
        <v>18</v>
      </c>
      <c r="D19" s="13"/>
      <c r="E19" s="14"/>
    </row>
    <row r="20" spans="3:5" x14ac:dyDescent="0.25">
      <c r="C20" s="15">
        <v>19</v>
      </c>
      <c r="D20" s="13"/>
      <c r="E20" s="14"/>
    </row>
    <row r="21" spans="3:5" x14ac:dyDescent="0.25">
      <c r="C21" s="15">
        <v>20</v>
      </c>
      <c r="D21" s="13"/>
      <c r="E21" s="14"/>
    </row>
    <row r="22" spans="3:5" x14ac:dyDescent="0.25">
      <c r="C22" s="15">
        <v>21</v>
      </c>
      <c r="D22" s="13"/>
      <c r="E22" s="14"/>
    </row>
    <row r="23" spans="3:5" x14ac:dyDescent="0.25">
      <c r="C23" s="15">
        <v>22</v>
      </c>
      <c r="D23" s="13"/>
      <c r="E23" s="14"/>
    </row>
    <row r="24" spans="3:5" x14ac:dyDescent="0.25">
      <c r="C24" s="15">
        <v>23</v>
      </c>
      <c r="D24" s="13"/>
      <c r="E24" s="14"/>
    </row>
    <row r="25" spans="3:5" x14ac:dyDescent="0.25">
      <c r="C25" s="15">
        <v>24</v>
      </c>
      <c r="D25" s="13"/>
      <c r="E25" s="14"/>
    </row>
    <row r="26" spans="3:5" x14ac:dyDescent="0.25">
      <c r="C26" s="15">
        <v>25</v>
      </c>
      <c r="D26" s="13"/>
      <c r="E26" s="14"/>
    </row>
    <row r="27" spans="3:5" x14ac:dyDescent="0.25">
      <c r="C27" s="15">
        <v>26</v>
      </c>
      <c r="D27" s="13"/>
      <c r="E27" s="14"/>
    </row>
    <row r="28" spans="3:5" x14ac:dyDescent="0.25">
      <c r="C28" s="15">
        <v>27</v>
      </c>
      <c r="D28" s="13"/>
      <c r="E28" s="14"/>
    </row>
    <row r="29" spans="3:5" x14ac:dyDescent="0.25">
      <c r="C29" s="15">
        <v>28</v>
      </c>
      <c r="D29" s="13"/>
      <c r="E29" s="14"/>
    </row>
    <row r="30" spans="3:5" x14ac:dyDescent="0.25">
      <c r="C30" s="15">
        <v>29</v>
      </c>
      <c r="D30" s="13"/>
      <c r="E30" s="14"/>
    </row>
    <row r="31" spans="3:5" x14ac:dyDescent="0.25">
      <c r="C31" s="15">
        <v>30</v>
      </c>
      <c r="D31" s="13"/>
      <c r="E31" s="14"/>
    </row>
    <row r="32" spans="3:5" x14ac:dyDescent="0.25">
      <c r="C32" s="15">
        <v>31</v>
      </c>
      <c r="D32" s="13"/>
      <c r="E32" s="14"/>
    </row>
    <row r="33" spans="3:15" x14ac:dyDescent="0.25">
      <c r="C33" s="15">
        <v>32</v>
      </c>
      <c r="D33" s="13"/>
      <c r="E33" s="14"/>
    </row>
    <row r="34" spans="3:15" x14ac:dyDescent="0.25">
      <c r="C34" s="15">
        <v>33</v>
      </c>
      <c r="D34" s="13"/>
      <c r="E34" s="14"/>
    </row>
    <row r="35" spans="3:15" x14ac:dyDescent="0.25">
      <c r="C35" s="15">
        <v>34</v>
      </c>
      <c r="D35" s="13"/>
      <c r="E35" s="14"/>
    </row>
    <row r="36" spans="3:15" x14ac:dyDescent="0.25">
      <c r="C36" s="15">
        <v>35</v>
      </c>
      <c r="D36" s="13"/>
      <c r="E36" s="14"/>
    </row>
    <row r="37" spans="3:15" x14ac:dyDescent="0.25">
      <c r="C37" s="15">
        <v>36</v>
      </c>
      <c r="D37" s="13"/>
      <c r="E37" s="14"/>
    </row>
    <row r="38" spans="3:15" x14ac:dyDescent="0.25">
      <c r="C38" s="15">
        <v>37</v>
      </c>
      <c r="D38" s="13"/>
      <c r="E38" s="14"/>
      <c r="O38" s="12"/>
    </row>
    <row r="39" spans="3:15" x14ac:dyDescent="0.25">
      <c r="C39" s="15">
        <v>38</v>
      </c>
      <c r="D39" s="13"/>
      <c r="E39" s="14"/>
      <c r="O39" s="12"/>
    </row>
    <row r="40" spans="3:15" x14ac:dyDescent="0.25">
      <c r="C40" s="15">
        <v>39</v>
      </c>
      <c r="D40" s="13"/>
      <c r="E40" s="14"/>
    </row>
    <row r="41" spans="3:15" x14ac:dyDescent="0.25">
      <c r="C41" s="15">
        <v>40</v>
      </c>
      <c r="D41" s="13"/>
      <c r="E41" s="14"/>
    </row>
    <row r="42" spans="3:15" x14ac:dyDescent="0.25">
      <c r="C42" s="15">
        <v>41</v>
      </c>
      <c r="D42" s="13"/>
      <c r="E42" s="14"/>
    </row>
    <row r="43" spans="3:15" x14ac:dyDescent="0.25">
      <c r="C43" s="15">
        <v>42</v>
      </c>
      <c r="D43" s="13"/>
      <c r="E43" s="14"/>
    </row>
    <row r="44" spans="3:15" x14ac:dyDescent="0.25">
      <c r="C44" s="15">
        <v>43</v>
      </c>
      <c r="D44" s="13"/>
      <c r="E44" s="14"/>
    </row>
    <row r="45" spans="3:15" x14ac:dyDescent="0.25">
      <c r="C45" s="15">
        <v>44</v>
      </c>
      <c r="D45" s="13"/>
      <c r="E45" s="14"/>
    </row>
    <row r="46" spans="3:15" x14ac:dyDescent="0.25">
      <c r="C46" s="15">
        <v>45</v>
      </c>
      <c r="D46" s="13"/>
      <c r="E46" s="14"/>
    </row>
  </sheetData>
  <sortState ref="C2:E41">
    <sortCondition ref="D2:D41"/>
  </sortState>
  <mergeCells count="7">
    <mergeCell ref="I5:K5"/>
    <mergeCell ref="I6:K6"/>
    <mergeCell ref="G1:H1"/>
    <mergeCell ref="I1:K1"/>
    <mergeCell ref="I2:K2"/>
    <mergeCell ref="I3:K3"/>
    <mergeCell ref="I4:K4"/>
  </mergeCells>
  <conditionalFormatting sqref="E2:E46">
    <cfRule type="cellIs" dxfId="253" priority="112" stopIfTrue="1" operator="equal">
      <formula>$J$8</formula>
    </cfRule>
  </conditionalFormatting>
  <dataValidations count="1">
    <dataValidation type="list" allowBlank="1" showInputMessage="1" showErrorMessage="1" sqref="E2:E46 WVL983042:WVL983076 WLP983042:WLP983076 WBT983042:WBT983076 VRX983042:VRX983076 VIB983042:VIB983076 UYF983042:UYF983076 UOJ983042:UOJ983076 UEN983042:UEN983076 TUR983042:TUR983076 TKV983042:TKV983076 TAZ983042:TAZ983076 SRD983042:SRD983076 SHH983042:SHH983076 RXL983042:RXL983076 RNP983042:RNP983076 RDT983042:RDT983076 QTX983042:QTX983076 QKB983042:QKB983076 QAF983042:QAF983076 PQJ983042:PQJ983076 PGN983042:PGN983076 OWR983042:OWR983076 OMV983042:OMV983076 OCZ983042:OCZ983076 NTD983042:NTD983076 NJH983042:NJH983076 MZL983042:MZL983076 MPP983042:MPP983076 MFT983042:MFT983076 LVX983042:LVX983076 LMB983042:LMB983076 LCF983042:LCF983076 KSJ983042:KSJ983076 KIN983042:KIN983076 JYR983042:JYR983076 JOV983042:JOV983076 JEZ983042:JEZ983076 IVD983042:IVD983076 ILH983042:ILH983076 IBL983042:IBL983076 HRP983042:HRP983076 HHT983042:HHT983076 GXX983042:GXX983076 GOB983042:GOB983076 GEF983042:GEF983076 FUJ983042:FUJ983076 FKN983042:FKN983076 FAR983042:FAR983076 EQV983042:EQV983076 EGZ983042:EGZ983076 DXD983042:DXD983076 DNH983042:DNH983076 DDL983042:DDL983076 CTP983042:CTP983076 CJT983042:CJT983076 BZX983042:BZX983076 BQB983042:BQB983076 BGF983042:BGF983076 AWJ983042:AWJ983076 AMN983042:AMN983076 ACR983042:ACR983076 SV983042:SV983076 IZ983042:IZ983076 E983042:E983076 WVL917506:WVL917540 WLP917506:WLP917540 WBT917506:WBT917540 VRX917506:VRX917540 VIB917506:VIB917540 UYF917506:UYF917540 UOJ917506:UOJ917540 UEN917506:UEN917540 TUR917506:TUR917540 TKV917506:TKV917540 TAZ917506:TAZ917540 SRD917506:SRD917540 SHH917506:SHH917540 RXL917506:RXL917540 RNP917506:RNP917540 RDT917506:RDT917540 QTX917506:QTX917540 QKB917506:QKB917540 QAF917506:QAF917540 PQJ917506:PQJ917540 PGN917506:PGN917540 OWR917506:OWR917540 OMV917506:OMV917540 OCZ917506:OCZ917540 NTD917506:NTD917540 NJH917506:NJH917540 MZL917506:MZL917540 MPP917506:MPP917540 MFT917506:MFT917540 LVX917506:LVX917540 LMB917506:LMB917540 LCF917506:LCF917540 KSJ917506:KSJ917540 KIN917506:KIN917540 JYR917506:JYR917540 JOV917506:JOV917540 JEZ917506:JEZ917540 IVD917506:IVD917540 ILH917506:ILH917540 IBL917506:IBL917540 HRP917506:HRP917540 HHT917506:HHT917540 GXX917506:GXX917540 GOB917506:GOB917540 GEF917506:GEF917540 FUJ917506:FUJ917540 FKN917506:FKN917540 FAR917506:FAR917540 EQV917506:EQV917540 EGZ917506:EGZ917540 DXD917506:DXD917540 DNH917506:DNH917540 DDL917506:DDL917540 CTP917506:CTP917540 CJT917506:CJT917540 BZX917506:BZX917540 BQB917506:BQB917540 BGF917506:BGF917540 AWJ917506:AWJ917540 AMN917506:AMN917540 ACR917506:ACR917540 SV917506:SV917540 IZ917506:IZ917540 E917506:E917540 WVL851970:WVL852004 WLP851970:WLP852004 WBT851970:WBT852004 VRX851970:VRX852004 VIB851970:VIB852004 UYF851970:UYF852004 UOJ851970:UOJ852004 UEN851970:UEN852004 TUR851970:TUR852004 TKV851970:TKV852004 TAZ851970:TAZ852004 SRD851970:SRD852004 SHH851970:SHH852004 RXL851970:RXL852004 RNP851970:RNP852004 RDT851970:RDT852004 QTX851970:QTX852004 QKB851970:QKB852004 QAF851970:QAF852004 PQJ851970:PQJ852004 PGN851970:PGN852004 OWR851970:OWR852004 OMV851970:OMV852004 OCZ851970:OCZ852004 NTD851970:NTD852004 NJH851970:NJH852004 MZL851970:MZL852004 MPP851970:MPP852004 MFT851970:MFT852004 LVX851970:LVX852004 LMB851970:LMB852004 LCF851970:LCF852004 KSJ851970:KSJ852004 KIN851970:KIN852004 JYR851970:JYR852004 JOV851970:JOV852004 JEZ851970:JEZ852004 IVD851970:IVD852004 ILH851970:ILH852004 IBL851970:IBL852004 HRP851970:HRP852004 HHT851970:HHT852004 GXX851970:GXX852004 GOB851970:GOB852004 GEF851970:GEF852004 FUJ851970:FUJ852004 FKN851970:FKN852004 FAR851970:FAR852004 EQV851970:EQV852004 EGZ851970:EGZ852004 DXD851970:DXD852004 DNH851970:DNH852004 DDL851970:DDL852004 CTP851970:CTP852004 CJT851970:CJT852004 BZX851970:BZX852004 BQB851970:BQB852004 BGF851970:BGF852004 AWJ851970:AWJ852004 AMN851970:AMN852004 ACR851970:ACR852004 SV851970:SV852004 IZ851970:IZ852004 E851970:E852004 WVL786434:WVL786468 WLP786434:WLP786468 WBT786434:WBT786468 VRX786434:VRX786468 VIB786434:VIB786468 UYF786434:UYF786468 UOJ786434:UOJ786468 UEN786434:UEN786468 TUR786434:TUR786468 TKV786434:TKV786468 TAZ786434:TAZ786468 SRD786434:SRD786468 SHH786434:SHH786468 RXL786434:RXL786468 RNP786434:RNP786468 RDT786434:RDT786468 QTX786434:QTX786468 QKB786434:QKB786468 QAF786434:QAF786468 PQJ786434:PQJ786468 PGN786434:PGN786468 OWR786434:OWR786468 OMV786434:OMV786468 OCZ786434:OCZ786468 NTD786434:NTD786468 NJH786434:NJH786468 MZL786434:MZL786468 MPP786434:MPP786468 MFT786434:MFT786468 LVX786434:LVX786468 LMB786434:LMB786468 LCF786434:LCF786468 KSJ786434:KSJ786468 KIN786434:KIN786468 JYR786434:JYR786468 JOV786434:JOV786468 JEZ786434:JEZ786468 IVD786434:IVD786468 ILH786434:ILH786468 IBL786434:IBL786468 HRP786434:HRP786468 HHT786434:HHT786468 GXX786434:GXX786468 GOB786434:GOB786468 GEF786434:GEF786468 FUJ786434:FUJ786468 FKN786434:FKN786468 FAR786434:FAR786468 EQV786434:EQV786468 EGZ786434:EGZ786468 DXD786434:DXD786468 DNH786434:DNH786468 DDL786434:DDL786468 CTP786434:CTP786468 CJT786434:CJT786468 BZX786434:BZX786468 BQB786434:BQB786468 BGF786434:BGF786468 AWJ786434:AWJ786468 AMN786434:AMN786468 ACR786434:ACR786468 SV786434:SV786468 IZ786434:IZ786468 E786434:E786468 WVL720898:WVL720932 WLP720898:WLP720932 WBT720898:WBT720932 VRX720898:VRX720932 VIB720898:VIB720932 UYF720898:UYF720932 UOJ720898:UOJ720932 UEN720898:UEN720932 TUR720898:TUR720932 TKV720898:TKV720932 TAZ720898:TAZ720932 SRD720898:SRD720932 SHH720898:SHH720932 RXL720898:RXL720932 RNP720898:RNP720932 RDT720898:RDT720932 QTX720898:QTX720932 QKB720898:QKB720932 QAF720898:QAF720932 PQJ720898:PQJ720932 PGN720898:PGN720932 OWR720898:OWR720932 OMV720898:OMV720932 OCZ720898:OCZ720932 NTD720898:NTD720932 NJH720898:NJH720932 MZL720898:MZL720932 MPP720898:MPP720932 MFT720898:MFT720932 LVX720898:LVX720932 LMB720898:LMB720932 LCF720898:LCF720932 KSJ720898:KSJ720932 KIN720898:KIN720932 JYR720898:JYR720932 JOV720898:JOV720932 JEZ720898:JEZ720932 IVD720898:IVD720932 ILH720898:ILH720932 IBL720898:IBL720932 HRP720898:HRP720932 HHT720898:HHT720932 GXX720898:GXX720932 GOB720898:GOB720932 GEF720898:GEF720932 FUJ720898:FUJ720932 FKN720898:FKN720932 FAR720898:FAR720932 EQV720898:EQV720932 EGZ720898:EGZ720932 DXD720898:DXD720932 DNH720898:DNH720932 DDL720898:DDL720932 CTP720898:CTP720932 CJT720898:CJT720932 BZX720898:BZX720932 BQB720898:BQB720932 BGF720898:BGF720932 AWJ720898:AWJ720932 AMN720898:AMN720932 ACR720898:ACR720932 SV720898:SV720932 IZ720898:IZ720932 E720898:E720932 WVL655362:WVL655396 WLP655362:WLP655396 WBT655362:WBT655396 VRX655362:VRX655396 VIB655362:VIB655396 UYF655362:UYF655396 UOJ655362:UOJ655396 UEN655362:UEN655396 TUR655362:TUR655396 TKV655362:TKV655396 TAZ655362:TAZ655396 SRD655362:SRD655396 SHH655362:SHH655396 RXL655362:RXL655396 RNP655362:RNP655396 RDT655362:RDT655396 QTX655362:QTX655396 QKB655362:QKB655396 QAF655362:QAF655396 PQJ655362:PQJ655396 PGN655362:PGN655396 OWR655362:OWR655396 OMV655362:OMV655396 OCZ655362:OCZ655396 NTD655362:NTD655396 NJH655362:NJH655396 MZL655362:MZL655396 MPP655362:MPP655396 MFT655362:MFT655396 LVX655362:LVX655396 LMB655362:LMB655396 LCF655362:LCF655396 KSJ655362:KSJ655396 KIN655362:KIN655396 JYR655362:JYR655396 JOV655362:JOV655396 JEZ655362:JEZ655396 IVD655362:IVD655396 ILH655362:ILH655396 IBL655362:IBL655396 HRP655362:HRP655396 HHT655362:HHT655396 GXX655362:GXX655396 GOB655362:GOB655396 GEF655362:GEF655396 FUJ655362:FUJ655396 FKN655362:FKN655396 FAR655362:FAR655396 EQV655362:EQV655396 EGZ655362:EGZ655396 DXD655362:DXD655396 DNH655362:DNH655396 DDL655362:DDL655396 CTP655362:CTP655396 CJT655362:CJT655396 BZX655362:BZX655396 BQB655362:BQB655396 BGF655362:BGF655396 AWJ655362:AWJ655396 AMN655362:AMN655396 ACR655362:ACR655396 SV655362:SV655396 IZ655362:IZ655396 E655362:E655396 WVL589826:WVL589860 WLP589826:WLP589860 WBT589826:WBT589860 VRX589826:VRX589860 VIB589826:VIB589860 UYF589826:UYF589860 UOJ589826:UOJ589860 UEN589826:UEN589860 TUR589826:TUR589860 TKV589826:TKV589860 TAZ589826:TAZ589860 SRD589826:SRD589860 SHH589826:SHH589860 RXL589826:RXL589860 RNP589826:RNP589860 RDT589826:RDT589860 QTX589826:QTX589860 QKB589826:QKB589860 QAF589826:QAF589860 PQJ589826:PQJ589860 PGN589826:PGN589860 OWR589826:OWR589860 OMV589826:OMV589860 OCZ589826:OCZ589860 NTD589826:NTD589860 NJH589826:NJH589860 MZL589826:MZL589860 MPP589826:MPP589860 MFT589826:MFT589860 LVX589826:LVX589860 LMB589826:LMB589860 LCF589826:LCF589860 KSJ589826:KSJ589860 KIN589826:KIN589860 JYR589826:JYR589860 JOV589826:JOV589860 JEZ589826:JEZ589860 IVD589826:IVD589860 ILH589826:ILH589860 IBL589826:IBL589860 HRP589826:HRP589860 HHT589826:HHT589860 GXX589826:GXX589860 GOB589826:GOB589860 GEF589826:GEF589860 FUJ589826:FUJ589860 FKN589826:FKN589860 FAR589826:FAR589860 EQV589826:EQV589860 EGZ589826:EGZ589860 DXD589826:DXD589860 DNH589826:DNH589860 DDL589826:DDL589860 CTP589826:CTP589860 CJT589826:CJT589860 BZX589826:BZX589860 BQB589826:BQB589860 BGF589826:BGF589860 AWJ589826:AWJ589860 AMN589826:AMN589860 ACR589826:ACR589860 SV589826:SV589860 IZ589826:IZ589860 E589826:E589860 WVL524290:WVL524324 WLP524290:WLP524324 WBT524290:WBT524324 VRX524290:VRX524324 VIB524290:VIB524324 UYF524290:UYF524324 UOJ524290:UOJ524324 UEN524290:UEN524324 TUR524290:TUR524324 TKV524290:TKV524324 TAZ524290:TAZ524324 SRD524290:SRD524324 SHH524290:SHH524324 RXL524290:RXL524324 RNP524290:RNP524324 RDT524290:RDT524324 QTX524290:QTX524324 QKB524290:QKB524324 QAF524290:QAF524324 PQJ524290:PQJ524324 PGN524290:PGN524324 OWR524290:OWR524324 OMV524290:OMV524324 OCZ524290:OCZ524324 NTD524290:NTD524324 NJH524290:NJH524324 MZL524290:MZL524324 MPP524290:MPP524324 MFT524290:MFT524324 LVX524290:LVX524324 LMB524290:LMB524324 LCF524290:LCF524324 KSJ524290:KSJ524324 KIN524290:KIN524324 JYR524290:JYR524324 JOV524290:JOV524324 JEZ524290:JEZ524324 IVD524290:IVD524324 ILH524290:ILH524324 IBL524290:IBL524324 HRP524290:HRP524324 HHT524290:HHT524324 GXX524290:GXX524324 GOB524290:GOB524324 GEF524290:GEF524324 FUJ524290:FUJ524324 FKN524290:FKN524324 FAR524290:FAR524324 EQV524290:EQV524324 EGZ524290:EGZ524324 DXD524290:DXD524324 DNH524290:DNH524324 DDL524290:DDL524324 CTP524290:CTP524324 CJT524290:CJT524324 BZX524290:BZX524324 BQB524290:BQB524324 BGF524290:BGF524324 AWJ524290:AWJ524324 AMN524290:AMN524324 ACR524290:ACR524324 SV524290:SV524324 IZ524290:IZ524324 E524290:E524324 WVL458754:WVL458788 WLP458754:WLP458788 WBT458754:WBT458788 VRX458754:VRX458788 VIB458754:VIB458788 UYF458754:UYF458788 UOJ458754:UOJ458788 UEN458754:UEN458788 TUR458754:TUR458788 TKV458754:TKV458788 TAZ458754:TAZ458788 SRD458754:SRD458788 SHH458754:SHH458788 RXL458754:RXL458788 RNP458754:RNP458788 RDT458754:RDT458788 QTX458754:QTX458788 QKB458754:QKB458788 QAF458754:QAF458788 PQJ458754:PQJ458788 PGN458754:PGN458788 OWR458754:OWR458788 OMV458754:OMV458788 OCZ458754:OCZ458788 NTD458754:NTD458788 NJH458754:NJH458788 MZL458754:MZL458788 MPP458754:MPP458788 MFT458754:MFT458788 LVX458754:LVX458788 LMB458754:LMB458788 LCF458754:LCF458788 KSJ458754:KSJ458788 KIN458754:KIN458788 JYR458754:JYR458788 JOV458754:JOV458788 JEZ458754:JEZ458788 IVD458754:IVD458788 ILH458754:ILH458788 IBL458754:IBL458788 HRP458754:HRP458788 HHT458754:HHT458788 GXX458754:GXX458788 GOB458754:GOB458788 GEF458754:GEF458788 FUJ458754:FUJ458788 FKN458754:FKN458788 FAR458754:FAR458788 EQV458754:EQV458788 EGZ458754:EGZ458788 DXD458754:DXD458788 DNH458754:DNH458788 DDL458754:DDL458788 CTP458754:CTP458788 CJT458754:CJT458788 BZX458754:BZX458788 BQB458754:BQB458788 BGF458754:BGF458788 AWJ458754:AWJ458788 AMN458754:AMN458788 ACR458754:ACR458788 SV458754:SV458788 IZ458754:IZ458788 E458754:E458788 WVL393218:WVL393252 WLP393218:WLP393252 WBT393218:WBT393252 VRX393218:VRX393252 VIB393218:VIB393252 UYF393218:UYF393252 UOJ393218:UOJ393252 UEN393218:UEN393252 TUR393218:TUR393252 TKV393218:TKV393252 TAZ393218:TAZ393252 SRD393218:SRD393252 SHH393218:SHH393252 RXL393218:RXL393252 RNP393218:RNP393252 RDT393218:RDT393252 QTX393218:QTX393252 QKB393218:QKB393252 QAF393218:QAF393252 PQJ393218:PQJ393252 PGN393218:PGN393252 OWR393218:OWR393252 OMV393218:OMV393252 OCZ393218:OCZ393252 NTD393218:NTD393252 NJH393218:NJH393252 MZL393218:MZL393252 MPP393218:MPP393252 MFT393218:MFT393252 LVX393218:LVX393252 LMB393218:LMB393252 LCF393218:LCF393252 KSJ393218:KSJ393252 KIN393218:KIN393252 JYR393218:JYR393252 JOV393218:JOV393252 JEZ393218:JEZ393252 IVD393218:IVD393252 ILH393218:ILH393252 IBL393218:IBL393252 HRP393218:HRP393252 HHT393218:HHT393252 GXX393218:GXX393252 GOB393218:GOB393252 GEF393218:GEF393252 FUJ393218:FUJ393252 FKN393218:FKN393252 FAR393218:FAR393252 EQV393218:EQV393252 EGZ393218:EGZ393252 DXD393218:DXD393252 DNH393218:DNH393252 DDL393218:DDL393252 CTP393218:CTP393252 CJT393218:CJT393252 BZX393218:BZX393252 BQB393218:BQB393252 BGF393218:BGF393252 AWJ393218:AWJ393252 AMN393218:AMN393252 ACR393218:ACR393252 SV393218:SV393252 IZ393218:IZ393252 E393218:E393252 WVL327682:WVL327716 WLP327682:WLP327716 WBT327682:WBT327716 VRX327682:VRX327716 VIB327682:VIB327716 UYF327682:UYF327716 UOJ327682:UOJ327716 UEN327682:UEN327716 TUR327682:TUR327716 TKV327682:TKV327716 TAZ327682:TAZ327716 SRD327682:SRD327716 SHH327682:SHH327716 RXL327682:RXL327716 RNP327682:RNP327716 RDT327682:RDT327716 QTX327682:QTX327716 QKB327682:QKB327716 QAF327682:QAF327716 PQJ327682:PQJ327716 PGN327682:PGN327716 OWR327682:OWR327716 OMV327682:OMV327716 OCZ327682:OCZ327716 NTD327682:NTD327716 NJH327682:NJH327716 MZL327682:MZL327716 MPP327682:MPP327716 MFT327682:MFT327716 LVX327682:LVX327716 LMB327682:LMB327716 LCF327682:LCF327716 KSJ327682:KSJ327716 KIN327682:KIN327716 JYR327682:JYR327716 JOV327682:JOV327716 JEZ327682:JEZ327716 IVD327682:IVD327716 ILH327682:ILH327716 IBL327682:IBL327716 HRP327682:HRP327716 HHT327682:HHT327716 GXX327682:GXX327716 GOB327682:GOB327716 GEF327682:GEF327716 FUJ327682:FUJ327716 FKN327682:FKN327716 FAR327682:FAR327716 EQV327682:EQV327716 EGZ327682:EGZ327716 DXD327682:DXD327716 DNH327682:DNH327716 DDL327682:DDL327716 CTP327682:CTP327716 CJT327682:CJT327716 BZX327682:BZX327716 BQB327682:BQB327716 BGF327682:BGF327716 AWJ327682:AWJ327716 AMN327682:AMN327716 ACR327682:ACR327716 SV327682:SV327716 IZ327682:IZ327716 E327682:E327716 WVL262146:WVL262180 WLP262146:WLP262180 WBT262146:WBT262180 VRX262146:VRX262180 VIB262146:VIB262180 UYF262146:UYF262180 UOJ262146:UOJ262180 UEN262146:UEN262180 TUR262146:TUR262180 TKV262146:TKV262180 TAZ262146:TAZ262180 SRD262146:SRD262180 SHH262146:SHH262180 RXL262146:RXL262180 RNP262146:RNP262180 RDT262146:RDT262180 QTX262146:QTX262180 QKB262146:QKB262180 QAF262146:QAF262180 PQJ262146:PQJ262180 PGN262146:PGN262180 OWR262146:OWR262180 OMV262146:OMV262180 OCZ262146:OCZ262180 NTD262146:NTD262180 NJH262146:NJH262180 MZL262146:MZL262180 MPP262146:MPP262180 MFT262146:MFT262180 LVX262146:LVX262180 LMB262146:LMB262180 LCF262146:LCF262180 KSJ262146:KSJ262180 KIN262146:KIN262180 JYR262146:JYR262180 JOV262146:JOV262180 JEZ262146:JEZ262180 IVD262146:IVD262180 ILH262146:ILH262180 IBL262146:IBL262180 HRP262146:HRP262180 HHT262146:HHT262180 GXX262146:GXX262180 GOB262146:GOB262180 GEF262146:GEF262180 FUJ262146:FUJ262180 FKN262146:FKN262180 FAR262146:FAR262180 EQV262146:EQV262180 EGZ262146:EGZ262180 DXD262146:DXD262180 DNH262146:DNH262180 DDL262146:DDL262180 CTP262146:CTP262180 CJT262146:CJT262180 BZX262146:BZX262180 BQB262146:BQB262180 BGF262146:BGF262180 AWJ262146:AWJ262180 AMN262146:AMN262180 ACR262146:ACR262180 SV262146:SV262180 IZ262146:IZ262180 E262146:E262180 WVL196610:WVL196644 WLP196610:WLP196644 WBT196610:WBT196644 VRX196610:VRX196644 VIB196610:VIB196644 UYF196610:UYF196644 UOJ196610:UOJ196644 UEN196610:UEN196644 TUR196610:TUR196644 TKV196610:TKV196644 TAZ196610:TAZ196644 SRD196610:SRD196644 SHH196610:SHH196644 RXL196610:RXL196644 RNP196610:RNP196644 RDT196610:RDT196644 QTX196610:QTX196644 QKB196610:QKB196644 QAF196610:QAF196644 PQJ196610:PQJ196644 PGN196610:PGN196644 OWR196610:OWR196644 OMV196610:OMV196644 OCZ196610:OCZ196644 NTD196610:NTD196644 NJH196610:NJH196644 MZL196610:MZL196644 MPP196610:MPP196644 MFT196610:MFT196644 LVX196610:LVX196644 LMB196610:LMB196644 LCF196610:LCF196644 KSJ196610:KSJ196644 KIN196610:KIN196644 JYR196610:JYR196644 JOV196610:JOV196644 JEZ196610:JEZ196644 IVD196610:IVD196644 ILH196610:ILH196644 IBL196610:IBL196644 HRP196610:HRP196644 HHT196610:HHT196644 GXX196610:GXX196644 GOB196610:GOB196644 GEF196610:GEF196644 FUJ196610:FUJ196644 FKN196610:FKN196644 FAR196610:FAR196644 EQV196610:EQV196644 EGZ196610:EGZ196644 DXD196610:DXD196644 DNH196610:DNH196644 DDL196610:DDL196644 CTP196610:CTP196644 CJT196610:CJT196644 BZX196610:BZX196644 BQB196610:BQB196644 BGF196610:BGF196644 AWJ196610:AWJ196644 AMN196610:AMN196644 ACR196610:ACR196644 SV196610:SV196644 IZ196610:IZ196644 E196610:E196644 WVL131074:WVL131108 WLP131074:WLP131108 WBT131074:WBT131108 VRX131074:VRX131108 VIB131074:VIB131108 UYF131074:UYF131108 UOJ131074:UOJ131108 UEN131074:UEN131108 TUR131074:TUR131108 TKV131074:TKV131108 TAZ131074:TAZ131108 SRD131074:SRD131108 SHH131074:SHH131108 RXL131074:RXL131108 RNP131074:RNP131108 RDT131074:RDT131108 QTX131074:QTX131108 QKB131074:QKB131108 QAF131074:QAF131108 PQJ131074:PQJ131108 PGN131074:PGN131108 OWR131074:OWR131108 OMV131074:OMV131108 OCZ131074:OCZ131108 NTD131074:NTD131108 NJH131074:NJH131108 MZL131074:MZL131108 MPP131074:MPP131108 MFT131074:MFT131108 LVX131074:LVX131108 LMB131074:LMB131108 LCF131074:LCF131108 KSJ131074:KSJ131108 KIN131074:KIN131108 JYR131074:JYR131108 JOV131074:JOV131108 JEZ131074:JEZ131108 IVD131074:IVD131108 ILH131074:ILH131108 IBL131074:IBL131108 HRP131074:HRP131108 HHT131074:HHT131108 GXX131074:GXX131108 GOB131074:GOB131108 GEF131074:GEF131108 FUJ131074:FUJ131108 FKN131074:FKN131108 FAR131074:FAR131108 EQV131074:EQV131108 EGZ131074:EGZ131108 DXD131074:DXD131108 DNH131074:DNH131108 DDL131074:DDL131108 CTP131074:CTP131108 CJT131074:CJT131108 BZX131074:BZX131108 BQB131074:BQB131108 BGF131074:BGF131108 AWJ131074:AWJ131108 AMN131074:AMN131108 ACR131074:ACR131108 SV131074:SV131108 IZ131074:IZ131108 E131074:E131108 WVL65538:WVL65572 WLP65538:WLP65572 WBT65538:WBT65572 VRX65538:VRX65572 VIB65538:VIB65572 UYF65538:UYF65572 UOJ65538:UOJ65572 UEN65538:UEN65572 TUR65538:TUR65572 TKV65538:TKV65572 TAZ65538:TAZ65572 SRD65538:SRD65572 SHH65538:SHH65572 RXL65538:RXL65572 RNP65538:RNP65572 RDT65538:RDT65572 QTX65538:QTX65572 QKB65538:QKB65572 QAF65538:QAF65572 PQJ65538:PQJ65572 PGN65538:PGN65572 OWR65538:OWR65572 OMV65538:OMV65572 OCZ65538:OCZ65572 NTD65538:NTD65572 NJH65538:NJH65572 MZL65538:MZL65572 MPP65538:MPP65572 MFT65538:MFT65572 LVX65538:LVX65572 LMB65538:LMB65572 LCF65538:LCF65572 KSJ65538:KSJ65572 KIN65538:KIN65572 JYR65538:JYR65572 JOV65538:JOV65572 JEZ65538:JEZ65572 IVD65538:IVD65572 ILH65538:ILH65572 IBL65538:IBL65572 HRP65538:HRP65572 HHT65538:HHT65572 GXX65538:GXX65572 GOB65538:GOB65572 GEF65538:GEF65572 FUJ65538:FUJ65572 FKN65538:FKN65572 FAR65538:FAR65572 EQV65538:EQV65572 EGZ65538:EGZ65572 DXD65538:DXD65572 DNH65538:DNH65572 DDL65538:DDL65572 CTP65538:CTP65572 CJT65538:CJT65572 BZX65538:BZX65572 BQB65538:BQB65572 BGF65538:BGF65572 AWJ65538:AWJ65572 AMN65538:AMN65572 ACR65538:ACR65572 SV65538:SV65572 IZ65538:IZ65572 E65538:E65572 WVL2:WVL36 WLP2:WLP36 WBT2:WBT36 VRX2:VRX36 VIB2:VIB36 UYF2:UYF36 UOJ2:UOJ36 UEN2:UEN36 TUR2:TUR36 TKV2:TKV36 TAZ2:TAZ36 SRD2:SRD36 SHH2:SHH36 RXL2:RXL36 RNP2:RNP36 RDT2:RDT36 QTX2:QTX36 QKB2:QKB36 QAF2:QAF36 PQJ2:PQJ36 PGN2:PGN36 OWR2:OWR36 OMV2:OMV36 OCZ2:OCZ36 NTD2:NTD36 NJH2:NJH36 MZL2:MZL36 MPP2:MPP36 MFT2:MFT36 LVX2:LVX36 LMB2:LMB36 LCF2:LCF36 KSJ2:KSJ36 KIN2:KIN36 JYR2:JYR36 JOV2:JOV36 JEZ2:JEZ36 IVD2:IVD36 ILH2:ILH36 IBL2:IBL36 HRP2:HRP36 HHT2:HHT36 GXX2:GXX36 GOB2:GOB36 GEF2:GEF36 FUJ2:FUJ36 FKN2:FKN36 FAR2:FAR36 EQV2:EQV36 EGZ2:EGZ36 DXD2:DXD36 DNH2:DNH36 DDL2:DDL36 CTP2:CTP36 CJT2:CJT36 BZX2:BZX36 BQB2:BQB36 BGF2:BGF36 AWJ2:AWJ36 AMN2:AMN36 ACR2:ACR36 SV2:SV36 IZ2:IZ36">
      <formula1>$I$8:$J$8</formula1>
    </dataValidation>
  </dataValidations>
  <pageMargins left="0.7" right="0.7" top="0.75" bottom="0.75" header="0.3" footer="0.3"/>
  <pageSetup paperSize="9" scale="8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Q174"/>
  <sheetViews>
    <sheetView rightToLeft="1" showWhiteSpace="0" topLeftCell="H1" zoomScale="85" zoomScaleNormal="85" zoomScaleSheetLayoutView="100" workbookViewId="0">
      <selection activeCell="AH49" sqref="AH49"/>
    </sheetView>
  </sheetViews>
  <sheetFormatPr baseColWidth="10" defaultRowHeight="12.75" x14ac:dyDescent="0.2"/>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3" width="5.42578125" style="16" bestFit="1" customWidth="1"/>
    <col min="24" max="24" width="6.42578125" style="16" customWidth="1"/>
    <col min="25" max="25" width="5.42578125" style="16" customWidth="1"/>
    <col min="26" max="26" width="4.42578125" style="16" customWidth="1"/>
    <col min="27" max="27" width="5.140625" style="16" customWidth="1"/>
    <col min="28" max="28" width="5.7109375" style="16" customWidth="1"/>
    <col min="29" max="30" width="5.28515625" style="16" customWidth="1"/>
    <col min="31" max="31" width="5.5703125" style="16" customWidth="1"/>
    <col min="32" max="32" width="5.140625" style="16" customWidth="1"/>
    <col min="33" max="33" width="4.28515625" style="16" customWidth="1"/>
    <col min="34" max="34" width="6.140625" style="16" customWidth="1"/>
    <col min="35" max="35" width="5.42578125" style="16" bestFit="1" customWidth="1"/>
    <col min="36" max="36" width="4.28515625" style="16" customWidth="1"/>
    <col min="37" max="37" width="4.42578125" style="16" customWidth="1"/>
    <col min="38" max="256" width="11.42578125" style="16"/>
    <col min="257" max="257" width="4.28515625" style="16" bestFit="1" customWidth="1"/>
    <col min="258" max="258" width="11.42578125" style="16" customWidth="1"/>
    <col min="259" max="259" width="5" style="16" customWidth="1"/>
    <col min="260" max="260" width="5.140625" style="16" customWidth="1"/>
    <col min="261" max="261" width="5.7109375" style="16" bestFit="1" customWidth="1"/>
    <col min="262" max="262" width="5.7109375" style="16" customWidth="1"/>
    <col min="263" max="263" width="5.5703125" style="16" bestFit="1" customWidth="1"/>
    <col min="264" max="264" width="5.7109375" style="16" customWidth="1"/>
    <col min="265" max="265" width="5.42578125" style="16" customWidth="1"/>
    <col min="266" max="266" width="5.28515625" style="16" customWidth="1"/>
    <col min="267" max="267" width="5.5703125" style="16" bestFit="1" customWidth="1"/>
    <col min="268" max="268" width="5.28515625" style="16" customWidth="1"/>
    <col min="269" max="271" width="5.42578125" style="16" bestFit="1" customWidth="1"/>
    <col min="272" max="272" width="3.7109375" style="16" customWidth="1"/>
    <col min="273" max="276" width="5.28515625" style="16" customWidth="1"/>
    <col min="277" max="279" width="5.42578125" style="16" bestFit="1" customWidth="1"/>
    <col min="280" max="280" width="6.42578125" style="16" bestFit="1" customWidth="1"/>
    <col min="281" max="281" width="5.42578125" style="16" customWidth="1"/>
    <col min="282" max="282" width="3.28515625" style="16" customWidth="1"/>
    <col min="283" max="283" width="5.140625" style="16" customWidth="1"/>
    <col min="284" max="284" width="5.7109375" style="16" customWidth="1"/>
    <col min="285" max="286" width="5.28515625" style="16" customWidth="1"/>
    <col min="287" max="287" width="5.5703125" style="16" customWidth="1"/>
    <col min="288" max="288" width="5.140625" style="16" customWidth="1"/>
    <col min="289" max="289" width="3.85546875" style="16" customWidth="1"/>
    <col min="290" max="290" width="6.140625" style="16" customWidth="1"/>
    <col min="291" max="291" width="5.42578125" style="16" bestFit="1" customWidth="1"/>
    <col min="292" max="292" width="4.28515625" style="16" customWidth="1"/>
    <col min="293" max="293" width="3.85546875" style="16" customWidth="1"/>
    <col min="294" max="512" width="11.42578125" style="16"/>
    <col min="513" max="513" width="4.28515625" style="16" bestFit="1" customWidth="1"/>
    <col min="514" max="514" width="11.42578125" style="16" customWidth="1"/>
    <col min="515" max="515" width="5" style="16" customWidth="1"/>
    <col min="516" max="516" width="5.140625" style="16" customWidth="1"/>
    <col min="517" max="517" width="5.7109375" style="16" bestFit="1" customWidth="1"/>
    <col min="518" max="518" width="5.7109375" style="16" customWidth="1"/>
    <col min="519" max="519" width="5.5703125" style="16" bestFit="1" customWidth="1"/>
    <col min="520" max="520" width="5.7109375" style="16" customWidth="1"/>
    <col min="521" max="521" width="5.42578125" style="16" customWidth="1"/>
    <col min="522" max="522" width="5.28515625" style="16" customWidth="1"/>
    <col min="523" max="523" width="5.5703125" style="16" bestFit="1" customWidth="1"/>
    <col min="524" max="524" width="5.28515625" style="16" customWidth="1"/>
    <col min="525" max="527" width="5.42578125" style="16" bestFit="1" customWidth="1"/>
    <col min="528" max="528" width="3.7109375" style="16" customWidth="1"/>
    <col min="529" max="532" width="5.28515625" style="16" customWidth="1"/>
    <col min="533" max="535" width="5.42578125" style="16" bestFit="1" customWidth="1"/>
    <col min="536" max="536" width="6.42578125" style="16" bestFit="1" customWidth="1"/>
    <col min="537" max="537" width="5.42578125" style="16" customWidth="1"/>
    <col min="538" max="538" width="3.28515625" style="16" customWidth="1"/>
    <col min="539" max="539" width="5.140625" style="16" customWidth="1"/>
    <col min="540" max="540" width="5.7109375" style="16" customWidth="1"/>
    <col min="541" max="542" width="5.28515625" style="16" customWidth="1"/>
    <col min="543" max="543" width="5.5703125" style="16" customWidth="1"/>
    <col min="544" max="544" width="5.140625" style="16" customWidth="1"/>
    <col min="545" max="545" width="3.85546875" style="16" customWidth="1"/>
    <col min="546" max="546" width="6.140625" style="16" customWidth="1"/>
    <col min="547" max="547" width="5.42578125" style="16" bestFit="1" customWidth="1"/>
    <col min="548" max="548" width="4.28515625" style="16" customWidth="1"/>
    <col min="549" max="549" width="3.85546875" style="16" customWidth="1"/>
    <col min="550" max="768" width="11.42578125" style="16"/>
    <col min="769" max="769" width="4.28515625" style="16" bestFit="1" customWidth="1"/>
    <col min="770" max="770" width="11.42578125" style="16" customWidth="1"/>
    <col min="771" max="771" width="5" style="16" customWidth="1"/>
    <col min="772" max="772" width="5.140625" style="16" customWidth="1"/>
    <col min="773" max="773" width="5.7109375" style="16" bestFit="1" customWidth="1"/>
    <col min="774" max="774" width="5.7109375" style="16" customWidth="1"/>
    <col min="775" max="775" width="5.5703125" style="16" bestFit="1" customWidth="1"/>
    <col min="776" max="776" width="5.7109375" style="16" customWidth="1"/>
    <col min="777" max="777" width="5.42578125" style="16" customWidth="1"/>
    <col min="778" max="778" width="5.28515625" style="16" customWidth="1"/>
    <col min="779" max="779" width="5.5703125" style="16" bestFit="1" customWidth="1"/>
    <col min="780" max="780" width="5.28515625" style="16" customWidth="1"/>
    <col min="781" max="783" width="5.42578125" style="16" bestFit="1" customWidth="1"/>
    <col min="784" max="784" width="3.7109375" style="16" customWidth="1"/>
    <col min="785" max="788" width="5.28515625" style="16" customWidth="1"/>
    <col min="789" max="791" width="5.42578125" style="16" bestFit="1" customWidth="1"/>
    <col min="792" max="792" width="6.42578125" style="16" bestFit="1" customWidth="1"/>
    <col min="793" max="793" width="5.42578125" style="16" customWidth="1"/>
    <col min="794" max="794" width="3.28515625" style="16" customWidth="1"/>
    <col min="795" max="795" width="5.140625" style="16" customWidth="1"/>
    <col min="796" max="796" width="5.7109375" style="16" customWidth="1"/>
    <col min="797" max="798" width="5.28515625" style="16" customWidth="1"/>
    <col min="799" max="799" width="5.5703125" style="16" customWidth="1"/>
    <col min="800" max="800" width="5.140625" style="16" customWidth="1"/>
    <col min="801" max="801" width="3.85546875" style="16" customWidth="1"/>
    <col min="802" max="802" width="6.140625" style="16" customWidth="1"/>
    <col min="803" max="803" width="5.42578125" style="16" bestFit="1" customWidth="1"/>
    <col min="804" max="804" width="4.28515625" style="16" customWidth="1"/>
    <col min="805" max="805" width="3.85546875" style="16" customWidth="1"/>
    <col min="806" max="1024" width="11.42578125" style="16"/>
    <col min="1025" max="1025" width="4.28515625" style="16" bestFit="1" customWidth="1"/>
    <col min="1026" max="1026" width="11.42578125" style="16" customWidth="1"/>
    <col min="1027" max="1027" width="5" style="16" customWidth="1"/>
    <col min="1028" max="1028" width="5.140625" style="16" customWidth="1"/>
    <col min="1029" max="1029" width="5.7109375" style="16" bestFit="1" customWidth="1"/>
    <col min="1030" max="1030" width="5.7109375" style="16" customWidth="1"/>
    <col min="1031" max="1031" width="5.5703125" style="16" bestFit="1" customWidth="1"/>
    <col min="1032" max="1032" width="5.7109375" style="16" customWidth="1"/>
    <col min="1033" max="1033" width="5.42578125" style="16" customWidth="1"/>
    <col min="1034" max="1034" width="5.28515625" style="16" customWidth="1"/>
    <col min="1035" max="1035" width="5.5703125" style="16" bestFit="1" customWidth="1"/>
    <col min="1036" max="1036" width="5.28515625" style="16" customWidth="1"/>
    <col min="1037" max="1039" width="5.42578125" style="16" bestFit="1" customWidth="1"/>
    <col min="1040" max="1040" width="3.7109375" style="16" customWidth="1"/>
    <col min="1041" max="1044" width="5.28515625" style="16" customWidth="1"/>
    <col min="1045" max="1047" width="5.42578125" style="16" bestFit="1" customWidth="1"/>
    <col min="1048" max="1048" width="6.42578125" style="16" bestFit="1" customWidth="1"/>
    <col min="1049" max="1049" width="5.42578125" style="16" customWidth="1"/>
    <col min="1050" max="1050" width="3.28515625" style="16" customWidth="1"/>
    <col min="1051" max="1051" width="5.140625" style="16" customWidth="1"/>
    <col min="1052" max="1052" width="5.7109375" style="16" customWidth="1"/>
    <col min="1053" max="1054" width="5.28515625" style="16" customWidth="1"/>
    <col min="1055" max="1055" width="5.5703125" style="16" customWidth="1"/>
    <col min="1056" max="1056" width="5.140625" style="16" customWidth="1"/>
    <col min="1057" max="1057" width="3.85546875" style="16" customWidth="1"/>
    <col min="1058" max="1058" width="6.140625" style="16" customWidth="1"/>
    <col min="1059" max="1059" width="5.42578125" style="16" bestFit="1" customWidth="1"/>
    <col min="1060" max="1060" width="4.28515625" style="16" customWidth="1"/>
    <col min="1061" max="1061" width="3.85546875" style="16" customWidth="1"/>
    <col min="1062" max="1280" width="11.42578125" style="16"/>
    <col min="1281" max="1281" width="4.28515625" style="16" bestFit="1" customWidth="1"/>
    <col min="1282" max="1282" width="11.42578125" style="16" customWidth="1"/>
    <col min="1283" max="1283" width="5" style="16" customWidth="1"/>
    <col min="1284" max="1284" width="5.140625" style="16" customWidth="1"/>
    <col min="1285" max="1285" width="5.7109375" style="16" bestFit="1" customWidth="1"/>
    <col min="1286" max="1286" width="5.7109375" style="16" customWidth="1"/>
    <col min="1287" max="1287" width="5.5703125" style="16" bestFit="1" customWidth="1"/>
    <col min="1288" max="1288" width="5.7109375" style="16" customWidth="1"/>
    <col min="1289" max="1289" width="5.42578125" style="16" customWidth="1"/>
    <col min="1290" max="1290" width="5.28515625" style="16" customWidth="1"/>
    <col min="1291" max="1291" width="5.5703125" style="16" bestFit="1" customWidth="1"/>
    <col min="1292" max="1292" width="5.28515625" style="16" customWidth="1"/>
    <col min="1293" max="1295" width="5.42578125" style="16" bestFit="1" customWidth="1"/>
    <col min="1296" max="1296" width="3.7109375" style="16" customWidth="1"/>
    <col min="1297" max="1300" width="5.28515625" style="16" customWidth="1"/>
    <col min="1301" max="1303" width="5.42578125" style="16" bestFit="1" customWidth="1"/>
    <col min="1304" max="1304" width="6.42578125" style="16" bestFit="1" customWidth="1"/>
    <col min="1305" max="1305" width="5.42578125" style="16" customWidth="1"/>
    <col min="1306" max="1306" width="3.28515625" style="16" customWidth="1"/>
    <col min="1307" max="1307" width="5.140625" style="16" customWidth="1"/>
    <col min="1308" max="1308" width="5.7109375" style="16" customWidth="1"/>
    <col min="1309" max="1310" width="5.28515625" style="16" customWidth="1"/>
    <col min="1311" max="1311" width="5.5703125" style="16" customWidth="1"/>
    <col min="1312" max="1312" width="5.140625" style="16" customWidth="1"/>
    <col min="1313" max="1313" width="3.85546875" style="16" customWidth="1"/>
    <col min="1314" max="1314" width="6.140625" style="16" customWidth="1"/>
    <col min="1315" max="1315" width="5.42578125" style="16" bestFit="1" customWidth="1"/>
    <col min="1316" max="1316" width="4.28515625" style="16" customWidth="1"/>
    <col min="1317" max="1317" width="3.85546875" style="16" customWidth="1"/>
    <col min="1318" max="1536" width="11.42578125" style="16"/>
    <col min="1537" max="1537" width="4.28515625" style="16" bestFit="1" customWidth="1"/>
    <col min="1538" max="1538" width="11.42578125" style="16" customWidth="1"/>
    <col min="1539" max="1539" width="5" style="16" customWidth="1"/>
    <col min="1540" max="1540" width="5.140625" style="16" customWidth="1"/>
    <col min="1541" max="1541" width="5.7109375" style="16" bestFit="1" customWidth="1"/>
    <col min="1542" max="1542" width="5.7109375" style="16" customWidth="1"/>
    <col min="1543" max="1543" width="5.5703125" style="16" bestFit="1" customWidth="1"/>
    <col min="1544" max="1544" width="5.7109375" style="16" customWidth="1"/>
    <col min="1545" max="1545" width="5.42578125" style="16" customWidth="1"/>
    <col min="1546" max="1546" width="5.28515625" style="16" customWidth="1"/>
    <col min="1547" max="1547" width="5.5703125" style="16" bestFit="1" customWidth="1"/>
    <col min="1548" max="1548" width="5.28515625" style="16" customWidth="1"/>
    <col min="1549" max="1551" width="5.42578125" style="16" bestFit="1" customWidth="1"/>
    <col min="1552" max="1552" width="3.7109375" style="16" customWidth="1"/>
    <col min="1553" max="1556" width="5.28515625" style="16" customWidth="1"/>
    <col min="1557" max="1559" width="5.42578125" style="16" bestFit="1" customWidth="1"/>
    <col min="1560" max="1560" width="6.42578125" style="16" bestFit="1" customWidth="1"/>
    <col min="1561" max="1561" width="5.42578125" style="16" customWidth="1"/>
    <col min="1562" max="1562" width="3.28515625" style="16" customWidth="1"/>
    <col min="1563" max="1563" width="5.140625" style="16" customWidth="1"/>
    <col min="1564" max="1564" width="5.7109375" style="16" customWidth="1"/>
    <col min="1565" max="1566" width="5.28515625" style="16" customWidth="1"/>
    <col min="1567" max="1567" width="5.5703125" style="16" customWidth="1"/>
    <col min="1568" max="1568" width="5.140625" style="16" customWidth="1"/>
    <col min="1569" max="1569" width="3.85546875" style="16" customWidth="1"/>
    <col min="1570" max="1570" width="6.140625" style="16" customWidth="1"/>
    <col min="1571" max="1571" width="5.42578125" style="16" bestFit="1" customWidth="1"/>
    <col min="1572" max="1572" width="4.28515625" style="16" customWidth="1"/>
    <col min="1573" max="1573" width="3.85546875" style="16" customWidth="1"/>
    <col min="1574" max="1792" width="11.42578125" style="16"/>
    <col min="1793" max="1793" width="4.28515625" style="16" bestFit="1" customWidth="1"/>
    <col min="1794" max="1794" width="11.42578125" style="16" customWidth="1"/>
    <col min="1795" max="1795" width="5" style="16" customWidth="1"/>
    <col min="1796" max="1796" width="5.140625" style="16" customWidth="1"/>
    <col min="1797" max="1797" width="5.7109375" style="16" bestFit="1" customWidth="1"/>
    <col min="1798" max="1798" width="5.7109375" style="16" customWidth="1"/>
    <col min="1799" max="1799" width="5.5703125" style="16" bestFit="1" customWidth="1"/>
    <col min="1800" max="1800" width="5.7109375" style="16" customWidth="1"/>
    <col min="1801" max="1801" width="5.42578125" style="16" customWidth="1"/>
    <col min="1802" max="1802" width="5.28515625" style="16" customWidth="1"/>
    <col min="1803" max="1803" width="5.5703125" style="16" bestFit="1" customWidth="1"/>
    <col min="1804" max="1804" width="5.28515625" style="16" customWidth="1"/>
    <col min="1805" max="1807" width="5.42578125" style="16" bestFit="1" customWidth="1"/>
    <col min="1808" max="1808" width="3.7109375" style="16" customWidth="1"/>
    <col min="1809" max="1812" width="5.28515625" style="16" customWidth="1"/>
    <col min="1813" max="1815" width="5.42578125" style="16" bestFit="1" customWidth="1"/>
    <col min="1816" max="1816" width="6.42578125" style="16" bestFit="1" customWidth="1"/>
    <col min="1817" max="1817" width="5.42578125" style="16" customWidth="1"/>
    <col min="1818" max="1818" width="3.28515625" style="16" customWidth="1"/>
    <col min="1819" max="1819" width="5.140625" style="16" customWidth="1"/>
    <col min="1820" max="1820" width="5.7109375" style="16" customWidth="1"/>
    <col min="1821" max="1822" width="5.28515625" style="16" customWidth="1"/>
    <col min="1823" max="1823" width="5.5703125" style="16" customWidth="1"/>
    <col min="1824" max="1824" width="5.140625" style="16" customWidth="1"/>
    <col min="1825" max="1825" width="3.85546875" style="16" customWidth="1"/>
    <col min="1826" max="1826" width="6.140625" style="16" customWidth="1"/>
    <col min="1827" max="1827" width="5.42578125" style="16" bestFit="1" customWidth="1"/>
    <col min="1828" max="1828" width="4.28515625" style="16" customWidth="1"/>
    <col min="1829" max="1829" width="3.85546875" style="16" customWidth="1"/>
    <col min="1830" max="2048" width="11.42578125" style="16"/>
    <col min="2049" max="2049" width="4.28515625" style="16" bestFit="1" customWidth="1"/>
    <col min="2050" max="2050" width="11.42578125" style="16" customWidth="1"/>
    <col min="2051" max="2051" width="5" style="16" customWidth="1"/>
    <col min="2052" max="2052" width="5.140625" style="16" customWidth="1"/>
    <col min="2053" max="2053" width="5.7109375" style="16" bestFit="1" customWidth="1"/>
    <col min="2054" max="2054" width="5.7109375" style="16" customWidth="1"/>
    <col min="2055" max="2055" width="5.5703125" style="16" bestFit="1" customWidth="1"/>
    <col min="2056" max="2056" width="5.7109375" style="16" customWidth="1"/>
    <col min="2057" max="2057" width="5.42578125" style="16" customWidth="1"/>
    <col min="2058" max="2058" width="5.28515625" style="16" customWidth="1"/>
    <col min="2059" max="2059" width="5.5703125" style="16" bestFit="1" customWidth="1"/>
    <col min="2060" max="2060" width="5.28515625" style="16" customWidth="1"/>
    <col min="2061" max="2063" width="5.42578125" style="16" bestFit="1" customWidth="1"/>
    <col min="2064" max="2064" width="3.7109375" style="16" customWidth="1"/>
    <col min="2065" max="2068" width="5.28515625" style="16" customWidth="1"/>
    <col min="2069" max="2071" width="5.42578125" style="16" bestFit="1" customWidth="1"/>
    <col min="2072" max="2072" width="6.42578125" style="16" bestFit="1" customWidth="1"/>
    <col min="2073" max="2073" width="5.42578125" style="16" customWidth="1"/>
    <col min="2074" max="2074" width="3.28515625" style="16" customWidth="1"/>
    <col min="2075" max="2075" width="5.140625" style="16" customWidth="1"/>
    <col min="2076" max="2076" width="5.7109375" style="16" customWidth="1"/>
    <col min="2077" max="2078" width="5.28515625" style="16" customWidth="1"/>
    <col min="2079" max="2079" width="5.5703125" style="16" customWidth="1"/>
    <col min="2080" max="2080" width="5.140625" style="16" customWidth="1"/>
    <col min="2081" max="2081" width="3.85546875" style="16" customWidth="1"/>
    <col min="2082" max="2082" width="6.140625" style="16" customWidth="1"/>
    <col min="2083" max="2083" width="5.42578125" style="16" bestFit="1" customWidth="1"/>
    <col min="2084" max="2084" width="4.28515625" style="16" customWidth="1"/>
    <col min="2085" max="2085" width="3.85546875" style="16" customWidth="1"/>
    <col min="2086" max="2304" width="11.42578125" style="16"/>
    <col min="2305" max="2305" width="4.28515625" style="16" bestFit="1" customWidth="1"/>
    <col min="2306" max="2306" width="11.42578125" style="16" customWidth="1"/>
    <col min="2307" max="2307" width="5" style="16" customWidth="1"/>
    <col min="2308" max="2308" width="5.140625" style="16" customWidth="1"/>
    <col min="2309" max="2309" width="5.7109375" style="16" bestFit="1" customWidth="1"/>
    <col min="2310" max="2310" width="5.7109375" style="16" customWidth="1"/>
    <col min="2311" max="2311" width="5.5703125" style="16" bestFit="1" customWidth="1"/>
    <col min="2312" max="2312" width="5.7109375" style="16" customWidth="1"/>
    <col min="2313" max="2313" width="5.42578125" style="16" customWidth="1"/>
    <col min="2314" max="2314" width="5.28515625" style="16" customWidth="1"/>
    <col min="2315" max="2315" width="5.5703125" style="16" bestFit="1" customWidth="1"/>
    <col min="2316" max="2316" width="5.28515625" style="16" customWidth="1"/>
    <col min="2317" max="2319" width="5.42578125" style="16" bestFit="1" customWidth="1"/>
    <col min="2320" max="2320" width="3.7109375" style="16" customWidth="1"/>
    <col min="2321" max="2324" width="5.28515625" style="16" customWidth="1"/>
    <col min="2325" max="2327" width="5.42578125" style="16" bestFit="1" customWidth="1"/>
    <col min="2328" max="2328" width="6.42578125" style="16" bestFit="1" customWidth="1"/>
    <col min="2329" max="2329" width="5.42578125" style="16" customWidth="1"/>
    <col min="2330" max="2330" width="3.28515625" style="16" customWidth="1"/>
    <col min="2331" max="2331" width="5.140625" style="16" customWidth="1"/>
    <col min="2332" max="2332" width="5.7109375" style="16" customWidth="1"/>
    <col min="2333" max="2334" width="5.28515625" style="16" customWidth="1"/>
    <col min="2335" max="2335" width="5.5703125" style="16" customWidth="1"/>
    <col min="2336" max="2336" width="5.140625" style="16" customWidth="1"/>
    <col min="2337" max="2337" width="3.85546875" style="16" customWidth="1"/>
    <col min="2338" max="2338" width="6.140625" style="16" customWidth="1"/>
    <col min="2339" max="2339" width="5.42578125" style="16" bestFit="1" customWidth="1"/>
    <col min="2340" max="2340" width="4.28515625" style="16" customWidth="1"/>
    <col min="2341" max="2341" width="3.85546875" style="16" customWidth="1"/>
    <col min="2342" max="2560" width="11.42578125" style="16"/>
    <col min="2561" max="2561" width="4.28515625" style="16" bestFit="1" customWidth="1"/>
    <col min="2562" max="2562" width="11.42578125" style="16" customWidth="1"/>
    <col min="2563" max="2563" width="5" style="16" customWidth="1"/>
    <col min="2564" max="2564" width="5.140625" style="16" customWidth="1"/>
    <col min="2565" max="2565" width="5.7109375" style="16" bestFit="1" customWidth="1"/>
    <col min="2566" max="2566" width="5.7109375" style="16" customWidth="1"/>
    <col min="2567" max="2567" width="5.5703125" style="16" bestFit="1" customWidth="1"/>
    <col min="2568" max="2568" width="5.7109375" style="16" customWidth="1"/>
    <col min="2569" max="2569" width="5.42578125" style="16" customWidth="1"/>
    <col min="2570" max="2570" width="5.28515625" style="16" customWidth="1"/>
    <col min="2571" max="2571" width="5.5703125" style="16" bestFit="1" customWidth="1"/>
    <col min="2572" max="2572" width="5.28515625" style="16" customWidth="1"/>
    <col min="2573" max="2575" width="5.42578125" style="16" bestFit="1" customWidth="1"/>
    <col min="2576" max="2576" width="3.7109375" style="16" customWidth="1"/>
    <col min="2577" max="2580" width="5.28515625" style="16" customWidth="1"/>
    <col min="2581" max="2583" width="5.42578125" style="16" bestFit="1" customWidth="1"/>
    <col min="2584" max="2584" width="6.42578125" style="16" bestFit="1" customWidth="1"/>
    <col min="2585" max="2585" width="5.42578125" style="16" customWidth="1"/>
    <col min="2586" max="2586" width="3.28515625" style="16" customWidth="1"/>
    <col min="2587" max="2587" width="5.140625" style="16" customWidth="1"/>
    <col min="2588" max="2588" width="5.7109375" style="16" customWidth="1"/>
    <col min="2589" max="2590" width="5.28515625" style="16" customWidth="1"/>
    <col min="2591" max="2591" width="5.5703125" style="16" customWidth="1"/>
    <col min="2592" max="2592" width="5.140625" style="16" customWidth="1"/>
    <col min="2593" max="2593" width="3.85546875" style="16" customWidth="1"/>
    <col min="2594" max="2594" width="6.140625" style="16" customWidth="1"/>
    <col min="2595" max="2595" width="5.42578125" style="16" bestFit="1" customWidth="1"/>
    <col min="2596" max="2596" width="4.28515625" style="16" customWidth="1"/>
    <col min="2597" max="2597" width="3.85546875" style="16" customWidth="1"/>
    <col min="2598" max="2816" width="11.42578125" style="16"/>
    <col min="2817" max="2817" width="4.28515625" style="16" bestFit="1" customWidth="1"/>
    <col min="2818" max="2818" width="11.42578125" style="16" customWidth="1"/>
    <col min="2819" max="2819" width="5" style="16" customWidth="1"/>
    <col min="2820" max="2820" width="5.140625" style="16" customWidth="1"/>
    <col min="2821" max="2821" width="5.7109375" style="16" bestFit="1" customWidth="1"/>
    <col min="2822" max="2822" width="5.7109375" style="16" customWidth="1"/>
    <col min="2823" max="2823" width="5.5703125" style="16" bestFit="1" customWidth="1"/>
    <col min="2824" max="2824" width="5.7109375" style="16" customWidth="1"/>
    <col min="2825" max="2825" width="5.42578125" style="16" customWidth="1"/>
    <col min="2826" max="2826" width="5.28515625" style="16" customWidth="1"/>
    <col min="2827" max="2827" width="5.5703125" style="16" bestFit="1" customWidth="1"/>
    <col min="2828" max="2828" width="5.28515625" style="16" customWidth="1"/>
    <col min="2829" max="2831" width="5.42578125" style="16" bestFit="1" customWidth="1"/>
    <col min="2832" max="2832" width="3.7109375" style="16" customWidth="1"/>
    <col min="2833" max="2836" width="5.28515625" style="16" customWidth="1"/>
    <col min="2837" max="2839" width="5.42578125" style="16" bestFit="1" customWidth="1"/>
    <col min="2840" max="2840" width="6.42578125" style="16" bestFit="1" customWidth="1"/>
    <col min="2841" max="2841" width="5.42578125" style="16" customWidth="1"/>
    <col min="2842" max="2842" width="3.28515625" style="16" customWidth="1"/>
    <col min="2843" max="2843" width="5.140625" style="16" customWidth="1"/>
    <col min="2844" max="2844" width="5.7109375" style="16" customWidth="1"/>
    <col min="2845" max="2846" width="5.28515625" style="16" customWidth="1"/>
    <col min="2847" max="2847" width="5.5703125" style="16" customWidth="1"/>
    <col min="2848" max="2848" width="5.140625" style="16" customWidth="1"/>
    <col min="2849" max="2849" width="3.85546875" style="16" customWidth="1"/>
    <col min="2850" max="2850" width="6.140625" style="16" customWidth="1"/>
    <col min="2851" max="2851" width="5.42578125" style="16" bestFit="1" customWidth="1"/>
    <col min="2852" max="2852" width="4.28515625" style="16" customWidth="1"/>
    <col min="2853" max="2853" width="3.85546875" style="16" customWidth="1"/>
    <col min="2854" max="3072" width="11.42578125" style="16"/>
    <col min="3073" max="3073" width="4.28515625" style="16" bestFit="1" customWidth="1"/>
    <col min="3074" max="3074" width="11.42578125" style="16" customWidth="1"/>
    <col min="3075" max="3075" width="5" style="16" customWidth="1"/>
    <col min="3076" max="3076" width="5.140625" style="16" customWidth="1"/>
    <col min="3077" max="3077" width="5.7109375" style="16" bestFit="1" customWidth="1"/>
    <col min="3078" max="3078" width="5.7109375" style="16" customWidth="1"/>
    <col min="3079" max="3079" width="5.5703125" style="16" bestFit="1" customWidth="1"/>
    <col min="3080" max="3080" width="5.7109375" style="16" customWidth="1"/>
    <col min="3081" max="3081" width="5.42578125" style="16" customWidth="1"/>
    <col min="3082" max="3082" width="5.28515625" style="16" customWidth="1"/>
    <col min="3083" max="3083" width="5.5703125" style="16" bestFit="1" customWidth="1"/>
    <col min="3084" max="3084" width="5.28515625" style="16" customWidth="1"/>
    <col min="3085" max="3087" width="5.42578125" style="16" bestFit="1" customWidth="1"/>
    <col min="3088" max="3088" width="3.7109375" style="16" customWidth="1"/>
    <col min="3089" max="3092" width="5.28515625" style="16" customWidth="1"/>
    <col min="3093" max="3095" width="5.42578125" style="16" bestFit="1" customWidth="1"/>
    <col min="3096" max="3096" width="6.42578125" style="16" bestFit="1" customWidth="1"/>
    <col min="3097" max="3097" width="5.42578125" style="16" customWidth="1"/>
    <col min="3098" max="3098" width="3.28515625" style="16" customWidth="1"/>
    <col min="3099" max="3099" width="5.140625" style="16" customWidth="1"/>
    <col min="3100" max="3100" width="5.7109375" style="16" customWidth="1"/>
    <col min="3101" max="3102" width="5.28515625" style="16" customWidth="1"/>
    <col min="3103" max="3103" width="5.5703125" style="16" customWidth="1"/>
    <col min="3104" max="3104" width="5.140625" style="16" customWidth="1"/>
    <col min="3105" max="3105" width="3.85546875" style="16" customWidth="1"/>
    <col min="3106" max="3106" width="6.140625" style="16" customWidth="1"/>
    <col min="3107" max="3107" width="5.42578125" style="16" bestFit="1" customWidth="1"/>
    <col min="3108" max="3108" width="4.28515625" style="16" customWidth="1"/>
    <col min="3109" max="3109" width="3.85546875" style="16" customWidth="1"/>
    <col min="3110" max="3328" width="11.42578125" style="16"/>
    <col min="3329" max="3329" width="4.28515625" style="16" bestFit="1" customWidth="1"/>
    <col min="3330" max="3330" width="11.42578125" style="16" customWidth="1"/>
    <col min="3331" max="3331" width="5" style="16" customWidth="1"/>
    <col min="3332" max="3332" width="5.140625" style="16" customWidth="1"/>
    <col min="3333" max="3333" width="5.7109375" style="16" bestFit="1" customWidth="1"/>
    <col min="3334" max="3334" width="5.7109375" style="16" customWidth="1"/>
    <col min="3335" max="3335" width="5.5703125" style="16" bestFit="1" customWidth="1"/>
    <col min="3336" max="3336" width="5.7109375" style="16" customWidth="1"/>
    <col min="3337" max="3337" width="5.42578125" style="16" customWidth="1"/>
    <col min="3338" max="3338" width="5.28515625" style="16" customWidth="1"/>
    <col min="3339" max="3339" width="5.5703125" style="16" bestFit="1" customWidth="1"/>
    <col min="3340" max="3340" width="5.28515625" style="16" customWidth="1"/>
    <col min="3341" max="3343" width="5.42578125" style="16" bestFit="1" customWidth="1"/>
    <col min="3344" max="3344" width="3.7109375" style="16" customWidth="1"/>
    <col min="3345" max="3348" width="5.28515625" style="16" customWidth="1"/>
    <col min="3349" max="3351" width="5.42578125" style="16" bestFit="1" customWidth="1"/>
    <col min="3352" max="3352" width="6.42578125" style="16" bestFit="1" customWidth="1"/>
    <col min="3353" max="3353" width="5.42578125" style="16" customWidth="1"/>
    <col min="3354" max="3354" width="3.28515625" style="16" customWidth="1"/>
    <col min="3355" max="3355" width="5.140625" style="16" customWidth="1"/>
    <col min="3356" max="3356" width="5.7109375" style="16" customWidth="1"/>
    <col min="3357" max="3358" width="5.28515625" style="16" customWidth="1"/>
    <col min="3359" max="3359" width="5.5703125" style="16" customWidth="1"/>
    <col min="3360" max="3360" width="5.140625" style="16" customWidth="1"/>
    <col min="3361" max="3361" width="3.85546875" style="16" customWidth="1"/>
    <col min="3362" max="3362" width="6.140625" style="16" customWidth="1"/>
    <col min="3363" max="3363" width="5.42578125" style="16" bestFit="1" customWidth="1"/>
    <col min="3364" max="3364" width="4.28515625" style="16" customWidth="1"/>
    <col min="3365" max="3365" width="3.85546875" style="16" customWidth="1"/>
    <col min="3366" max="3584" width="11.42578125" style="16"/>
    <col min="3585" max="3585" width="4.28515625" style="16" bestFit="1" customWidth="1"/>
    <col min="3586" max="3586" width="11.42578125" style="16" customWidth="1"/>
    <col min="3587" max="3587" width="5" style="16" customWidth="1"/>
    <col min="3588" max="3588" width="5.140625" style="16" customWidth="1"/>
    <col min="3589" max="3589" width="5.7109375" style="16" bestFit="1" customWidth="1"/>
    <col min="3590" max="3590" width="5.7109375" style="16" customWidth="1"/>
    <col min="3591" max="3591" width="5.5703125" style="16" bestFit="1" customWidth="1"/>
    <col min="3592" max="3592" width="5.7109375" style="16" customWidth="1"/>
    <col min="3593" max="3593" width="5.42578125" style="16" customWidth="1"/>
    <col min="3594" max="3594" width="5.28515625" style="16" customWidth="1"/>
    <col min="3595" max="3595" width="5.5703125" style="16" bestFit="1" customWidth="1"/>
    <col min="3596" max="3596" width="5.28515625" style="16" customWidth="1"/>
    <col min="3597" max="3599" width="5.42578125" style="16" bestFit="1" customWidth="1"/>
    <col min="3600" max="3600" width="3.7109375" style="16" customWidth="1"/>
    <col min="3601" max="3604" width="5.28515625" style="16" customWidth="1"/>
    <col min="3605" max="3607" width="5.42578125" style="16" bestFit="1" customWidth="1"/>
    <col min="3608" max="3608" width="6.42578125" style="16" bestFit="1" customWidth="1"/>
    <col min="3609" max="3609" width="5.42578125" style="16" customWidth="1"/>
    <col min="3610" max="3610" width="3.28515625" style="16" customWidth="1"/>
    <col min="3611" max="3611" width="5.140625" style="16" customWidth="1"/>
    <col min="3612" max="3612" width="5.7109375" style="16" customWidth="1"/>
    <col min="3613" max="3614" width="5.28515625" style="16" customWidth="1"/>
    <col min="3615" max="3615" width="5.5703125" style="16" customWidth="1"/>
    <col min="3616" max="3616" width="5.140625" style="16" customWidth="1"/>
    <col min="3617" max="3617" width="3.85546875" style="16" customWidth="1"/>
    <col min="3618" max="3618" width="6.140625" style="16" customWidth="1"/>
    <col min="3619" max="3619" width="5.42578125" style="16" bestFit="1" customWidth="1"/>
    <col min="3620" max="3620" width="4.28515625" style="16" customWidth="1"/>
    <col min="3621" max="3621" width="3.85546875" style="16" customWidth="1"/>
    <col min="3622" max="3840" width="11.42578125" style="16"/>
    <col min="3841" max="3841" width="4.28515625" style="16" bestFit="1" customWidth="1"/>
    <col min="3842" max="3842" width="11.42578125" style="16" customWidth="1"/>
    <col min="3843" max="3843" width="5" style="16" customWidth="1"/>
    <col min="3844" max="3844" width="5.140625" style="16" customWidth="1"/>
    <col min="3845" max="3845" width="5.7109375" style="16" bestFit="1" customWidth="1"/>
    <col min="3846" max="3846" width="5.7109375" style="16" customWidth="1"/>
    <col min="3847" max="3847" width="5.5703125" style="16" bestFit="1" customWidth="1"/>
    <col min="3848" max="3848" width="5.7109375" style="16" customWidth="1"/>
    <col min="3849" max="3849" width="5.42578125" style="16" customWidth="1"/>
    <col min="3850" max="3850" width="5.28515625" style="16" customWidth="1"/>
    <col min="3851" max="3851" width="5.5703125" style="16" bestFit="1" customWidth="1"/>
    <col min="3852" max="3852" width="5.28515625" style="16" customWidth="1"/>
    <col min="3853" max="3855" width="5.42578125" style="16" bestFit="1" customWidth="1"/>
    <col min="3856" max="3856" width="3.7109375" style="16" customWidth="1"/>
    <col min="3857" max="3860" width="5.28515625" style="16" customWidth="1"/>
    <col min="3861" max="3863" width="5.42578125" style="16" bestFit="1" customWidth="1"/>
    <col min="3864" max="3864" width="6.42578125" style="16" bestFit="1" customWidth="1"/>
    <col min="3865" max="3865" width="5.42578125" style="16" customWidth="1"/>
    <col min="3866" max="3866" width="3.28515625" style="16" customWidth="1"/>
    <col min="3867" max="3867" width="5.140625" style="16" customWidth="1"/>
    <col min="3868" max="3868" width="5.7109375" style="16" customWidth="1"/>
    <col min="3869" max="3870" width="5.28515625" style="16" customWidth="1"/>
    <col min="3871" max="3871" width="5.5703125" style="16" customWidth="1"/>
    <col min="3872" max="3872" width="5.140625" style="16" customWidth="1"/>
    <col min="3873" max="3873" width="3.85546875" style="16" customWidth="1"/>
    <col min="3874" max="3874" width="6.140625" style="16" customWidth="1"/>
    <col min="3875" max="3875" width="5.42578125" style="16" bestFit="1" customWidth="1"/>
    <col min="3876" max="3876" width="4.28515625" style="16" customWidth="1"/>
    <col min="3877" max="3877" width="3.85546875" style="16" customWidth="1"/>
    <col min="3878" max="4096" width="11.42578125" style="16"/>
    <col min="4097" max="4097" width="4.28515625" style="16" bestFit="1" customWidth="1"/>
    <col min="4098" max="4098" width="11.42578125" style="16" customWidth="1"/>
    <col min="4099" max="4099" width="5" style="16" customWidth="1"/>
    <col min="4100" max="4100" width="5.140625" style="16" customWidth="1"/>
    <col min="4101" max="4101" width="5.7109375" style="16" bestFit="1" customWidth="1"/>
    <col min="4102" max="4102" width="5.7109375" style="16" customWidth="1"/>
    <col min="4103" max="4103" width="5.5703125" style="16" bestFit="1" customWidth="1"/>
    <col min="4104" max="4104" width="5.7109375" style="16" customWidth="1"/>
    <col min="4105" max="4105" width="5.42578125" style="16" customWidth="1"/>
    <col min="4106" max="4106" width="5.28515625" style="16" customWidth="1"/>
    <col min="4107" max="4107" width="5.5703125" style="16" bestFit="1" customWidth="1"/>
    <col min="4108" max="4108" width="5.28515625" style="16" customWidth="1"/>
    <col min="4109" max="4111" width="5.42578125" style="16" bestFit="1" customWidth="1"/>
    <col min="4112" max="4112" width="3.7109375" style="16" customWidth="1"/>
    <col min="4113" max="4116" width="5.28515625" style="16" customWidth="1"/>
    <col min="4117" max="4119" width="5.42578125" style="16" bestFit="1" customWidth="1"/>
    <col min="4120" max="4120" width="6.42578125" style="16" bestFit="1" customWidth="1"/>
    <col min="4121" max="4121" width="5.42578125" style="16" customWidth="1"/>
    <col min="4122" max="4122" width="3.28515625" style="16" customWidth="1"/>
    <col min="4123" max="4123" width="5.140625" style="16" customWidth="1"/>
    <col min="4124" max="4124" width="5.7109375" style="16" customWidth="1"/>
    <col min="4125" max="4126" width="5.28515625" style="16" customWidth="1"/>
    <col min="4127" max="4127" width="5.5703125" style="16" customWidth="1"/>
    <col min="4128" max="4128" width="5.140625" style="16" customWidth="1"/>
    <col min="4129" max="4129" width="3.85546875" style="16" customWidth="1"/>
    <col min="4130" max="4130" width="6.140625" style="16" customWidth="1"/>
    <col min="4131" max="4131" width="5.42578125" style="16" bestFit="1" customWidth="1"/>
    <col min="4132" max="4132" width="4.28515625" style="16" customWidth="1"/>
    <col min="4133" max="4133" width="3.85546875" style="16" customWidth="1"/>
    <col min="4134" max="4352" width="11.42578125" style="16"/>
    <col min="4353" max="4353" width="4.28515625" style="16" bestFit="1" customWidth="1"/>
    <col min="4354" max="4354" width="11.42578125" style="16" customWidth="1"/>
    <col min="4355" max="4355" width="5" style="16" customWidth="1"/>
    <col min="4356" max="4356" width="5.140625" style="16" customWidth="1"/>
    <col min="4357" max="4357" width="5.7109375" style="16" bestFit="1" customWidth="1"/>
    <col min="4358" max="4358" width="5.7109375" style="16" customWidth="1"/>
    <col min="4359" max="4359" width="5.5703125" style="16" bestFit="1" customWidth="1"/>
    <col min="4360" max="4360" width="5.7109375" style="16" customWidth="1"/>
    <col min="4361" max="4361" width="5.42578125" style="16" customWidth="1"/>
    <col min="4362" max="4362" width="5.28515625" style="16" customWidth="1"/>
    <col min="4363" max="4363" width="5.5703125" style="16" bestFit="1" customWidth="1"/>
    <col min="4364" max="4364" width="5.28515625" style="16" customWidth="1"/>
    <col min="4365" max="4367" width="5.42578125" style="16" bestFit="1" customWidth="1"/>
    <col min="4368" max="4368" width="3.7109375" style="16" customWidth="1"/>
    <col min="4369" max="4372" width="5.28515625" style="16" customWidth="1"/>
    <col min="4373" max="4375" width="5.42578125" style="16" bestFit="1" customWidth="1"/>
    <col min="4376" max="4376" width="6.42578125" style="16" bestFit="1" customWidth="1"/>
    <col min="4377" max="4377" width="5.42578125" style="16" customWidth="1"/>
    <col min="4378" max="4378" width="3.28515625" style="16" customWidth="1"/>
    <col min="4379" max="4379" width="5.140625" style="16" customWidth="1"/>
    <col min="4380" max="4380" width="5.7109375" style="16" customWidth="1"/>
    <col min="4381" max="4382" width="5.28515625" style="16" customWidth="1"/>
    <col min="4383" max="4383" width="5.5703125" style="16" customWidth="1"/>
    <col min="4384" max="4384" width="5.140625" style="16" customWidth="1"/>
    <col min="4385" max="4385" width="3.85546875" style="16" customWidth="1"/>
    <col min="4386" max="4386" width="6.140625" style="16" customWidth="1"/>
    <col min="4387" max="4387" width="5.42578125" style="16" bestFit="1" customWidth="1"/>
    <col min="4388" max="4388" width="4.28515625" style="16" customWidth="1"/>
    <col min="4389" max="4389" width="3.85546875" style="16" customWidth="1"/>
    <col min="4390" max="4608" width="11.42578125" style="16"/>
    <col min="4609" max="4609" width="4.28515625" style="16" bestFit="1" customWidth="1"/>
    <col min="4610" max="4610" width="11.42578125" style="16" customWidth="1"/>
    <col min="4611" max="4611" width="5" style="16" customWidth="1"/>
    <col min="4612" max="4612" width="5.140625" style="16" customWidth="1"/>
    <col min="4613" max="4613" width="5.7109375" style="16" bestFit="1" customWidth="1"/>
    <col min="4614" max="4614" width="5.7109375" style="16" customWidth="1"/>
    <col min="4615" max="4615" width="5.5703125" style="16" bestFit="1" customWidth="1"/>
    <col min="4616" max="4616" width="5.7109375" style="16" customWidth="1"/>
    <col min="4617" max="4617" width="5.42578125" style="16" customWidth="1"/>
    <col min="4618" max="4618" width="5.28515625" style="16" customWidth="1"/>
    <col min="4619" max="4619" width="5.5703125" style="16" bestFit="1" customWidth="1"/>
    <col min="4620" max="4620" width="5.28515625" style="16" customWidth="1"/>
    <col min="4621" max="4623" width="5.42578125" style="16" bestFit="1" customWidth="1"/>
    <col min="4624" max="4624" width="3.7109375" style="16" customWidth="1"/>
    <col min="4625" max="4628" width="5.28515625" style="16" customWidth="1"/>
    <col min="4629" max="4631" width="5.42578125" style="16" bestFit="1" customWidth="1"/>
    <col min="4632" max="4632" width="6.42578125" style="16" bestFit="1" customWidth="1"/>
    <col min="4633" max="4633" width="5.42578125" style="16" customWidth="1"/>
    <col min="4634" max="4634" width="3.28515625" style="16" customWidth="1"/>
    <col min="4635" max="4635" width="5.140625" style="16" customWidth="1"/>
    <col min="4636" max="4636" width="5.7109375" style="16" customWidth="1"/>
    <col min="4637" max="4638" width="5.28515625" style="16" customWidth="1"/>
    <col min="4639" max="4639" width="5.5703125" style="16" customWidth="1"/>
    <col min="4640" max="4640" width="5.140625" style="16" customWidth="1"/>
    <col min="4641" max="4641" width="3.85546875" style="16" customWidth="1"/>
    <col min="4642" max="4642" width="6.140625" style="16" customWidth="1"/>
    <col min="4643" max="4643" width="5.42578125" style="16" bestFit="1" customWidth="1"/>
    <col min="4644" max="4644" width="4.28515625" style="16" customWidth="1"/>
    <col min="4645" max="4645" width="3.85546875" style="16" customWidth="1"/>
    <col min="4646" max="4864" width="11.42578125" style="16"/>
    <col min="4865" max="4865" width="4.28515625" style="16" bestFit="1" customWidth="1"/>
    <col min="4866" max="4866" width="11.42578125" style="16" customWidth="1"/>
    <col min="4867" max="4867" width="5" style="16" customWidth="1"/>
    <col min="4868" max="4868" width="5.140625" style="16" customWidth="1"/>
    <col min="4869" max="4869" width="5.7109375" style="16" bestFit="1" customWidth="1"/>
    <col min="4870" max="4870" width="5.7109375" style="16" customWidth="1"/>
    <col min="4871" max="4871" width="5.5703125" style="16" bestFit="1" customWidth="1"/>
    <col min="4872" max="4872" width="5.7109375" style="16" customWidth="1"/>
    <col min="4873" max="4873" width="5.42578125" style="16" customWidth="1"/>
    <col min="4874" max="4874" width="5.28515625" style="16" customWidth="1"/>
    <col min="4875" max="4875" width="5.5703125" style="16" bestFit="1" customWidth="1"/>
    <col min="4876" max="4876" width="5.28515625" style="16" customWidth="1"/>
    <col min="4877" max="4879" width="5.42578125" style="16" bestFit="1" customWidth="1"/>
    <col min="4880" max="4880" width="3.7109375" style="16" customWidth="1"/>
    <col min="4881" max="4884" width="5.28515625" style="16" customWidth="1"/>
    <col min="4885" max="4887" width="5.42578125" style="16" bestFit="1" customWidth="1"/>
    <col min="4888" max="4888" width="6.42578125" style="16" bestFit="1" customWidth="1"/>
    <col min="4889" max="4889" width="5.42578125" style="16" customWidth="1"/>
    <col min="4890" max="4890" width="3.28515625" style="16" customWidth="1"/>
    <col min="4891" max="4891" width="5.140625" style="16" customWidth="1"/>
    <col min="4892" max="4892" width="5.7109375" style="16" customWidth="1"/>
    <col min="4893" max="4894" width="5.28515625" style="16" customWidth="1"/>
    <col min="4895" max="4895" width="5.5703125" style="16" customWidth="1"/>
    <col min="4896" max="4896" width="5.140625" style="16" customWidth="1"/>
    <col min="4897" max="4897" width="3.85546875" style="16" customWidth="1"/>
    <col min="4898" max="4898" width="6.140625" style="16" customWidth="1"/>
    <col min="4899" max="4899" width="5.42578125" style="16" bestFit="1" customWidth="1"/>
    <col min="4900" max="4900" width="4.28515625" style="16" customWidth="1"/>
    <col min="4901" max="4901" width="3.85546875" style="16" customWidth="1"/>
    <col min="4902" max="5120" width="11.42578125" style="16"/>
    <col min="5121" max="5121" width="4.28515625" style="16" bestFit="1" customWidth="1"/>
    <col min="5122" max="5122" width="11.42578125" style="16" customWidth="1"/>
    <col min="5123" max="5123" width="5" style="16" customWidth="1"/>
    <col min="5124" max="5124" width="5.140625" style="16" customWidth="1"/>
    <col min="5125" max="5125" width="5.7109375" style="16" bestFit="1" customWidth="1"/>
    <col min="5126" max="5126" width="5.7109375" style="16" customWidth="1"/>
    <col min="5127" max="5127" width="5.5703125" style="16" bestFit="1" customWidth="1"/>
    <col min="5128" max="5128" width="5.7109375" style="16" customWidth="1"/>
    <col min="5129" max="5129" width="5.42578125" style="16" customWidth="1"/>
    <col min="5130" max="5130" width="5.28515625" style="16" customWidth="1"/>
    <col min="5131" max="5131" width="5.5703125" style="16" bestFit="1" customWidth="1"/>
    <col min="5132" max="5132" width="5.28515625" style="16" customWidth="1"/>
    <col min="5133" max="5135" width="5.42578125" style="16" bestFit="1" customWidth="1"/>
    <col min="5136" max="5136" width="3.7109375" style="16" customWidth="1"/>
    <col min="5137" max="5140" width="5.28515625" style="16" customWidth="1"/>
    <col min="5141" max="5143" width="5.42578125" style="16" bestFit="1" customWidth="1"/>
    <col min="5144" max="5144" width="6.42578125" style="16" bestFit="1" customWidth="1"/>
    <col min="5145" max="5145" width="5.42578125" style="16" customWidth="1"/>
    <col min="5146" max="5146" width="3.28515625" style="16" customWidth="1"/>
    <col min="5147" max="5147" width="5.140625" style="16" customWidth="1"/>
    <col min="5148" max="5148" width="5.7109375" style="16" customWidth="1"/>
    <col min="5149" max="5150" width="5.28515625" style="16" customWidth="1"/>
    <col min="5151" max="5151" width="5.5703125" style="16" customWidth="1"/>
    <col min="5152" max="5152" width="5.140625" style="16" customWidth="1"/>
    <col min="5153" max="5153" width="3.85546875" style="16" customWidth="1"/>
    <col min="5154" max="5154" width="6.140625" style="16" customWidth="1"/>
    <col min="5155" max="5155" width="5.42578125" style="16" bestFit="1" customWidth="1"/>
    <col min="5156" max="5156" width="4.28515625" style="16" customWidth="1"/>
    <col min="5157" max="5157" width="3.85546875" style="16" customWidth="1"/>
    <col min="5158" max="5376" width="11.42578125" style="16"/>
    <col min="5377" max="5377" width="4.28515625" style="16" bestFit="1" customWidth="1"/>
    <col min="5378" max="5378" width="11.42578125" style="16" customWidth="1"/>
    <col min="5379" max="5379" width="5" style="16" customWidth="1"/>
    <col min="5380" max="5380" width="5.140625" style="16" customWidth="1"/>
    <col min="5381" max="5381" width="5.7109375" style="16" bestFit="1" customWidth="1"/>
    <col min="5382" max="5382" width="5.7109375" style="16" customWidth="1"/>
    <col min="5383" max="5383" width="5.5703125" style="16" bestFit="1" customWidth="1"/>
    <col min="5384" max="5384" width="5.7109375" style="16" customWidth="1"/>
    <col min="5385" max="5385" width="5.42578125" style="16" customWidth="1"/>
    <col min="5386" max="5386" width="5.28515625" style="16" customWidth="1"/>
    <col min="5387" max="5387" width="5.5703125" style="16" bestFit="1" customWidth="1"/>
    <col min="5388" max="5388" width="5.28515625" style="16" customWidth="1"/>
    <col min="5389" max="5391" width="5.42578125" style="16" bestFit="1" customWidth="1"/>
    <col min="5392" max="5392" width="3.7109375" style="16" customWidth="1"/>
    <col min="5393" max="5396" width="5.28515625" style="16" customWidth="1"/>
    <col min="5397" max="5399" width="5.42578125" style="16" bestFit="1" customWidth="1"/>
    <col min="5400" max="5400" width="6.42578125" style="16" bestFit="1" customWidth="1"/>
    <col min="5401" max="5401" width="5.42578125" style="16" customWidth="1"/>
    <col min="5402" max="5402" width="3.28515625" style="16" customWidth="1"/>
    <col min="5403" max="5403" width="5.140625" style="16" customWidth="1"/>
    <col min="5404" max="5404" width="5.7109375" style="16" customWidth="1"/>
    <col min="5405" max="5406" width="5.28515625" style="16" customWidth="1"/>
    <col min="5407" max="5407" width="5.5703125" style="16" customWidth="1"/>
    <col min="5408" max="5408" width="5.140625" style="16" customWidth="1"/>
    <col min="5409" max="5409" width="3.85546875" style="16" customWidth="1"/>
    <col min="5410" max="5410" width="6.140625" style="16" customWidth="1"/>
    <col min="5411" max="5411" width="5.42578125" style="16" bestFit="1" customWidth="1"/>
    <col min="5412" max="5412" width="4.28515625" style="16" customWidth="1"/>
    <col min="5413" max="5413" width="3.85546875" style="16" customWidth="1"/>
    <col min="5414" max="5632" width="11.42578125" style="16"/>
    <col min="5633" max="5633" width="4.28515625" style="16" bestFit="1" customWidth="1"/>
    <col min="5634" max="5634" width="11.42578125" style="16" customWidth="1"/>
    <col min="5635" max="5635" width="5" style="16" customWidth="1"/>
    <col min="5636" max="5636" width="5.140625" style="16" customWidth="1"/>
    <col min="5637" max="5637" width="5.7109375" style="16" bestFit="1" customWidth="1"/>
    <col min="5638" max="5638" width="5.7109375" style="16" customWidth="1"/>
    <col min="5639" max="5639" width="5.5703125" style="16" bestFit="1" customWidth="1"/>
    <col min="5640" max="5640" width="5.7109375" style="16" customWidth="1"/>
    <col min="5641" max="5641" width="5.42578125" style="16" customWidth="1"/>
    <col min="5642" max="5642" width="5.28515625" style="16" customWidth="1"/>
    <col min="5643" max="5643" width="5.5703125" style="16" bestFit="1" customWidth="1"/>
    <col min="5644" max="5644" width="5.28515625" style="16" customWidth="1"/>
    <col min="5645" max="5647" width="5.42578125" style="16" bestFit="1" customWidth="1"/>
    <col min="5648" max="5648" width="3.7109375" style="16" customWidth="1"/>
    <col min="5649" max="5652" width="5.28515625" style="16" customWidth="1"/>
    <col min="5653" max="5655" width="5.42578125" style="16" bestFit="1" customWidth="1"/>
    <col min="5656" max="5656" width="6.42578125" style="16" bestFit="1" customWidth="1"/>
    <col min="5657" max="5657" width="5.42578125" style="16" customWidth="1"/>
    <col min="5658" max="5658" width="3.28515625" style="16" customWidth="1"/>
    <col min="5659" max="5659" width="5.140625" style="16" customWidth="1"/>
    <col min="5660" max="5660" width="5.7109375" style="16" customWidth="1"/>
    <col min="5661" max="5662" width="5.28515625" style="16" customWidth="1"/>
    <col min="5663" max="5663" width="5.5703125" style="16" customWidth="1"/>
    <col min="5664" max="5664" width="5.140625" style="16" customWidth="1"/>
    <col min="5665" max="5665" width="3.85546875" style="16" customWidth="1"/>
    <col min="5666" max="5666" width="6.140625" style="16" customWidth="1"/>
    <col min="5667" max="5667" width="5.42578125" style="16" bestFit="1" customWidth="1"/>
    <col min="5668" max="5668" width="4.28515625" style="16" customWidth="1"/>
    <col min="5669" max="5669" width="3.85546875" style="16" customWidth="1"/>
    <col min="5670" max="5888" width="11.42578125" style="16"/>
    <col min="5889" max="5889" width="4.28515625" style="16" bestFit="1" customWidth="1"/>
    <col min="5890" max="5890" width="11.42578125" style="16" customWidth="1"/>
    <col min="5891" max="5891" width="5" style="16" customWidth="1"/>
    <col min="5892" max="5892" width="5.140625" style="16" customWidth="1"/>
    <col min="5893" max="5893" width="5.7109375" style="16" bestFit="1" customWidth="1"/>
    <col min="5894" max="5894" width="5.7109375" style="16" customWidth="1"/>
    <col min="5895" max="5895" width="5.5703125" style="16" bestFit="1" customWidth="1"/>
    <col min="5896" max="5896" width="5.7109375" style="16" customWidth="1"/>
    <col min="5897" max="5897" width="5.42578125" style="16" customWidth="1"/>
    <col min="5898" max="5898" width="5.28515625" style="16" customWidth="1"/>
    <col min="5899" max="5899" width="5.5703125" style="16" bestFit="1" customWidth="1"/>
    <col min="5900" max="5900" width="5.28515625" style="16" customWidth="1"/>
    <col min="5901" max="5903" width="5.42578125" style="16" bestFit="1" customWidth="1"/>
    <col min="5904" max="5904" width="3.7109375" style="16" customWidth="1"/>
    <col min="5905" max="5908" width="5.28515625" style="16" customWidth="1"/>
    <col min="5909" max="5911" width="5.42578125" style="16" bestFit="1" customWidth="1"/>
    <col min="5912" max="5912" width="6.42578125" style="16" bestFit="1" customWidth="1"/>
    <col min="5913" max="5913" width="5.42578125" style="16" customWidth="1"/>
    <col min="5914" max="5914" width="3.28515625" style="16" customWidth="1"/>
    <col min="5915" max="5915" width="5.140625" style="16" customWidth="1"/>
    <col min="5916" max="5916" width="5.7109375" style="16" customWidth="1"/>
    <col min="5917" max="5918" width="5.28515625" style="16" customWidth="1"/>
    <col min="5919" max="5919" width="5.5703125" style="16" customWidth="1"/>
    <col min="5920" max="5920" width="5.140625" style="16" customWidth="1"/>
    <col min="5921" max="5921" width="3.85546875" style="16" customWidth="1"/>
    <col min="5922" max="5922" width="6.140625" style="16" customWidth="1"/>
    <col min="5923" max="5923" width="5.42578125" style="16" bestFit="1" customWidth="1"/>
    <col min="5924" max="5924" width="4.28515625" style="16" customWidth="1"/>
    <col min="5925" max="5925" width="3.85546875" style="16" customWidth="1"/>
    <col min="5926" max="6144" width="11.42578125" style="16"/>
    <col min="6145" max="6145" width="4.28515625" style="16" bestFit="1" customWidth="1"/>
    <col min="6146" max="6146" width="11.42578125" style="16" customWidth="1"/>
    <col min="6147" max="6147" width="5" style="16" customWidth="1"/>
    <col min="6148" max="6148" width="5.140625" style="16" customWidth="1"/>
    <col min="6149" max="6149" width="5.7109375" style="16" bestFit="1" customWidth="1"/>
    <col min="6150" max="6150" width="5.7109375" style="16" customWidth="1"/>
    <col min="6151" max="6151" width="5.5703125" style="16" bestFit="1" customWidth="1"/>
    <col min="6152" max="6152" width="5.7109375" style="16" customWidth="1"/>
    <col min="6153" max="6153" width="5.42578125" style="16" customWidth="1"/>
    <col min="6154" max="6154" width="5.28515625" style="16" customWidth="1"/>
    <col min="6155" max="6155" width="5.5703125" style="16" bestFit="1" customWidth="1"/>
    <col min="6156" max="6156" width="5.28515625" style="16" customWidth="1"/>
    <col min="6157" max="6159" width="5.42578125" style="16" bestFit="1" customWidth="1"/>
    <col min="6160" max="6160" width="3.7109375" style="16" customWidth="1"/>
    <col min="6161" max="6164" width="5.28515625" style="16" customWidth="1"/>
    <col min="6165" max="6167" width="5.42578125" style="16" bestFit="1" customWidth="1"/>
    <col min="6168" max="6168" width="6.42578125" style="16" bestFit="1" customWidth="1"/>
    <col min="6169" max="6169" width="5.42578125" style="16" customWidth="1"/>
    <col min="6170" max="6170" width="3.28515625" style="16" customWidth="1"/>
    <col min="6171" max="6171" width="5.140625" style="16" customWidth="1"/>
    <col min="6172" max="6172" width="5.7109375" style="16" customWidth="1"/>
    <col min="6173" max="6174" width="5.28515625" style="16" customWidth="1"/>
    <col min="6175" max="6175" width="5.5703125" style="16" customWidth="1"/>
    <col min="6176" max="6176" width="5.140625" style="16" customWidth="1"/>
    <col min="6177" max="6177" width="3.85546875" style="16" customWidth="1"/>
    <col min="6178" max="6178" width="6.140625" style="16" customWidth="1"/>
    <col min="6179" max="6179" width="5.42578125" style="16" bestFit="1" customWidth="1"/>
    <col min="6180" max="6180" width="4.28515625" style="16" customWidth="1"/>
    <col min="6181" max="6181" width="3.85546875" style="16" customWidth="1"/>
    <col min="6182" max="6400" width="11.42578125" style="16"/>
    <col min="6401" max="6401" width="4.28515625" style="16" bestFit="1" customWidth="1"/>
    <col min="6402" max="6402" width="11.42578125" style="16" customWidth="1"/>
    <col min="6403" max="6403" width="5" style="16" customWidth="1"/>
    <col min="6404" max="6404" width="5.140625" style="16" customWidth="1"/>
    <col min="6405" max="6405" width="5.7109375" style="16" bestFit="1" customWidth="1"/>
    <col min="6406" max="6406" width="5.7109375" style="16" customWidth="1"/>
    <col min="6407" max="6407" width="5.5703125" style="16" bestFit="1" customWidth="1"/>
    <col min="6408" max="6408" width="5.7109375" style="16" customWidth="1"/>
    <col min="6409" max="6409" width="5.42578125" style="16" customWidth="1"/>
    <col min="6410" max="6410" width="5.28515625" style="16" customWidth="1"/>
    <col min="6411" max="6411" width="5.5703125" style="16" bestFit="1" customWidth="1"/>
    <col min="6412" max="6412" width="5.28515625" style="16" customWidth="1"/>
    <col min="6413" max="6415" width="5.42578125" style="16" bestFit="1" customWidth="1"/>
    <col min="6416" max="6416" width="3.7109375" style="16" customWidth="1"/>
    <col min="6417" max="6420" width="5.28515625" style="16" customWidth="1"/>
    <col min="6421" max="6423" width="5.42578125" style="16" bestFit="1" customWidth="1"/>
    <col min="6424" max="6424" width="6.42578125" style="16" bestFit="1" customWidth="1"/>
    <col min="6425" max="6425" width="5.42578125" style="16" customWidth="1"/>
    <col min="6426" max="6426" width="3.28515625" style="16" customWidth="1"/>
    <col min="6427" max="6427" width="5.140625" style="16" customWidth="1"/>
    <col min="6428" max="6428" width="5.7109375" style="16" customWidth="1"/>
    <col min="6429" max="6430" width="5.28515625" style="16" customWidth="1"/>
    <col min="6431" max="6431" width="5.5703125" style="16" customWidth="1"/>
    <col min="6432" max="6432" width="5.140625" style="16" customWidth="1"/>
    <col min="6433" max="6433" width="3.85546875" style="16" customWidth="1"/>
    <col min="6434" max="6434" width="6.140625" style="16" customWidth="1"/>
    <col min="6435" max="6435" width="5.42578125" style="16" bestFit="1" customWidth="1"/>
    <col min="6436" max="6436" width="4.28515625" style="16" customWidth="1"/>
    <col min="6437" max="6437" width="3.85546875" style="16" customWidth="1"/>
    <col min="6438" max="6656" width="11.42578125" style="16"/>
    <col min="6657" max="6657" width="4.28515625" style="16" bestFit="1" customWidth="1"/>
    <col min="6658" max="6658" width="11.42578125" style="16" customWidth="1"/>
    <col min="6659" max="6659" width="5" style="16" customWidth="1"/>
    <col min="6660" max="6660" width="5.140625" style="16" customWidth="1"/>
    <col min="6661" max="6661" width="5.7109375" style="16" bestFit="1" customWidth="1"/>
    <col min="6662" max="6662" width="5.7109375" style="16" customWidth="1"/>
    <col min="6663" max="6663" width="5.5703125" style="16" bestFit="1" customWidth="1"/>
    <col min="6664" max="6664" width="5.7109375" style="16" customWidth="1"/>
    <col min="6665" max="6665" width="5.42578125" style="16" customWidth="1"/>
    <col min="6666" max="6666" width="5.28515625" style="16" customWidth="1"/>
    <col min="6667" max="6667" width="5.5703125" style="16" bestFit="1" customWidth="1"/>
    <col min="6668" max="6668" width="5.28515625" style="16" customWidth="1"/>
    <col min="6669" max="6671" width="5.42578125" style="16" bestFit="1" customWidth="1"/>
    <col min="6672" max="6672" width="3.7109375" style="16" customWidth="1"/>
    <col min="6673" max="6676" width="5.28515625" style="16" customWidth="1"/>
    <col min="6677" max="6679" width="5.42578125" style="16" bestFit="1" customWidth="1"/>
    <col min="6680" max="6680" width="6.42578125" style="16" bestFit="1" customWidth="1"/>
    <col min="6681" max="6681" width="5.42578125" style="16" customWidth="1"/>
    <col min="6682" max="6682" width="3.28515625" style="16" customWidth="1"/>
    <col min="6683" max="6683" width="5.140625" style="16" customWidth="1"/>
    <col min="6684" max="6684" width="5.7109375" style="16" customWidth="1"/>
    <col min="6685" max="6686" width="5.28515625" style="16" customWidth="1"/>
    <col min="6687" max="6687" width="5.5703125" style="16" customWidth="1"/>
    <col min="6688" max="6688" width="5.140625" style="16" customWidth="1"/>
    <col min="6689" max="6689" width="3.85546875" style="16" customWidth="1"/>
    <col min="6690" max="6690" width="6.140625" style="16" customWidth="1"/>
    <col min="6691" max="6691" width="5.42578125" style="16" bestFit="1" customWidth="1"/>
    <col min="6692" max="6692" width="4.28515625" style="16" customWidth="1"/>
    <col min="6693" max="6693" width="3.85546875" style="16" customWidth="1"/>
    <col min="6694" max="6912" width="11.42578125" style="16"/>
    <col min="6913" max="6913" width="4.28515625" style="16" bestFit="1" customWidth="1"/>
    <col min="6914" max="6914" width="11.42578125" style="16" customWidth="1"/>
    <col min="6915" max="6915" width="5" style="16" customWidth="1"/>
    <col min="6916" max="6916" width="5.140625" style="16" customWidth="1"/>
    <col min="6917" max="6917" width="5.7109375" style="16" bestFit="1" customWidth="1"/>
    <col min="6918" max="6918" width="5.7109375" style="16" customWidth="1"/>
    <col min="6919" max="6919" width="5.5703125" style="16" bestFit="1" customWidth="1"/>
    <col min="6920" max="6920" width="5.7109375" style="16" customWidth="1"/>
    <col min="6921" max="6921" width="5.42578125" style="16" customWidth="1"/>
    <col min="6922" max="6922" width="5.28515625" style="16" customWidth="1"/>
    <col min="6923" max="6923" width="5.5703125" style="16" bestFit="1" customWidth="1"/>
    <col min="6924" max="6924" width="5.28515625" style="16" customWidth="1"/>
    <col min="6925" max="6927" width="5.42578125" style="16" bestFit="1" customWidth="1"/>
    <col min="6928" max="6928" width="3.7109375" style="16" customWidth="1"/>
    <col min="6929" max="6932" width="5.28515625" style="16" customWidth="1"/>
    <col min="6933" max="6935" width="5.42578125" style="16" bestFit="1" customWidth="1"/>
    <col min="6936" max="6936" width="6.42578125" style="16" bestFit="1" customWidth="1"/>
    <col min="6937" max="6937" width="5.42578125" style="16" customWidth="1"/>
    <col min="6938" max="6938" width="3.28515625" style="16" customWidth="1"/>
    <col min="6939" max="6939" width="5.140625" style="16" customWidth="1"/>
    <col min="6940" max="6940" width="5.7109375" style="16" customWidth="1"/>
    <col min="6941" max="6942" width="5.28515625" style="16" customWidth="1"/>
    <col min="6943" max="6943" width="5.5703125" style="16" customWidth="1"/>
    <col min="6944" max="6944" width="5.140625" style="16" customWidth="1"/>
    <col min="6945" max="6945" width="3.85546875" style="16" customWidth="1"/>
    <col min="6946" max="6946" width="6.140625" style="16" customWidth="1"/>
    <col min="6947" max="6947" width="5.42578125" style="16" bestFit="1" customWidth="1"/>
    <col min="6948" max="6948" width="4.28515625" style="16" customWidth="1"/>
    <col min="6949" max="6949" width="3.85546875" style="16" customWidth="1"/>
    <col min="6950" max="7168" width="11.42578125" style="16"/>
    <col min="7169" max="7169" width="4.28515625" style="16" bestFit="1" customWidth="1"/>
    <col min="7170" max="7170" width="11.42578125" style="16" customWidth="1"/>
    <col min="7171" max="7171" width="5" style="16" customWidth="1"/>
    <col min="7172" max="7172" width="5.140625" style="16" customWidth="1"/>
    <col min="7173" max="7173" width="5.7109375" style="16" bestFit="1" customWidth="1"/>
    <col min="7174" max="7174" width="5.7109375" style="16" customWidth="1"/>
    <col min="7175" max="7175" width="5.5703125" style="16" bestFit="1" customWidth="1"/>
    <col min="7176" max="7176" width="5.7109375" style="16" customWidth="1"/>
    <col min="7177" max="7177" width="5.42578125" style="16" customWidth="1"/>
    <col min="7178" max="7178" width="5.28515625" style="16" customWidth="1"/>
    <col min="7179" max="7179" width="5.5703125" style="16" bestFit="1" customWidth="1"/>
    <col min="7180" max="7180" width="5.28515625" style="16" customWidth="1"/>
    <col min="7181" max="7183" width="5.42578125" style="16" bestFit="1" customWidth="1"/>
    <col min="7184" max="7184" width="3.7109375" style="16" customWidth="1"/>
    <col min="7185" max="7188" width="5.28515625" style="16" customWidth="1"/>
    <col min="7189" max="7191" width="5.42578125" style="16" bestFit="1" customWidth="1"/>
    <col min="7192" max="7192" width="6.42578125" style="16" bestFit="1" customWidth="1"/>
    <col min="7193" max="7193" width="5.42578125" style="16" customWidth="1"/>
    <col min="7194" max="7194" width="3.28515625" style="16" customWidth="1"/>
    <col min="7195" max="7195" width="5.140625" style="16" customWidth="1"/>
    <col min="7196" max="7196" width="5.7109375" style="16" customWidth="1"/>
    <col min="7197" max="7198" width="5.28515625" style="16" customWidth="1"/>
    <col min="7199" max="7199" width="5.5703125" style="16" customWidth="1"/>
    <col min="7200" max="7200" width="5.140625" style="16" customWidth="1"/>
    <col min="7201" max="7201" width="3.85546875" style="16" customWidth="1"/>
    <col min="7202" max="7202" width="6.140625" style="16" customWidth="1"/>
    <col min="7203" max="7203" width="5.42578125" style="16" bestFit="1" customWidth="1"/>
    <col min="7204" max="7204" width="4.28515625" style="16" customWidth="1"/>
    <col min="7205" max="7205" width="3.85546875" style="16" customWidth="1"/>
    <col min="7206" max="7424" width="11.42578125" style="16"/>
    <col min="7425" max="7425" width="4.28515625" style="16" bestFit="1" customWidth="1"/>
    <col min="7426" max="7426" width="11.42578125" style="16" customWidth="1"/>
    <col min="7427" max="7427" width="5" style="16" customWidth="1"/>
    <col min="7428" max="7428" width="5.140625" style="16" customWidth="1"/>
    <col min="7429" max="7429" width="5.7109375" style="16" bestFit="1" customWidth="1"/>
    <col min="7430" max="7430" width="5.7109375" style="16" customWidth="1"/>
    <col min="7431" max="7431" width="5.5703125" style="16" bestFit="1" customWidth="1"/>
    <col min="7432" max="7432" width="5.7109375" style="16" customWidth="1"/>
    <col min="7433" max="7433" width="5.42578125" style="16" customWidth="1"/>
    <col min="7434" max="7434" width="5.28515625" style="16" customWidth="1"/>
    <col min="7435" max="7435" width="5.5703125" style="16" bestFit="1" customWidth="1"/>
    <col min="7436" max="7436" width="5.28515625" style="16" customWidth="1"/>
    <col min="7437" max="7439" width="5.42578125" style="16" bestFit="1" customWidth="1"/>
    <col min="7440" max="7440" width="3.7109375" style="16" customWidth="1"/>
    <col min="7441" max="7444" width="5.28515625" style="16" customWidth="1"/>
    <col min="7445" max="7447" width="5.42578125" style="16" bestFit="1" customWidth="1"/>
    <col min="7448" max="7448" width="6.42578125" style="16" bestFit="1" customWidth="1"/>
    <col min="7449" max="7449" width="5.42578125" style="16" customWidth="1"/>
    <col min="7450" max="7450" width="3.28515625" style="16" customWidth="1"/>
    <col min="7451" max="7451" width="5.140625" style="16" customWidth="1"/>
    <col min="7452" max="7452" width="5.7109375" style="16" customWidth="1"/>
    <col min="7453" max="7454" width="5.28515625" style="16" customWidth="1"/>
    <col min="7455" max="7455" width="5.5703125" style="16" customWidth="1"/>
    <col min="7456" max="7456" width="5.140625" style="16" customWidth="1"/>
    <col min="7457" max="7457" width="3.85546875" style="16" customWidth="1"/>
    <col min="7458" max="7458" width="6.140625" style="16" customWidth="1"/>
    <col min="7459" max="7459" width="5.42578125" style="16" bestFit="1" customWidth="1"/>
    <col min="7460" max="7460" width="4.28515625" style="16" customWidth="1"/>
    <col min="7461" max="7461" width="3.85546875" style="16" customWidth="1"/>
    <col min="7462" max="7680" width="11.42578125" style="16"/>
    <col min="7681" max="7681" width="4.28515625" style="16" bestFit="1" customWidth="1"/>
    <col min="7682" max="7682" width="11.42578125" style="16" customWidth="1"/>
    <col min="7683" max="7683" width="5" style="16" customWidth="1"/>
    <col min="7684" max="7684" width="5.140625" style="16" customWidth="1"/>
    <col min="7685" max="7685" width="5.7109375" style="16" bestFit="1" customWidth="1"/>
    <col min="7686" max="7686" width="5.7109375" style="16" customWidth="1"/>
    <col min="7687" max="7687" width="5.5703125" style="16" bestFit="1" customWidth="1"/>
    <col min="7688" max="7688" width="5.7109375" style="16" customWidth="1"/>
    <col min="7689" max="7689" width="5.42578125" style="16" customWidth="1"/>
    <col min="7690" max="7690" width="5.28515625" style="16" customWidth="1"/>
    <col min="7691" max="7691" width="5.5703125" style="16" bestFit="1" customWidth="1"/>
    <col min="7692" max="7692" width="5.28515625" style="16" customWidth="1"/>
    <col min="7693" max="7695" width="5.42578125" style="16" bestFit="1" customWidth="1"/>
    <col min="7696" max="7696" width="3.7109375" style="16" customWidth="1"/>
    <col min="7697" max="7700" width="5.28515625" style="16" customWidth="1"/>
    <col min="7701" max="7703" width="5.42578125" style="16" bestFit="1" customWidth="1"/>
    <col min="7704" max="7704" width="6.42578125" style="16" bestFit="1" customWidth="1"/>
    <col min="7705" max="7705" width="5.42578125" style="16" customWidth="1"/>
    <col min="7706" max="7706" width="3.28515625" style="16" customWidth="1"/>
    <col min="7707" max="7707" width="5.140625" style="16" customWidth="1"/>
    <col min="7708" max="7708" width="5.7109375" style="16" customWidth="1"/>
    <col min="7709" max="7710" width="5.28515625" style="16" customWidth="1"/>
    <col min="7711" max="7711" width="5.5703125" style="16" customWidth="1"/>
    <col min="7712" max="7712" width="5.140625" style="16" customWidth="1"/>
    <col min="7713" max="7713" width="3.85546875" style="16" customWidth="1"/>
    <col min="7714" max="7714" width="6.140625" style="16" customWidth="1"/>
    <col min="7715" max="7715" width="5.42578125" style="16" bestFit="1" customWidth="1"/>
    <col min="7716" max="7716" width="4.28515625" style="16" customWidth="1"/>
    <col min="7717" max="7717" width="3.85546875" style="16" customWidth="1"/>
    <col min="7718" max="7936" width="11.42578125" style="16"/>
    <col min="7937" max="7937" width="4.28515625" style="16" bestFit="1" customWidth="1"/>
    <col min="7938" max="7938" width="11.42578125" style="16" customWidth="1"/>
    <col min="7939" max="7939" width="5" style="16" customWidth="1"/>
    <col min="7940" max="7940" width="5.140625" style="16" customWidth="1"/>
    <col min="7941" max="7941" width="5.7109375" style="16" bestFit="1" customWidth="1"/>
    <col min="7942" max="7942" width="5.7109375" style="16" customWidth="1"/>
    <col min="7943" max="7943" width="5.5703125" style="16" bestFit="1" customWidth="1"/>
    <col min="7944" max="7944" width="5.7109375" style="16" customWidth="1"/>
    <col min="7945" max="7945" width="5.42578125" style="16" customWidth="1"/>
    <col min="7946" max="7946" width="5.28515625" style="16" customWidth="1"/>
    <col min="7947" max="7947" width="5.5703125" style="16" bestFit="1" customWidth="1"/>
    <col min="7948" max="7948" width="5.28515625" style="16" customWidth="1"/>
    <col min="7949" max="7951" width="5.42578125" style="16" bestFit="1" customWidth="1"/>
    <col min="7952" max="7952" width="3.7109375" style="16" customWidth="1"/>
    <col min="7953" max="7956" width="5.28515625" style="16" customWidth="1"/>
    <col min="7957" max="7959" width="5.42578125" style="16" bestFit="1" customWidth="1"/>
    <col min="7960" max="7960" width="6.42578125" style="16" bestFit="1" customWidth="1"/>
    <col min="7961" max="7961" width="5.42578125" style="16" customWidth="1"/>
    <col min="7962" max="7962" width="3.28515625" style="16" customWidth="1"/>
    <col min="7963" max="7963" width="5.140625" style="16" customWidth="1"/>
    <col min="7964" max="7964" width="5.7109375" style="16" customWidth="1"/>
    <col min="7965" max="7966" width="5.28515625" style="16" customWidth="1"/>
    <col min="7967" max="7967" width="5.5703125" style="16" customWidth="1"/>
    <col min="7968" max="7968" width="5.140625" style="16" customWidth="1"/>
    <col min="7969" max="7969" width="3.85546875" style="16" customWidth="1"/>
    <col min="7970" max="7970" width="6.140625" style="16" customWidth="1"/>
    <col min="7971" max="7971" width="5.42578125" style="16" bestFit="1" customWidth="1"/>
    <col min="7972" max="7972" width="4.28515625" style="16" customWidth="1"/>
    <col min="7973" max="7973" width="3.85546875" style="16" customWidth="1"/>
    <col min="7974" max="8192" width="11.42578125" style="16"/>
    <col min="8193" max="8193" width="4.28515625" style="16" bestFit="1" customWidth="1"/>
    <col min="8194" max="8194" width="11.42578125" style="16" customWidth="1"/>
    <col min="8195" max="8195" width="5" style="16" customWidth="1"/>
    <col min="8196" max="8196" width="5.140625" style="16" customWidth="1"/>
    <col min="8197" max="8197" width="5.7109375" style="16" bestFit="1" customWidth="1"/>
    <col min="8198" max="8198" width="5.7109375" style="16" customWidth="1"/>
    <col min="8199" max="8199" width="5.5703125" style="16" bestFit="1" customWidth="1"/>
    <col min="8200" max="8200" width="5.7109375" style="16" customWidth="1"/>
    <col min="8201" max="8201" width="5.42578125" style="16" customWidth="1"/>
    <col min="8202" max="8202" width="5.28515625" style="16" customWidth="1"/>
    <col min="8203" max="8203" width="5.5703125" style="16" bestFit="1" customWidth="1"/>
    <col min="8204" max="8204" width="5.28515625" style="16" customWidth="1"/>
    <col min="8205" max="8207" width="5.42578125" style="16" bestFit="1" customWidth="1"/>
    <col min="8208" max="8208" width="3.7109375" style="16" customWidth="1"/>
    <col min="8209" max="8212" width="5.28515625" style="16" customWidth="1"/>
    <col min="8213" max="8215" width="5.42578125" style="16" bestFit="1" customWidth="1"/>
    <col min="8216" max="8216" width="6.42578125" style="16" bestFit="1" customWidth="1"/>
    <col min="8217" max="8217" width="5.42578125" style="16" customWidth="1"/>
    <col min="8218" max="8218" width="3.28515625" style="16" customWidth="1"/>
    <col min="8219" max="8219" width="5.140625" style="16" customWidth="1"/>
    <col min="8220" max="8220" width="5.7109375" style="16" customWidth="1"/>
    <col min="8221" max="8222" width="5.28515625" style="16" customWidth="1"/>
    <col min="8223" max="8223" width="5.5703125" style="16" customWidth="1"/>
    <col min="8224" max="8224" width="5.140625" style="16" customWidth="1"/>
    <col min="8225" max="8225" width="3.85546875" style="16" customWidth="1"/>
    <col min="8226" max="8226" width="6.140625" style="16" customWidth="1"/>
    <col min="8227" max="8227" width="5.42578125" style="16" bestFit="1" customWidth="1"/>
    <col min="8228" max="8228" width="4.28515625" style="16" customWidth="1"/>
    <col min="8229" max="8229" width="3.85546875" style="16" customWidth="1"/>
    <col min="8230" max="8448" width="11.42578125" style="16"/>
    <col min="8449" max="8449" width="4.28515625" style="16" bestFit="1" customWidth="1"/>
    <col min="8450" max="8450" width="11.42578125" style="16" customWidth="1"/>
    <col min="8451" max="8451" width="5" style="16" customWidth="1"/>
    <col min="8452" max="8452" width="5.140625" style="16" customWidth="1"/>
    <col min="8453" max="8453" width="5.7109375" style="16" bestFit="1" customWidth="1"/>
    <col min="8454" max="8454" width="5.7109375" style="16" customWidth="1"/>
    <col min="8455" max="8455" width="5.5703125" style="16" bestFit="1" customWidth="1"/>
    <col min="8456" max="8456" width="5.7109375" style="16" customWidth="1"/>
    <col min="8457" max="8457" width="5.42578125" style="16" customWidth="1"/>
    <col min="8458" max="8458" width="5.28515625" style="16" customWidth="1"/>
    <col min="8459" max="8459" width="5.5703125" style="16" bestFit="1" customWidth="1"/>
    <col min="8460" max="8460" width="5.28515625" style="16" customWidth="1"/>
    <col min="8461" max="8463" width="5.42578125" style="16" bestFit="1" customWidth="1"/>
    <col min="8464" max="8464" width="3.7109375" style="16" customWidth="1"/>
    <col min="8465" max="8468" width="5.28515625" style="16" customWidth="1"/>
    <col min="8469" max="8471" width="5.42578125" style="16" bestFit="1" customWidth="1"/>
    <col min="8472" max="8472" width="6.42578125" style="16" bestFit="1" customWidth="1"/>
    <col min="8473" max="8473" width="5.42578125" style="16" customWidth="1"/>
    <col min="8474" max="8474" width="3.28515625" style="16" customWidth="1"/>
    <col min="8475" max="8475" width="5.140625" style="16" customWidth="1"/>
    <col min="8476" max="8476" width="5.7109375" style="16" customWidth="1"/>
    <col min="8477" max="8478" width="5.28515625" style="16" customWidth="1"/>
    <col min="8479" max="8479" width="5.5703125" style="16" customWidth="1"/>
    <col min="8480" max="8480" width="5.140625" style="16" customWidth="1"/>
    <col min="8481" max="8481" width="3.85546875" style="16" customWidth="1"/>
    <col min="8482" max="8482" width="6.140625" style="16" customWidth="1"/>
    <col min="8483" max="8483" width="5.42578125" style="16" bestFit="1" customWidth="1"/>
    <col min="8484" max="8484" width="4.28515625" style="16" customWidth="1"/>
    <col min="8485" max="8485" width="3.85546875" style="16" customWidth="1"/>
    <col min="8486" max="8704" width="11.42578125" style="16"/>
    <col min="8705" max="8705" width="4.28515625" style="16" bestFit="1" customWidth="1"/>
    <col min="8706" max="8706" width="11.42578125" style="16" customWidth="1"/>
    <col min="8707" max="8707" width="5" style="16" customWidth="1"/>
    <col min="8708" max="8708" width="5.140625" style="16" customWidth="1"/>
    <col min="8709" max="8709" width="5.7109375" style="16" bestFit="1" customWidth="1"/>
    <col min="8710" max="8710" width="5.7109375" style="16" customWidth="1"/>
    <col min="8711" max="8711" width="5.5703125" style="16" bestFit="1" customWidth="1"/>
    <col min="8712" max="8712" width="5.7109375" style="16" customWidth="1"/>
    <col min="8713" max="8713" width="5.42578125" style="16" customWidth="1"/>
    <col min="8714" max="8714" width="5.28515625" style="16" customWidth="1"/>
    <col min="8715" max="8715" width="5.5703125" style="16" bestFit="1" customWidth="1"/>
    <col min="8716" max="8716" width="5.28515625" style="16" customWidth="1"/>
    <col min="8717" max="8719" width="5.42578125" style="16" bestFit="1" customWidth="1"/>
    <col min="8720" max="8720" width="3.7109375" style="16" customWidth="1"/>
    <col min="8721" max="8724" width="5.28515625" style="16" customWidth="1"/>
    <col min="8725" max="8727" width="5.42578125" style="16" bestFit="1" customWidth="1"/>
    <col min="8728" max="8728" width="6.42578125" style="16" bestFit="1" customWidth="1"/>
    <col min="8729" max="8729" width="5.42578125" style="16" customWidth="1"/>
    <col min="8730" max="8730" width="3.28515625" style="16" customWidth="1"/>
    <col min="8731" max="8731" width="5.140625" style="16" customWidth="1"/>
    <col min="8732" max="8732" width="5.7109375" style="16" customWidth="1"/>
    <col min="8733" max="8734" width="5.28515625" style="16" customWidth="1"/>
    <col min="8735" max="8735" width="5.5703125" style="16" customWidth="1"/>
    <col min="8736" max="8736" width="5.140625" style="16" customWidth="1"/>
    <col min="8737" max="8737" width="3.85546875" style="16" customWidth="1"/>
    <col min="8738" max="8738" width="6.140625" style="16" customWidth="1"/>
    <col min="8739" max="8739" width="5.42578125" style="16" bestFit="1" customWidth="1"/>
    <col min="8740" max="8740" width="4.28515625" style="16" customWidth="1"/>
    <col min="8741" max="8741" width="3.85546875" style="16" customWidth="1"/>
    <col min="8742" max="8960" width="11.42578125" style="16"/>
    <col min="8961" max="8961" width="4.28515625" style="16" bestFit="1" customWidth="1"/>
    <col min="8962" max="8962" width="11.42578125" style="16" customWidth="1"/>
    <col min="8963" max="8963" width="5" style="16" customWidth="1"/>
    <col min="8964" max="8964" width="5.140625" style="16" customWidth="1"/>
    <col min="8965" max="8965" width="5.7109375" style="16" bestFit="1" customWidth="1"/>
    <col min="8966" max="8966" width="5.7109375" style="16" customWidth="1"/>
    <col min="8967" max="8967" width="5.5703125" style="16" bestFit="1" customWidth="1"/>
    <col min="8968" max="8968" width="5.7109375" style="16" customWidth="1"/>
    <col min="8969" max="8969" width="5.42578125" style="16" customWidth="1"/>
    <col min="8970" max="8970" width="5.28515625" style="16" customWidth="1"/>
    <col min="8971" max="8971" width="5.5703125" style="16" bestFit="1" customWidth="1"/>
    <col min="8972" max="8972" width="5.28515625" style="16" customWidth="1"/>
    <col min="8973" max="8975" width="5.42578125" style="16" bestFit="1" customWidth="1"/>
    <col min="8976" max="8976" width="3.7109375" style="16" customWidth="1"/>
    <col min="8977" max="8980" width="5.28515625" style="16" customWidth="1"/>
    <col min="8981" max="8983" width="5.42578125" style="16" bestFit="1" customWidth="1"/>
    <col min="8984" max="8984" width="6.42578125" style="16" bestFit="1" customWidth="1"/>
    <col min="8985" max="8985" width="5.42578125" style="16" customWidth="1"/>
    <col min="8986" max="8986" width="3.28515625" style="16" customWidth="1"/>
    <col min="8987" max="8987" width="5.140625" style="16" customWidth="1"/>
    <col min="8988" max="8988" width="5.7109375" style="16" customWidth="1"/>
    <col min="8989" max="8990" width="5.28515625" style="16" customWidth="1"/>
    <col min="8991" max="8991" width="5.5703125" style="16" customWidth="1"/>
    <col min="8992" max="8992" width="5.140625" style="16" customWidth="1"/>
    <col min="8993" max="8993" width="3.85546875" style="16" customWidth="1"/>
    <col min="8994" max="8994" width="6.140625" style="16" customWidth="1"/>
    <col min="8995" max="8995" width="5.42578125" style="16" bestFit="1" customWidth="1"/>
    <col min="8996" max="8996" width="4.28515625" style="16" customWidth="1"/>
    <col min="8997" max="8997" width="3.85546875" style="16" customWidth="1"/>
    <col min="8998" max="9216" width="11.42578125" style="16"/>
    <col min="9217" max="9217" width="4.28515625" style="16" bestFit="1" customWidth="1"/>
    <col min="9218" max="9218" width="11.42578125" style="16" customWidth="1"/>
    <col min="9219" max="9219" width="5" style="16" customWidth="1"/>
    <col min="9220" max="9220" width="5.140625" style="16" customWidth="1"/>
    <col min="9221" max="9221" width="5.7109375" style="16" bestFit="1" customWidth="1"/>
    <col min="9222" max="9222" width="5.7109375" style="16" customWidth="1"/>
    <col min="9223" max="9223" width="5.5703125" style="16" bestFit="1" customWidth="1"/>
    <col min="9224" max="9224" width="5.7109375" style="16" customWidth="1"/>
    <col min="9225" max="9225" width="5.42578125" style="16" customWidth="1"/>
    <col min="9226" max="9226" width="5.28515625" style="16" customWidth="1"/>
    <col min="9227" max="9227" width="5.5703125" style="16" bestFit="1" customWidth="1"/>
    <col min="9228" max="9228" width="5.28515625" style="16" customWidth="1"/>
    <col min="9229" max="9231" width="5.42578125" style="16" bestFit="1" customWidth="1"/>
    <col min="9232" max="9232" width="3.7109375" style="16" customWidth="1"/>
    <col min="9233" max="9236" width="5.28515625" style="16" customWidth="1"/>
    <col min="9237" max="9239" width="5.42578125" style="16" bestFit="1" customWidth="1"/>
    <col min="9240" max="9240" width="6.42578125" style="16" bestFit="1" customWidth="1"/>
    <col min="9241" max="9241" width="5.42578125" style="16" customWidth="1"/>
    <col min="9242" max="9242" width="3.28515625" style="16" customWidth="1"/>
    <col min="9243" max="9243" width="5.140625" style="16" customWidth="1"/>
    <col min="9244" max="9244" width="5.7109375" style="16" customWidth="1"/>
    <col min="9245" max="9246" width="5.28515625" style="16" customWidth="1"/>
    <col min="9247" max="9247" width="5.5703125" style="16" customWidth="1"/>
    <col min="9248" max="9248" width="5.140625" style="16" customWidth="1"/>
    <col min="9249" max="9249" width="3.85546875" style="16" customWidth="1"/>
    <col min="9250" max="9250" width="6.140625" style="16" customWidth="1"/>
    <col min="9251" max="9251" width="5.42578125" style="16" bestFit="1" customWidth="1"/>
    <col min="9252" max="9252" width="4.28515625" style="16" customWidth="1"/>
    <col min="9253" max="9253" width="3.85546875" style="16" customWidth="1"/>
    <col min="9254" max="9472" width="11.42578125" style="16"/>
    <col min="9473" max="9473" width="4.28515625" style="16" bestFit="1" customWidth="1"/>
    <col min="9474" max="9474" width="11.42578125" style="16" customWidth="1"/>
    <col min="9475" max="9475" width="5" style="16" customWidth="1"/>
    <col min="9476" max="9476" width="5.140625" style="16" customWidth="1"/>
    <col min="9477" max="9477" width="5.7109375" style="16" bestFit="1" customWidth="1"/>
    <col min="9478" max="9478" width="5.7109375" style="16" customWidth="1"/>
    <col min="9479" max="9479" width="5.5703125" style="16" bestFit="1" customWidth="1"/>
    <col min="9480" max="9480" width="5.7109375" style="16" customWidth="1"/>
    <col min="9481" max="9481" width="5.42578125" style="16" customWidth="1"/>
    <col min="9482" max="9482" width="5.28515625" style="16" customWidth="1"/>
    <col min="9483" max="9483" width="5.5703125" style="16" bestFit="1" customWidth="1"/>
    <col min="9484" max="9484" width="5.28515625" style="16" customWidth="1"/>
    <col min="9485" max="9487" width="5.42578125" style="16" bestFit="1" customWidth="1"/>
    <col min="9488" max="9488" width="3.7109375" style="16" customWidth="1"/>
    <col min="9489" max="9492" width="5.28515625" style="16" customWidth="1"/>
    <col min="9493" max="9495" width="5.42578125" style="16" bestFit="1" customWidth="1"/>
    <col min="9496" max="9496" width="6.42578125" style="16" bestFit="1" customWidth="1"/>
    <col min="9497" max="9497" width="5.42578125" style="16" customWidth="1"/>
    <col min="9498" max="9498" width="3.28515625" style="16" customWidth="1"/>
    <col min="9499" max="9499" width="5.140625" style="16" customWidth="1"/>
    <col min="9500" max="9500" width="5.7109375" style="16" customWidth="1"/>
    <col min="9501" max="9502" width="5.28515625" style="16" customWidth="1"/>
    <col min="9503" max="9503" width="5.5703125" style="16" customWidth="1"/>
    <col min="9504" max="9504" width="5.140625" style="16" customWidth="1"/>
    <col min="9505" max="9505" width="3.85546875" style="16" customWidth="1"/>
    <col min="9506" max="9506" width="6.140625" style="16" customWidth="1"/>
    <col min="9507" max="9507" width="5.42578125" style="16" bestFit="1" customWidth="1"/>
    <col min="9508" max="9508" width="4.28515625" style="16" customWidth="1"/>
    <col min="9509" max="9509" width="3.85546875" style="16" customWidth="1"/>
    <col min="9510" max="9728" width="11.42578125" style="16"/>
    <col min="9729" max="9729" width="4.28515625" style="16" bestFit="1" customWidth="1"/>
    <col min="9730" max="9730" width="11.42578125" style="16" customWidth="1"/>
    <col min="9731" max="9731" width="5" style="16" customWidth="1"/>
    <col min="9732" max="9732" width="5.140625" style="16" customWidth="1"/>
    <col min="9733" max="9733" width="5.7109375" style="16" bestFit="1" customWidth="1"/>
    <col min="9734" max="9734" width="5.7109375" style="16" customWidth="1"/>
    <col min="9735" max="9735" width="5.5703125" style="16" bestFit="1" customWidth="1"/>
    <col min="9736" max="9736" width="5.7109375" style="16" customWidth="1"/>
    <col min="9737" max="9737" width="5.42578125" style="16" customWidth="1"/>
    <col min="9738" max="9738" width="5.28515625" style="16" customWidth="1"/>
    <col min="9739" max="9739" width="5.5703125" style="16" bestFit="1" customWidth="1"/>
    <col min="9740" max="9740" width="5.28515625" style="16" customWidth="1"/>
    <col min="9741" max="9743" width="5.42578125" style="16" bestFit="1" customWidth="1"/>
    <col min="9744" max="9744" width="3.7109375" style="16" customWidth="1"/>
    <col min="9745" max="9748" width="5.28515625" style="16" customWidth="1"/>
    <col min="9749" max="9751" width="5.42578125" style="16" bestFit="1" customWidth="1"/>
    <col min="9752" max="9752" width="6.42578125" style="16" bestFit="1" customWidth="1"/>
    <col min="9753" max="9753" width="5.42578125" style="16" customWidth="1"/>
    <col min="9754" max="9754" width="3.28515625" style="16" customWidth="1"/>
    <col min="9755" max="9755" width="5.140625" style="16" customWidth="1"/>
    <col min="9756" max="9756" width="5.7109375" style="16" customWidth="1"/>
    <col min="9757" max="9758" width="5.28515625" style="16" customWidth="1"/>
    <col min="9759" max="9759" width="5.5703125" style="16" customWidth="1"/>
    <col min="9760" max="9760" width="5.140625" style="16" customWidth="1"/>
    <col min="9761" max="9761" width="3.85546875" style="16" customWidth="1"/>
    <col min="9762" max="9762" width="6.140625" style="16" customWidth="1"/>
    <col min="9763" max="9763" width="5.42578125" style="16" bestFit="1" customWidth="1"/>
    <col min="9764" max="9764" width="4.28515625" style="16" customWidth="1"/>
    <col min="9765" max="9765" width="3.85546875" style="16" customWidth="1"/>
    <col min="9766" max="9984" width="11.42578125" style="16"/>
    <col min="9985" max="9985" width="4.28515625" style="16" bestFit="1" customWidth="1"/>
    <col min="9986" max="9986" width="11.42578125" style="16" customWidth="1"/>
    <col min="9987" max="9987" width="5" style="16" customWidth="1"/>
    <col min="9988" max="9988" width="5.140625" style="16" customWidth="1"/>
    <col min="9989" max="9989" width="5.7109375" style="16" bestFit="1" customWidth="1"/>
    <col min="9990" max="9990" width="5.7109375" style="16" customWidth="1"/>
    <col min="9991" max="9991" width="5.5703125" style="16" bestFit="1" customWidth="1"/>
    <col min="9992" max="9992" width="5.7109375" style="16" customWidth="1"/>
    <col min="9993" max="9993" width="5.42578125" style="16" customWidth="1"/>
    <col min="9994" max="9994" width="5.28515625" style="16" customWidth="1"/>
    <col min="9995" max="9995" width="5.5703125" style="16" bestFit="1" customWidth="1"/>
    <col min="9996" max="9996" width="5.28515625" style="16" customWidth="1"/>
    <col min="9997" max="9999" width="5.42578125" style="16" bestFit="1" customWidth="1"/>
    <col min="10000" max="10000" width="3.7109375" style="16" customWidth="1"/>
    <col min="10001" max="10004" width="5.28515625" style="16" customWidth="1"/>
    <col min="10005" max="10007" width="5.42578125" style="16" bestFit="1" customWidth="1"/>
    <col min="10008" max="10008" width="6.42578125" style="16" bestFit="1" customWidth="1"/>
    <col min="10009" max="10009" width="5.42578125" style="16" customWidth="1"/>
    <col min="10010" max="10010" width="3.28515625" style="16" customWidth="1"/>
    <col min="10011" max="10011" width="5.140625" style="16" customWidth="1"/>
    <col min="10012" max="10012" width="5.7109375" style="16" customWidth="1"/>
    <col min="10013" max="10014" width="5.28515625" style="16" customWidth="1"/>
    <col min="10015" max="10015" width="5.5703125" style="16" customWidth="1"/>
    <col min="10016" max="10016" width="5.140625" style="16" customWidth="1"/>
    <col min="10017" max="10017" width="3.85546875" style="16" customWidth="1"/>
    <col min="10018" max="10018" width="6.140625" style="16" customWidth="1"/>
    <col min="10019" max="10019" width="5.42578125" style="16" bestFit="1" customWidth="1"/>
    <col min="10020" max="10020" width="4.28515625" style="16" customWidth="1"/>
    <col min="10021" max="10021" width="3.85546875" style="16" customWidth="1"/>
    <col min="10022" max="10240" width="11.42578125" style="16"/>
    <col min="10241" max="10241" width="4.28515625" style="16" bestFit="1" customWidth="1"/>
    <col min="10242" max="10242" width="11.42578125" style="16" customWidth="1"/>
    <col min="10243" max="10243" width="5" style="16" customWidth="1"/>
    <col min="10244" max="10244" width="5.140625" style="16" customWidth="1"/>
    <col min="10245" max="10245" width="5.7109375" style="16" bestFit="1" customWidth="1"/>
    <col min="10246" max="10246" width="5.7109375" style="16" customWidth="1"/>
    <col min="10247" max="10247" width="5.5703125" style="16" bestFit="1" customWidth="1"/>
    <col min="10248" max="10248" width="5.7109375" style="16" customWidth="1"/>
    <col min="10249" max="10249" width="5.42578125" style="16" customWidth="1"/>
    <col min="10250" max="10250" width="5.28515625" style="16" customWidth="1"/>
    <col min="10251" max="10251" width="5.5703125" style="16" bestFit="1" customWidth="1"/>
    <col min="10252" max="10252" width="5.28515625" style="16" customWidth="1"/>
    <col min="10253" max="10255" width="5.42578125" style="16" bestFit="1" customWidth="1"/>
    <col min="10256" max="10256" width="3.7109375" style="16" customWidth="1"/>
    <col min="10257" max="10260" width="5.28515625" style="16" customWidth="1"/>
    <col min="10261" max="10263" width="5.42578125" style="16" bestFit="1" customWidth="1"/>
    <col min="10264" max="10264" width="6.42578125" style="16" bestFit="1" customWidth="1"/>
    <col min="10265" max="10265" width="5.42578125" style="16" customWidth="1"/>
    <col min="10266" max="10266" width="3.28515625" style="16" customWidth="1"/>
    <col min="10267" max="10267" width="5.140625" style="16" customWidth="1"/>
    <col min="10268" max="10268" width="5.7109375" style="16" customWidth="1"/>
    <col min="10269" max="10270" width="5.28515625" style="16" customWidth="1"/>
    <col min="10271" max="10271" width="5.5703125" style="16" customWidth="1"/>
    <col min="10272" max="10272" width="5.140625" style="16" customWidth="1"/>
    <col min="10273" max="10273" width="3.85546875" style="16" customWidth="1"/>
    <col min="10274" max="10274" width="6.140625" style="16" customWidth="1"/>
    <col min="10275" max="10275" width="5.42578125" style="16" bestFit="1" customWidth="1"/>
    <col min="10276" max="10276" width="4.28515625" style="16" customWidth="1"/>
    <col min="10277" max="10277" width="3.85546875" style="16" customWidth="1"/>
    <col min="10278" max="10496" width="11.42578125" style="16"/>
    <col min="10497" max="10497" width="4.28515625" style="16" bestFit="1" customWidth="1"/>
    <col min="10498" max="10498" width="11.42578125" style="16" customWidth="1"/>
    <col min="10499" max="10499" width="5" style="16" customWidth="1"/>
    <col min="10500" max="10500" width="5.140625" style="16" customWidth="1"/>
    <col min="10501" max="10501" width="5.7109375" style="16" bestFit="1" customWidth="1"/>
    <col min="10502" max="10502" width="5.7109375" style="16" customWidth="1"/>
    <col min="10503" max="10503" width="5.5703125" style="16" bestFit="1" customWidth="1"/>
    <col min="10504" max="10504" width="5.7109375" style="16" customWidth="1"/>
    <col min="10505" max="10505" width="5.42578125" style="16" customWidth="1"/>
    <col min="10506" max="10506" width="5.28515625" style="16" customWidth="1"/>
    <col min="10507" max="10507" width="5.5703125" style="16" bestFit="1" customWidth="1"/>
    <col min="10508" max="10508" width="5.28515625" style="16" customWidth="1"/>
    <col min="10509" max="10511" width="5.42578125" style="16" bestFit="1" customWidth="1"/>
    <col min="10512" max="10512" width="3.7109375" style="16" customWidth="1"/>
    <col min="10513" max="10516" width="5.28515625" style="16" customWidth="1"/>
    <col min="10517" max="10519" width="5.42578125" style="16" bestFit="1" customWidth="1"/>
    <col min="10520" max="10520" width="6.42578125" style="16" bestFit="1" customWidth="1"/>
    <col min="10521" max="10521" width="5.42578125" style="16" customWidth="1"/>
    <col min="10522" max="10522" width="3.28515625" style="16" customWidth="1"/>
    <col min="10523" max="10523" width="5.140625" style="16" customWidth="1"/>
    <col min="10524" max="10524" width="5.7109375" style="16" customWidth="1"/>
    <col min="10525" max="10526" width="5.28515625" style="16" customWidth="1"/>
    <col min="10527" max="10527" width="5.5703125" style="16" customWidth="1"/>
    <col min="10528" max="10528" width="5.140625" style="16" customWidth="1"/>
    <col min="10529" max="10529" width="3.85546875" style="16" customWidth="1"/>
    <col min="10530" max="10530" width="6.140625" style="16" customWidth="1"/>
    <col min="10531" max="10531" width="5.42578125" style="16" bestFit="1" customWidth="1"/>
    <col min="10532" max="10532" width="4.28515625" style="16" customWidth="1"/>
    <col min="10533" max="10533" width="3.85546875" style="16" customWidth="1"/>
    <col min="10534" max="10752" width="11.42578125" style="16"/>
    <col min="10753" max="10753" width="4.28515625" style="16" bestFit="1" customWidth="1"/>
    <col min="10754" max="10754" width="11.42578125" style="16" customWidth="1"/>
    <col min="10755" max="10755" width="5" style="16" customWidth="1"/>
    <col min="10756" max="10756" width="5.140625" style="16" customWidth="1"/>
    <col min="10757" max="10757" width="5.7109375" style="16" bestFit="1" customWidth="1"/>
    <col min="10758" max="10758" width="5.7109375" style="16" customWidth="1"/>
    <col min="10759" max="10759" width="5.5703125" style="16" bestFit="1" customWidth="1"/>
    <col min="10760" max="10760" width="5.7109375" style="16" customWidth="1"/>
    <col min="10761" max="10761" width="5.42578125" style="16" customWidth="1"/>
    <col min="10762" max="10762" width="5.28515625" style="16" customWidth="1"/>
    <col min="10763" max="10763" width="5.5703125" style="16" bestFit="1" customWidth="1"/>
    <col min="10764" max="10764" width="5.28515625" style="16" customWidth="1"/>
    <col min="10765" max="10767" width="5.42578125" style="16" bestFit="1" customWidth="1"/>
    <col min="10768" max="10768" width="3.7109375" style="16" customWidth="1"/>
    <col min="10769" max="10772" width="5.28515625" style="16" customWidth="1"/>
    <col min="10773" max="10775" width="5.42578125" style="16" bestFit="1" customWidth="1"/>
    <col min="10776" max="10776" width="6.42578125" style="16" bestFit="1" customWidth="1"/>
    <col min="10777" max="10777" width="5.42578125" style="16" customWidth="1"/>
    <col min="10778" max="10778" width="3.28515625" style="16" customWidth="1"/>
    <col min="10779" max="10779" width="5.140625" style="16" customWidth="1"/>
    <col min="10780" max="10780" width="5.7109375" style="16" customWidth="1"/>
    <col min="10781" max="10782" width="5.28515625" style="16" customWidth="1"/>
    <col min="10783" max="10783" width="5.5703125" style="16" customWidth="1"/>
    <col min="10784" max="10784" width="5.140625" style="16" customWidth="1"/>
    <col min="10785" max="10785" width="3.85546875" style="16" customWidth="1"/>
    <col min="10786" max="10786" width="6.140625" style="16" customWidth="1"/>
    <col min="10787" max="10787" width="5.42578125" style="16" bestFit="1" customWidth="1"/>
    <col min="10788" max="10788" width="4.28515625" style="16" customWidth="1"/>
    <col min="10789" max="10789" width="3.85546875" style="16" customWidth="1"/>
    <col min="10790" max="11008" width="11.42578125" style="16"/>
    <col min="11009" max="11009" width="4.28515625" style="16" bestFit="1" customWidth="1"/>
    <col min="11010" max="11010" width="11.42578125" style="16" customWidth="1"/>
    <col min="11011" max="11011" width="5" style="16" customWidth="1"/>
    <col min="11012" max="11012" width="5.140625" style="16" customWidth="1"/>
    <col min="11013" max="11013" width="5.7109375" style="16" bestFit="1" customWidth="1"/>
    <col min="11014" max="11014" width="5.7109375" style="16" customWidth="1"/>
    <col min="11015" max="11015" width="5.5703125" style="16" bestFit="1" customWidth="1"/>
    <col min="11016" max="11016" width="5.7109375" style="16" customWidth="1"/>
    <col min="11017" max="11017" width="5.42578125" style="16" customWidth="1"/>
    <col min="11018" max="11018" width="5.28515625" style="16" customWidth="1"/>
    <col min="11019" max="11019" width="5.5703125" style="16" bestFit="1" customWidth="1"/>
    <col min="11020" max="11020" width="5.28515625" style="16" customWidth="1"/>
    <col min="11021" max="11023" width="5.42578125" style="16" bestFit="1" customWidth="1"/>
    <col min="11024" max="11024" width="3.7109375" style="16" customWidth="1"/>
    <col min="11025" max="11028" width="5.28515625" style="16" customWidth="1"/>
    <col min="11029" max="11031" width="5.42578125" style="16" bestFit="1" customWidth="1"/>
    <col min="11032" max="11032" width="6.42578125" style="16" bestFit="1" customWidth="1"/>
    <col min="11033" max="11033" width="5.42578125" style="16" customWidth="1"/>
    <col min="11034" max="11034" width="3.28515625" style="16" customWidth="1"/>
    <col min="11035" max="11035" width="5.140625" style="16" customWidth="1"/>
    <col min="11036" max="11036" width="5.7109375" style="16" customWidth="1"/>
    <col min="11037" max="11038" width="5.28515625" style="16" customWidth="1"/>
    <col min="11039" max="11039" width="5.5703125" style="16" customWidth="1"/>
    <col min="11040" max="11040" width="5.140625" style="16" customWidth="1"/>
    <col min="11041" max="11041" width="3.85546875" style="16" customWidth="1"/>
    <col min="11042" max="11042" width="6.140625" style="16" customWidth="1"/>
    <col min="11043" max="11043" width="5.42578125" style="16" bestFit="1" customWidth="1"/>
    <col min="11044" max="11044" width="4.28515625" style="16" customWidth="1"/>
    <col min="11045" max="11045" width="3.85546875" style="16" customWidth="1"/>
    <col min="11046" max="11264" width="11.42578125" style="16"/>
    <col min="11265" max="11265" width="4.28515625" style="16" bestFit="1" customWidth="1"/>
    <col min="11266" max="11266" width="11.42578125" style="16" customWidth="1"/>
    <col min="11267" max="11267" width="5" style="16" customWidth="1"/>
    <col min="11268" max="11268" width="5.140625" style="16" customWidth="1"/>
    <col min="11269" max="11269" width="5.7109375" style="16" bestFit="1" customWidth="1"/>
    <col min="11270" max="11270" width="5.7109375" style="16" customWidth="1"/>
    <col min="11271" max="11271" width="5.5703125" style="16" bestFit="1" customWidth="1"/>
    <col min="11272" max="11272" width="5.7109375" style="16" customWidth="1"/>
    <col min="11273" max="11273" width="5.42578125" style="16" customWidth="1"/>
    <col min="11274" max="11274" width="5.28515625" style="16" customWidth="1"/>
    <col min="11275" max="11275" width="5.5703125" style="16" bestFit="1" customWidth="1"/>
    <col min="11276" max="11276" width="5.28515625" style="16" customWidth="1"/>
    <col min="11277" max="11279" width="5.42578125" style="16" bestFit="1" customWidth="1"/>
    <col min="11280" max="11280" width="3.7109375" style="16" customWidth="1"/>
    <col min="11281" max="11284" width="5.28515625" style="16" customWidth="1"/>
    <col min="11285" max="11287" width="5.42578125" style="16" bestFit="1" customWidth="1"/>
    <col min="11288" max="11288" width="6.42578125" style="16" bestFit="1" customWidth="1"/>
    <col min="11289" max="11289" width="5.42578125" style="16" customWidth="1"/>
    <col min="11290" max="11290" width="3.28515625" style="16" customWidth="1"/>
    <col min="11291" max="11291" width="5.140625" style="16" customWidth="1"/>
    <col min="11292" max="11292" width="5.7109375" style="16" customWidth="1"/>
    <col min="11293" max="11294" width="5.28515625" style="16" customWidth="1"/>
    <col min="11295" max="11295" width="5.5703125" style="16" customWidth="1"/>
    <col min="11296" max="11296" width="5.140625" style="16" customWidth="1"/>
    <col min="11297" max="11297" width="3.85546875" style="16" customWidth="1"/>
    <col min="11298" max="11298" width="6.140625" style="16" customWidth="1"/>
    <col min="11299" max="11299" width="5.42578125" style="16" bestFit="1" customWidth="1"/>
    <col min="11300" max="11300" width="4.28515625" style="16" customWidth="1"/>
    <col min="11301" max="11301" width="3.85546875" style="16" customWidth="1"/>
    <col min="11302" max="11520" width="11.42578125" style="16"/>
    <col min="11521" max="11521" width="4.28515625" style="16" bestFit="1" customWidth="1"/>
    <col min="11522" max="11522" width="11.42578125" style="16" customWidth="1"/>
    <col min="11523" max="11523" width="5" style="16" customWidth="1"/>
    <col min="11524" max="11524" width="5.140625" style="16" customWidth="1"/>
    <col min="11525" max="11525" width="5.7109375" style="16" bestFit="1" customWidth="1"/>
    <col min="11526" max="11526" width="5.7109375" style="16" customWidth="1"/>
    <col min="11527" max="11527" width="5.5703125" style="16" bestFit="1" customWidth="1"/>
    <col min="11528" max="11528" width="5.7109375" style="16" customWidth="1"/>
    <col min="11529" max="11529" width="5.42578125" style="16" customWidth="1"/>
    <col min="11530" max="11530" width="5.28515625" style="16" customWidth="1"/>
    <col min="11531" max="11531" width="5.5703125" style="16" bestFit="1" customWidth="1"/>
    <col min="11532" max="11532" width="5.28515625" style="16" customWidth="1"/>
    <col min="11533" max="11535" width="5.42578125" style="16" bestFit="1" customWidth="1"/>
    <col min="11536" max="11536" width="3.7109375" style="16" customWidth="1"/>
    <col min="11537" max="11540" width="5.28515625" style="16" customWidth="1"/>
    <col min="11541" max="11543" width="5.42578125" style="16" bestFit="1" customWidth="1"/>
    <col min="11544" max="11544" width="6.42578125" style="16" bestFit="1" customWidth="1"/>
    <col min="11545" max="11545" width="5.42578125" style="16" customWidth="1"/>
    <col min="11546" max="11546" width="3.28515625" style="16" customWidth="1"/>
    <col min="11547" max="11547" width="5.140625" style="16" customWidth="1"/>
    <col min="11548" max="11548" width="5.7109375" style="16" customWidth="1"/>
    <col min="11549" max="11550" width="5.28515625" style="16" customWidth="1"/>
    <col min="11551" max="11551" width="5.5703125" style="16" customWidth="1"/>
    <col min="11552" max="11552" width="5.140625" style="16" customWidth="1"/>
    <col min="11553" max="11553" width="3.85546875" style="16" customWidth="1"/>
    <col min="11554" max="11554" width="6.140625" style="16" customWidth="1"/>
    <col min="11555" max="11555" width="5.42578125" style="16" bestFit="1" customWidth="1"/>
    <col min="11556" max="11556" width="4.28515625" style="16" customWidth="1"/>
    <col min="11557" max="11557" width="3.85546875" style="16" customWidth="1"/>
    <col min="11558" max="11776" width="11.42578125" style="16"/>
    <col min="11777" max="11777" width="4.28515625" style="16" bestFit="1" customWidth="1"/>
    <col min="11778" max="11778" width="11.42578125" style="16" customWidth="1"/>
    <col min="11779" max="11779" width="5" style="16" customWidth="1"/>
    <col min="11780" max="11780" width="5.140625" style="16" customWidth="1"/>
    <col min="11781" max="11781" width="5.7109375" style="16" bestFit="1" customWidth="1"/>
    <col min="11782" max="11782" width="5.7109375" style="16" customWidth="1"/>
    <col min="11783" max="11783" width="5.5703125" style="16" bestFit="1" customWidth="1"/>
    <col min="11784" max="11784" width="5.7109375" style="16" customWidth="1"/>
    <col min="11785" max="11785" width="5.42578125" style="16" customWidth="1"/>
    <col min="11786" max="11786" width="5.28515625" style="16" customWidth="1"/>
    <col min="11787" max="11787" width="5.5703125" style="16" bestFit="1" customWidth="1"/>
    <col min="11788" max="11788" width="5.28515625" style="16" customWidth="1"/>
    <col min="11789" max="11791" width="5.42578125" style="16" bestFit="1" customWidth="1"/>
    <col min="11792" max="11792" width="3.7109375" style="16" customWidth="1"/>
    <col min="11793" max="11796" width="5.28515625" style="16" customWidth="1"/>
    <col min="11797" max="11799" width="5.42578125" style="16" bestFit="1" customWidth="1"/>
    <col min="11800" max="11800" width="6.42578125" style="16" bestFit="1" customWidth="1"/>
    <col min="11801" max="11801" width="5.42578125" style="16" customWidth="1"/>
    <col min="11802" max="11802" width="3.28515625" style="16" customWidth="1"/>
    <col min="11803" max="11803" width="5.140625" style="16" customWidth="1"/>
    <col min="11804" max="11804" width="5.7109375" style="16" customWidth="1"/>
    <col min="11805" max="11806" width="5.28515625" style="16" customWidth="1"/>
    <col min="11807" max="11807" width="5.5703125" style="16" customWidth="1"/>
    <col min="11808" max="11808" width="5.140625" style="16" customWidth="1"/>
    <col min="11809" max="11809" width="3.85546875" style="16" customWidth="1"/>
    <col min="11810" max="11810" width="6.140625" style="16" customWidth="1"/>
    <col min="11811" max="11811" width="5.42578125" style="16" bestFit="1" customWidth="1"/>
    <col min="11812" max="11812" width="4.28515625" style="16" customWidth="1"/>
    <col min="11813" max="11813" width="3.85546875" style="16" customWidth="1"/>
    <col min="11814" max="12032" width="11.42578125" style="16"/>
    <col min="12033" max="12033" width="4.28515625" style="16" bestFit="1" customWidth="1"/>
    <col min="12034" max="12034" width="11.42578125" style="16" customWidth="1"/>
    <col min="12035" max="12035" width="5" style="16" customWidth="1"/>
    <col min="12036" max="12036" width="5.140625" style="16" customWidth="1"/>
    <col min="12037" max="12037" width="5.7109375" style="16" bestFit="1" customWidth="1"/>
    <col min="12038" max="12038" width="5.7109375" style="16" customWidth="1"/>
    <col min="12039" max="12039" width="5.5703125" style="16" bestFit="1" customWidth="1"/>
    <col min="12040" max="12040" width="5.7109375" style="16" customWidth="1"/>
    <col min="12041" max="12041" width="5.42578125" style="16" customWidth="1"/>
    <col min="12042" max="12042" width="5.28515625" style="16" customWidth="1"/>
    <col min="12043" max="12043" width="5.5703125" style="16" bestFit="1" customWidth="1"/>
    <col min="12044" max="12044" width="5.28515625" style="16" customWidth="1"/>
    <col min="12045" max="12047" width="5.42578125" style="16" bestFit="1" customWidth="1"/>
    <col min="12048" max="12048" width="3.7109375" style="16" customWidth="1"/>
    <col min="12049" max="12052" width="5.28515625" style="16" customWidth="1"/>
    <col min="12053" max="12055" width="5.42578125" style="16" bestFit="1" customWidth="1"/>
    <col min="12056" max="12056" width="6.42578125" style="16" bestFit="1" customWidth="1"/>
    <col min="12057" max="12057" width="5.42578125" style="16" customWidth="1"/>
    <col min="12058" max="12058" width="3.28515625" style="16" customWidth="1"/>
    <col min="12059" max="12059" width="5.140625" style="16" customWidth="1"/>
    <col min="12060" max="12060" width="5.7109375" style="16" customWidth="1"/>
    <col min="12061" max="12062" width="5.28515625" style="16" customWidth="1"/>
    <col min="12063" max="12063" width="5.5703125" style="16" customWidth="1"/>
    <col min="12064" max="12064" width="5.140625" style="16" customWidth="1"/>
    <col min="12065" max="12065" width="3.85546875" style="16" customWidth="1"/>
    <col min="12066" max="12066" width="6.140625" style="16" customWidth="1"/>
    <col min="12067" max="12067" width="5.42578125" style="16" bestFit="1" customWidth="1"/>
    <col min="12068" max="12068" width="4.28515625" style="16" customWidth="1"/>
    <col min="12069" max="12069" width="3.85546875" style="16" customWidth="1"/>
    <col min="12070" max="12288" width="11.42578125" style="16"/>
    <col min="12289" max="12289" width="4.28515625" style="16" bestFit="1" customWidth="1"/>
    <col min="12290" max="12290" width="11.42578125" style="16" customWidth="1"/>
    <col min="12291" max="12291" width="5" style="16" customWidth="1"/>
    <col min="12292" max="12292" width="5.140625" style="16" customWidth="1"/>
    <col min="12293" max="12293" width="5.7109375" style="16" bestFit="1" customWidth="1"/>
    <col min="12294" max="12294" width="5.7109375" style="16" customWidth="1"/>
    <col min="12295" max="12295" width="5.5703125" style="16" bestFit="1" customWidth="1"/>
    <col min="12296" max="12296" width="5.7109375" style="16" customWidth="1"/>
    <col min="12297" max="12297" width="5.42578125" style="16" customWidth="1"/>
    <col min="12298" max="12298" width="5.28515625" style="16" customWidth="1"/>
    <col min="12299" max="12299" width="5.5703125" style="16" bestFit="1" customWidth="1"/>
    <col min="12300" max="12300" width="5.28515625" style="16" customWidth="1"/>
    <col min="12301" max="12303" width="5.42578125" style="16" bestFit="1" customWidth="1"/>
    <col min="12304" max="12304" width="3.7109375" style="16" customWidth="1"/>
    <col min="12305" max="12308" width="5.28515625" style="16" customWidth="1"/>
    <col min="12309" max="12311" width="5.42578125" style="16" bestFit="1" customWidth="1"/>
    <col min="12312" max="12312" width="6.42578125" style="16" bestFit="1" customWidth="1"/>
    <col min="12313" max="12313" width="5.42578125" style="16" customWidth="1"/>
    <col min="12314" max="12314" width="3.28515625" style="16" customWidth="1"/>
    <col min="12315" max="12315" width="5.140625" style="16" customWidth="1"/>
    <col min="12316" max="12316" width="5.7109375" style="16" customWidth="1"/>
    <col min="12317" max="12318" width="5.28515625" style="16" customWidth="1"/>
    <col min="12319" max="12319" width="5.5703125" style="16" customWidth="1"/>
    <col min="12320" max="12320" width="5.140625" style="16" customWidth="1"/>
    <col min="12321" max="12321" width="3.85546875" style="16" customWidth="1"/>
    <col min="12322" max="12322" width="6.140625" style="16" customWidth="1"/>
    <col min="12323" max="12323" width="5.42578125" style="16" bestFit="1" customWidth="1"/>
    <col min="12324" max="12324" width="4.28515625" style="16" customWidth="1"/>
    <col min="12325" max="12325" width="3.85546875" style="16" customWidth="1"/>
    <col min="12326" max="12544" width="11.42578125" style="16"/>
    <col min="12545" max="12545" width="4.28515625" style="16" bestFit="1" customWidth="1"/>
    <col min="12546" max="12546" width="11.42578125" style="16" customWidth="1"/>
    <col min="12547" max="12547" width="5" style="16" customWidth="1"/>
    <col min="12548" max="12548" width="5.140625" style="16" customWidth="1"/>
    <col min="12549" max="12549" width="5.7109375" style="16" bestFit="1" customWidth="1"/>
    <col min="12550" max="12550" width="5.7109375" style="16" customWidth="1"/>
    <col min="12551" max="12551" width="5.5703125" style="16" bestFit="1" customWidth="1"/>
    <col min="12552" max="12552" width="5.7109375" style="16" customWidth="1"/>
    <col min="12553" max="12553" width="5.42578125" style="16" customWidth="1"/>
    <col min="12554" max="12554" width="5.28515625" style="16" customWidth="1"/>
    <col min="12555" max="12555" width="5.5703125" style="16" bestFit="1" customWidth="1"/>
    <col min="12556" max="12556" width="5.28515625" style="16" customWidth="1"/>
    <col min="12557" max="12559" width="5.42578125" style="16" bestFit="1" customWidth="1"/>
    <col min="12560" max="12560" width="3.7109375" style="16" customWidth="1"/>
    <col min="12561" max="12564" width="5.28515625" style="16" customWidth="1"/>
    <col min="12565" max="12567" width="5.42578125" style="16" bestFit="1" customWidth="1"/>
    <col min="12568" max="12568" width="6.42578125" style="16" bestFit="1" customWidth="1"/>
    <col min="12569" max="12569" width="5.42578125" style="16" customWidth="1"/>
    <col min="12570" max="12570" width="3.28515625" style="16" customWidth="1"/>
    <col min="12571" max="12571" width="5.140625" style="16" customWidth="1"/>
    <col min="12572" max="12572" width="5.7109375" style="16" customWidth="1"/>
    <col min="12573" max="12574" width="5.28515625" style="16" customWidth="1"/>
    <col min="12575" max="12575" width="5.5703125" style="16" customWidth="1"/>
    <col min="12576" max="12576" width="5.140625" style="16" customWidth="1"/>
    <col min="12577" max="12577" width="3.85546875" style="16" customWidth="1"/>
    <col min="12578" max="12578" width="6.140625" style="16" customWidth="1"/>
    <col min="12579" max="12579" width="5.42578125" style="16" bestFit="1" customWidth="1"/>
    <col min="12580" max="12580" width="4.28515625" style="16" customWidth="1"/>
    <col min="12581" max="12581" width="3.85546875" style="16" customWidth="1"/>
    <col min="12582" max="12800" width="11.42578125" style="16"/>
    <col min="12801" max="12801" width="4.28515625" style="16" bestFit="1" customWidth="1"/>
    <col min="12802" max="12802" width="11.42578125" style="16" customWidth="1"/>
    <col min="12803" max="12803" width="5" style="16" customWidth="1"/>
    <col min="12804" max="12804" width="5.140625" style="16" customWidth="1"/>
    <col min="12805" max="12805" width="5.7109375" style="16" bestFit="1" customWidth="1"/>
    <col min="12806" max="12806" width="5.7109375" style="16" customWidth="1"/>
    <col min="12807" max="12807" width="5.5703125" style="16" bestFit="1" customWidth="1"/>
    <col min="12808" max="12808" width="5.7109375" style="16" customWidth="1"/>
    <col min="12809" max="12809" width="5.42578125" style="16" customWidth="1"/>
    <col min="12810" max="12810" width="5.28515625" style="16" customWidth="1"/>
    <col min="12811" max="12811" width="5.5703125" style="16" bestFit="1" customWidth="1"/>
    <col min="12812" max="12812" width="5.28515625" style="16" customWidth="1"/>
    <col min="12813" max="12815" width="5.42578125" style="16" bestFit="1" customWidth="1"/>
    <col min="12816" max="12816" width="3.7109375" style="16" customWidth="1"/>
    <col min="12817" max="12820" width="5.28515625" style="16" customWidth="1"/>
    <col min="12821" max="12823" width="5.42578125" style="16" bestFit="1" customWidth="1"/>
    <col min="12824" max="12824" width="6.42578125" style="16" bestFit="1" customWidth="1"/>
    <col min="12825" max="12825" width="5.42578125" style="16" customWidth="1"/>
    <col min="12826" max="12826" width="3.28515625" style="16" customWidth="1"/>
    <col min="12827" max="12827" width="5.140625" style="16" customWidth="1"/>
    <col min="12828" max="12828" width="5.7109375" style="16" customWidth="1"/>
    <col min="12829" max="12830" width="5.28515625" style="16" customWidth="1"/>
    <col min="12831" max="12831" width="5.5703125" style="16" customWidth="1"/>
    <col min="12832" max="12832" width="5.140625" style="16" customWidth="1"/>
    <col min="12833" max="12833" width="3.85546875" style="16" customWidth="1"/>
    <col min="12834" max="12834" width="6.140625" style="16" customWidth="1"/>
    <col min="12835" max="12835" width="5.42578125" style="16" bestFit="1" customWidth="1"/>
    <col min="12836" max="12836" width="4.28515625" style="16" customWidth="1"/>
    <col min="12837" max="12837" width="3.85546875" style="16" customWidth="1"/>
    <col min="12838" max="13056" width="11.42578125" style="16"/>
    <col min="13057" max="13057" width="4.28515625" style="16" bestFit="1" customWidth="1"/>
    <col min="13058" max="13058" width="11.42578125" style="16" customWidth="1"/>
    <col min="13059" max="13059" width="5" style="16" customWidth="1"/>
    <col min="13060" max="13060" width="5.140625" style="16" customWidth="1"/>
    <col min="13061" max="13061" width="5.7109375" style="16" bestFit="1" customWidth="1"/>
    <col min="13062" max="13062" width="5.7109375" style="16" customWidth="1"/>
    <col min="13063" max="13063" width="5.5703125" style="16" bestFit="1" customWidth="1"/>
    <col min="13064" max="13064" width="5.7109375" style="16" customWidth="1"/>
    <col min="13065" max="13065" width="5.42578125" style="16" customWidth="1"/>
    <col min="13066" max="13066" width="5.28515625" style="16" customWidth="1"/>
    <col min="13067" max="13067" width="5.5703125" style="16" bestFit="1" customWidth="1"/>
    <col min="13068" max="13068" width="5.28515625" style="16" customWidth="1"/>
    <col min="13069" max="13071" width="5.42578125" style="16" bestFit="1" customWidth="1"/>
    <col min="13072" max="13072" width="3.7109375" style="16" customWidth="1"/>
    <col min="13073" max="13076" width="5.28515625" style="16" customWidth="1"/>
    <col min="13077" max="13079" width="5.42578125" style="16" bestFit="1" customWidth="1"/>
    <col min="13080" max="13080" width="6.42578125" style="16" bestFit="1" customWidth="1"/>
    <col min="13081" max="13081" width="5.42578125" style="16" customWidth="1"/>
    <col min="13082" max="13082" width="3.28515625" style="16" customWidth="1"/>
    <col min="13083" max="13083" width="5.140625" style="16" customWidth="1"/>
    <col min="13084" max="13084" width="5.7109375" style="16" customWidth="1"/>
    <col min="13085" max="13086" width="5.28515625" style="16" customWidth="1"/>
    <col min="13087" max="13087" width="5.5703125" style="16" customWidth="1"/>
    <col min="13088" max="13088" width="5.140625" style="16" customWidth="1"/>
    <col min="13089" max="13089" width="3.85546875" style="16" customWidth="1"/>
    <col min="13090" max="13090" width="6.140625" style="16" customWidth="1"/>
    <col min="13091" max="13091" width="5.42578125" style="16" bestFit="1" customWidth="1"/>
    <col min="13092" max="13092" width="4.28515625" style="16" customWidth="1"/>
    <col min="13093" max="13093" width="3.85546875" style="16" customWidth="1"/>
    <col min="13094" max="13312" width="11.42578125" style="16"/>
    <col min="13313" max="13313" width="4.28515625" style="16" bestFit="1" customWidth="1"/>
    <col min="13314" max="13314" width="11.42578125" style="16" customWidth="1"/>
    <col min="13315" max="13315" width="5" style="16" customWidth="1"/>
    <col min="13316" max="13316" width="5.140625" style="16" customWidth="1"/>
    <col min="13317" max="13317" width="5.7109375" style="16" bestFit="1" customWidth="1"/>
    <col min="13318" max="13318" width="5.7109375" style="16" customWidth="1"/>
    <col min="13319" max="13319" width="5.5703125" style="16" bestFit="1" customWidth="1"/>
    <col min="13320" max="13320" width="5.7109375" style="16" customWidth="1"/>
    <col min="13321" max="13321" width="5.42578125" style="16" customWidth="1"/>
    <col min="13322" max="13322" width="5.28515625" style="16" customWidth="1"/>
    <col min="13323" max="13323" width="5.5703125" style="16" bestFit="1" customWidth="1"/>
    <col min="13324" max="13324" width="5.28515625" style="16" customWidth="1"/>
    <col min="13325" max="13327" width="5.42578125" style="16" bestFit="1" customWidth="1"/>
    <col min="13328" max="13328" width="3.7109375" style="16" customWidth="1"/>
    <col min="13329" max="13332" width="5.28515625" style="16" customWidth="1"/>
    <col min="13333" max="13335" width="5.42578125" style="16" bestFit="1" customWidth="1"/>
    <col min="13336" max="13336" width="6.42578125" style="16" bestFit="1" customWidth="1"/>
    <col min="13337" max="13337" width="5.42578125" style="16" customWidth="1"/>
    <col min="13338" max="13338" width="3.28515625" style="16" customWidth="1"/>
    <col min="13339" max="13339" width="5.140625" style="16" customWidth="1"/>
    <col min="13340" max="13340" width="5.7109375" style="16" customWidth="1"/>
    <col min="13341" max="13342" width="5.28515625" style="16" customWidth="1"/>
    <col min="13343" max="13343" width="5.5703125" style="16" customWidth="1"/>
    <col min="13344" max="13344" width="5.140625" style="16" customWidth="1"/>
    <col min="13345" max="13345" width="3.85546875" style="16" customWidth="1"/>
    <col min="13346" max="13346" width="6.140625" style="16" customWidth="1"/>
    <col min="13347" max="13347" width="5.42578125" style="16" bestFit="1" customWidth="1"/>
    <col min="13348" max="13348" width="4.28515625" style="16" customWidth="1"/>
    <col min="13349" max="13349" width="3.85546875" style="16" customWidth="1"/>
    <col min="13350" max="13568" width="11.42578125" style="16"/>
    <col min="13569" max="13569" width="4.28515625" style="16" bestFit="1" customWidth="1"/>
    <col min="13570" max="13570" width="11.42578125" style="16" customWidth="1"/>
    <col min="13571" max="13571" width="5" style="16" customWidth="1"/>
    <col min="13572" max="13572" width="5.140625" style="16" customWidth="1"/>
    <col min="13573" max="13573" width="5.7109375" style="16" bestFit="1" customWidth="1"/>
    <col min="13574" max="13574" width="5.7109375" style="16" customWidth="1"/>
    <col min="13575" max="13575" width="5.5703125" style="16" bestFit="1" customWidth="1"/>
    <col min="13576" max="13576" width="5.7109375" style="16" customWidth="1"/>
    <col min="13577" max="13577" width="5.42578125" style="16" customWidth="1"/>
    <col min="13578" max="13578" width="5.28515625" style="16" customWidth="1"/>
    <col min="13579" max="13579" width="5.5703125" style="16" bestFit="1" customWidth="1"/>
    <col min="13580" max="13580" width="5.28515625" style="16" customWidth="1"/>
    <col min="13581" max="13583" width="5.42578125" style="16" bestFit="1" customWidth="1"/>
    <col min="13584" max="13584" width="3.7109375" style="16" customWidth="1"/>
    <col min="13585" max="13588" width="5.28515625" style="16" customWidth="1"/>
    <col min="13589" max="13591" width="5.42578125" style="16" bestFit="1" customWidth="1"/>
    <col min="13592" max="13592" width="6.42578125" style="16" bestFit="1" customWidth="1"/>
    <col min="13593" max="13593" width="5.42578125" style="16" customWidth="1"/>
    <col min="13594" max="13594" width="3.28515625" style="16" customWidth="1"/>
    <col min="13595" max="13595" width="5.140625" style="16" customWidth="1"/>
    <col min="13596" max="13596" width="5.7109375" style="16" customWidth="1"/>
    <col min="13597" max="13598" width="5.28515625" style="16" customWidth="1"/>
    <col min="13599" max="13599" width="5.5703125" style="16" customWidth="1"/>
    <col min="13600" max="13600" width="5.140625" style="16" customWidth="1"/>
    <col min="13601" max="13601" width="3.85546875" style="16" customWidth="1"/>
    <col min="13602" max="13602" width="6.140625" style="16" customWidth="1"/>
    <col min="13603" max="13603" width="5.42578125" style="16" bestFit="1" customWidth="1"/>
    <col min="13604" max="13604" width="4.28515625" style="16" customWidth="1"/>
    <col min="13605" max="13605" width="3.85546875" style="16" customWidth="1"/>
    <col min="13606" max="13824" width="11.42578125" style="16"/>
    <col min="13825" max="13825" width="4.28515625" style="16" bestFit="1" customWidth="1"/>
    <col min="13826" max="13826" width="11.42578125" style="16" customWidth="1"/>
    <col min="13827" max="13827" width="5" style="16" customWidth="1"/>
    <col min="13828" max="13828" width="5.140625" style="16" customWidth="1"/>
    <col min="13829" max="13829" width="5.7109375" style="16" bestFit="1" customWidth="1"/>
    <col min="13830" max="13830" width="5.7109375" style="16" customWidth="1"/>
    <col min="13831" max="13831" width="5.5703125" style="16" bestFit="1" customWidth="1"/>
    <col min="13832" max="13832" width="5.7109375" style="16" customWidth="1"/>
    <col min="13833" max="13833" width="5.42578125" style="16" customWidth="1"/>
    <col min="13834" max="13834" width="5.28515625" style="16" customWidth="1"/>
    <col min="13835" max="13835" width="5.5703125" style="16" bestFit="1" customWidth="1"/>
    <col min="13836" max="13836" width="5.28515625" style="16" customWidth="1"/>
    <col min="13837" max="13839" width="5.42578125" style="16" bestFit="1" customWidth="1"/>
    <col min="13840" max="13840" width="3.7109375" style="16" customWidth="1"/>
    <col min="13841" max="13844" width="5.28515625" style="16" customWidth="1"/>
    <col min="13845" max="13847" width="5.42578125" style="16" bestFit="1" customWidth="1"/>
    <col min="13848" max="13848" width="6.42578125" style="16" bestFit="1" customWidth="1"/>
    <col min="13849" max="13849" width="5.42578125" style="16" customWidth="1"/>
    <col min="13850" max="13850" width="3.28515625" style="16" customWidth="1"/>
    <col min="13851" max="13851" width="5.140625" style="16" customWidth="1"/>
    <col min="13852" max="13852" width="5.7109375" style="16" customWidth="1"/>
    <col min="13853" max="13854" width="5.28515625" style="16" customWidth="1"/>
    <col min="13855" max="13855" width="5.5703125" style="16" customWidth="1"/>
    <col min="13856" max="13856" width="5.140625" style="16" customWidth="1"/>
    <col min="13857" max="13857" width="3.85546875" style="16" customWidth="1"/>
    <col min="13858" max="13858" width="6.140625" style="16" customWidth="1"/>
    <col min="13859" max="13859" width="5.42578125" style="16" bestFit="1" customWidth="1"/>
    <col min="13860" max="13860" width="4.28515625" style="16" customWidth="1"/>
    <col min="13861" max="13861" width="3.85546875" style="16" customWidth="1"/>
    <col min="13862" max="14080" width="11.42578125" style="16"/>
    <col min="14081" max="14081" width="4.28515625" style="16" bestFit="1" customWidth="1"/>
    <col min="14082" max="14082" width="11.42578125" style="16" customWidth="1"/>
    <col min="14083" max="14083" width="5" style="16" customWidth="1"/>
    <col min="14084" max="14084" width="5.140625" style="16" customWidth="1"/>
    <col min="14085" max="14085" width="5.7109375" style="16" bestFit="1" customWidth="1"/>
    <col min="14086" max="14086" width="5.7109375" style="16" customWidth="1"/>
    <col min="14087" max="14087" width="5.5703125" style="16" bestFit="1" customWidth="1"/>
    <col min="14088" max="14088" width="5.7109375" style="16" customWidth="1"/>
    <col min="14089" max="14089" width="5.42578125" style="16" customWidth="1"/>
    <col min="14090" max="14090" width="5.28515625" style="16" customWidth="1"/>
    <col min="14091" max="14091" width="5.5703125" style="16" bestFit="1" customWidth="1"/>
    <col min="14092" max="14092" width="5.28515625" style="16" customWidth="1"/>
    <col min="14093" max="14095" width="5.42578125" style="16" bestFit="1" customWidth="1"/>
    <col min="14096" max="14096" width="3.7109375" style="16" customWidth="1"/>
    <col min="14097" max="14100" width="5.28515625" style="16" customWidth="1"/>
    <col min="14101" max="14103" width="5.42578125" style="16" bestFit="1" customWidth="1"/>
    <col min="14104" max="14104" width="6.42578125" style="16" bestFit="1" customWidth="1"/>
    <col min="14105" max="14105" width="5.42578125" style="16" customWidth="1"/>
    <col min="14106" max="14106" width="3.28515625" style="16" customWidth="1"/>
    <col min="14107" max="14107" width="5.140625" style="16" customWidth="1"/>
    <col min="14108" max="14108" width="5.7109375" style="16" customWidth="1"/>
    <col min="14109" max="14110" width="5.28515625" style="16" customWidth="1"/>
    <col min="14111" max="14111" width="5.5703125" style="16" customWidth="1"/>
    <col min="14112" max="14112" width="5.140625" style="16" customWidth="1"/>
    <col min="14113" max="14113" width="3.85546875" style="16" customWidth="1"/>
    <col min="14114" max="14114" width="6.140625" style="16" customWidth="1"/>
    <col min="14115" max="14115" width="5.42578125" style="16" bestFit="1" customWidth="1"/>
    <col min="14116" max="14116" width="4.28515625" style="16" customWidth="1"/>
    <col min="14117" max="14117" width="3.85546875" style="16" customWidth="1"/>
    <col min="14118" max="14336" width="11.42578125" style="16"/>
    <col min="14337" max="14337" width="4.28515625" style="16" bestFit="1" customWidth="1"/>
    <col min="14338" max="14338" width="11.42578125" style="16" customWidth="1"/>
    <col min="14339" max="14339" width="5" style="16" customWidth="1"/>
    <col min="14340" max="14340" width="5.140625" style="16" customWidth="1"/>
    <col min="14341" max="14341" width="5.7109375" style="16" bestFit="1" customWidth="1"/>
    <col min="14342" max="14342" width="5.7109375" style="16" customWidth="1"/>
    <col min="14343" max="14343" width="5.5703125" style="16" bestFit="1" customWidth="1"/>
    <col min="14344" max="14344" width="5.7109375" style="16" customWidth="1"/>
    <col min="14345" max="14345" width="5.42578125" style="16" customWidth="1"/>
    <col min="14346" max="14346" width="5.28515625" style="16" customWidth="1"/>
    <col min="14347" max="14347" width="5.5703125" style="16" bestFit="1" customWidth="1"/>
    <col min="14348" max="14348" width="5.28515625" style="16" customWidth="1"/>
    <col min="14349" max="14351" width="5.42578125" style="16" bestFit="1" customWidth="1"/>
    <col min="14352" max="14352" width="3.7109375" style="16" customWidth="1"/>
    <col min="14353" max="14356" width="5.28515625" style="16" customWidth="1"/>
    <col min="14357" max="14359" width="5.42578125" style="16" bestFit="1" customWidth="1"/>
    <col min="14360" max="14360" width="6.42578125" style="16" bestFit="1" customWidth="1"/>
    <col min="14361" max="14361" width="5.42578125" style="16" customWidth="1"/>
    <col min="14362" max="14362" width="3.28515625" style="16" customWidth="1"/>
    <col min="14363" max="14363" width="5.140625" style="16" customWidth="1"/>
    <col min="14364" max="14364" width="5.7109375" style="16" customWidth="1"/>
    <col min="14365" max="14366" width="5.28515625" style="16" customWidth="1"/>
    <col min="14367" max="14367" width="5.5703125" style="16" customWidth="1"/>
    <col min="14368" max="14368" width="5.140625" style="16" customWidth="1"/>
    <col min="14369" max="14369" width="3.85546875" style="16" customWidth="1"/>
    <col min="14370" max="14370" width="6.140625" style="16" customWidth="1"/>
    <col min="14371" max="14371" width="5.42578125" style="16" bestFit="1" customWidth="1"/>
    <col min="14372" max="14372" width="4.28515625" style="16" customWidth="1"/>
    <col min="14373" max="14373" width="3.85546875" style="16" customWidth="1"/>
    <col min="14374" max="14592" width="11.42578125" style="16"/>
    <col min="14593" max="14593" width="4.28515625" style="16" bestFit="1" customWidth="1"/>
    <col min="14594" max="14594" width="11.42578125" style="16" customWidth="1"/>
    <col min="14595" max="14595" width="5" style="16" customWidth="1"/>
    <col min="14596" max="14596" width="5.140625" style="16" customWidth="1"/>
    <col min="14597" max="14597" width="5.7109375" style="16" bestFit="1" customWidth="1"/>
    <col min="14598" max="14598" width="5.7109375" style="16" customWidth="1"/>
    <col min="14599" max="14599" width="5.5703125" style="16" bestFit="1" customWidth="1"/>
    <col min="14600" max="14600" width="5.7109375" style="16" customWidth="1"/>
    <col min="14601" max="14601" width="5.42578125" style="16" customWidth="1"/>
    <col min="14602" max="14602" width="5.28515625" style="16" customWidth="1"/>
    <col min="14603" max="14603" width="5.5703125" style="16" bestFit="1" customWidth="1"/>
    <col min="14604" max="14604" width="5.28515625" style="16" customWidth="1"/>
    <col min="14605" max="14607" width="5.42578125" style="16" bestFit="1" customWidth="1"/>
    <col min="14608" max="14608" width="3.7109375" style="16" customWidth="1"/>
    <col min="14609" max="14612" width="5.28515625" style="16" customWidth="1"/>
    <col min="14613" max="14615" width="5.42578125" style="16" bestFit="1" customWidth="1"/>
    <col min="14616" max="14616" width="6.42578125" style="16" bestFit="1" customWidth="1"/>
    <col min="14617" max="14617" width="5.42578125" style="16" customWidth="1"/>
    <col min="14618" max="14618" width="3.28515625" style="16" customWidth="1"/>
    <col min="14619" max="14619" width="5.140625" style="16" customWidth="1"/>
    <col min="14620" max="14620" width="5.7109375" style="16" customWidth="1"/>
    <col min="14621" max="14622" width="5.28515625" style="16" customWidth="1"/>
    <col min="14623" max="14623" width="5.5703125" style="16" customWidth="1"/>
    <col min="14624" max="14624" width="5.140625" style="16" customWidth="1"/>
    <col min="14625" max="14625" width="3.85546875" style="16" customWidth="1"/>
    <col min="14626" max="14626" width="6.140625" style="16" customWidth="1"/>
    <col min="14627" max="14627" width="5.42578125" style="16" bestFit="1" customWidth="1"/>
    <col min="14628" max="14628" width="4.28515625" style="16" customWidth="1"/>
    <col min="14629" max="14629" width="3.85546875" style="16" customWidth="1"/>
    <col min="14630" max="14848" width="11.42578125" style="16"/>
    <col min="14849" max="14849" width="4.28515625" style="16" bestFit="1" customWidth="1"/>
    <col min="14850" max="14850" width="11.42578125" style="16" customWidth="1"/>
    <col min="14851" max="14851" width="5" style="16" customWidth="1"/>
    <col min="14852" max="14852" width="5.140625" style="16" customWidth="1"/>
    <col min="14853" max="14853" width="5.7109375" style="16" bestFit="1" customWidth="1"/>
    <col min="14854" max="14854" width="5.7109375" style="16" customWidth="1"/>
    <col min="14855" max="14855" width="5.5703125" style="16" bestFit="1" customWidth="1"/>
    <col min="14856" max="14856" width="5.7109375" style="16" customWidth="1"/>
    <col min="14857" max="14857" width="5.42578125" style="16" customWidth="1"/>
    <col min="14858" max="14858" width="5.28515625" style="16" customWidth="1"/>
    <col min="14859" max="14859" width="5.5703125" style="16" bestFit="1" customWidth="1"/>
    <col min="14860" max="14860" width="5.28515625" style="16" customWidth="1"/>
    <col min="14861" max="14863" width="5.42578125" style="16" bestFit="1" customWidth="1"/>
    <col min="14864" max="14864" width="3.7109375" style="16" customWidth="1"/>
    <col min="14865" max="14868" width="5.28515625" style="16" customWidth="1"/>
    <col min="14869" max="14871" width="5.42578125" style="16" bestFit="1" customWidth="1"/>
    <col min="14872" max="14872" width="6.42578125" style="16" bestFit="1" customWidth="1"/>
    <col min="14873" max="14873" width="5.42578125" style="16" customWidth="1"/>
    <col min="14874" max="14874" width="3.28515625" style="16" customWidth="1"/>
    <col min="14875" max="14875" width="5.140625" style="16" customWidth="1"/>
    <col min="14876" max="14876" width="5.7109375" style="16" customWidth="1"/>
    <col min="14877" max="14878" width="5.28515625" style="16" customWidth="1"/>
    <col min="14879" max="14879" width="5.5703125" style="16" customWidth="1"/>
    <col min="14880" max="14880" width="5.140625" style="16" customWidth="1"/>
    <col min="14881" max="14881" width="3.85546875" style="16" customWidth="1"/>
    <col min="14882" max="14882" width="6.140625" style="16" customWidth="1"/>
    <col min="14883" max="14883" width="5.42578125" style="16" bestFit="1" customWidth="1"/>
    <col min="14884" max="14884" width="4.28515625" style="16" customWidth="1"/>
    <col min="14885" max="14885" width="3.85546875" style="16" customWidth="1"/>
    <col min="14886" max="15104" width="11.42578125" style="16"/>
    <col min="15105" max="15105" width="4.28515625" style="16" bestFit="1" customWidth="1"/>
    <col min="15106" max="15106" width="11.42578125" style="16" customWidth="1"/>
    <col min="15107" max="15107" width="5" style="16" customWidth="1"/>
    <col min="15108" max="15108" width="5.140625" style="16" customWidth="1"/>
    <col min="15109" max="15109" width="5.7109375" style="16" bestFit="1" customWidth="1"/>
    <col min="15110" max="15110" width="5.7109375" style="16" customWidth="1"/>
    <col min="15111" max="15111" width="5.5703125" style="16" bestFit="1" customWidth="1"/>
    <col min="15112" max="15112" width="5.7109375" style="16" customWidth="1"/>
    <col min="15113" max="15113" width="5.42578125" style="16" customWidth="1"/>
    <col min="15114" max="15114" width="5.28515625" style="16" customWidth="1"/>
    <col min="15115" max="15115" width="5.5703125" style="16" bestFit="1" customWidth="1"/>
    <col min="15116" max="15116" width="5.28515625" style="16" customWidth="1"/>
    <col min="15117" max="15119" width="5.42578125" style="16" bestFit="1" customWidth="1"/>
    <col min="15120" max="15120" width="3.7109375" style="16" customWidth="1"/>
    <col min="15121" max="15124" width="5.28515625" style="16" customWidth="1"/>
    <col min="15125" max="15127" width="5.42578125" style="16" bestFit="1" customWidth="1"/>
    <col min="15128" max="15128" width="6.42578125" style="16" bestFit="1" customWidth="1"/>
    <col min="15129" max="15129" width="5.42578125" style="16" customWidth="1"/>
    <col min="15130" max="15130" width="3.28515625" style="16" customWidth="1"/>
    <col min="15131" max="15131" width="5.140625" style="16" customWidth="1"/>
    <col min="15132" max="15132" width="5.7109375" style="16" customWidth="1"/>
    <col min="15133" max="15134" width="5.28515625" style="16" customWidth="1"/>
    <col min="15135" max="15135" width="5.5703125" style="16" customWidth="1"/>
    <col min="15136" max="15136" width="5.140625" style="16" customWidth="1"/>
    <col min="15137" max="15137" width="3.85546875" style="16" customWidth="1"/>
    <col min="15138" max="15138" width="6.140625" style="16" customWidth="1"/>
    <col min="15139" max="15139" width="5.42578125" style="16" bestFit="1" customWidth="1"/>
    <col min="15140" max="15140" width="4.28515625" style="16" customWidth="1"/>
    <col min="15141" max="15141" width="3.85546875" style="16" customWidth="1"/>
    <col min="15142" max="15360" width="11.42578125" style="16"/>
    <col min="15361" max="15361" width="4.28515625" style="16" bestFit="1" customWidth="1"/>
    <col min="15362" max="15362" width="11.42578125" style="16" customWidth="1"/>
    <col min="15363" max="15363" width="5" style="16" customWidth="1"/>
    <col min="15364" max="15364" width="5.140625" style="16" customWidth="1"/>
    <col min="15365" max="15365" width="5.7109375" style="16" bestFit="1" customWidth="1"/>
    <col min="15366" max="15366" width="5.7109375" style="16" customWidth="1"/>
    <col min="15367" max="15367" width="5.5703125" style="16" bestFit="1" customWidth="1"/>
    <col min="15368" max="15368" width="5.7109375" style="16" customWidth="1"/>
    <col min="15369" max="15369" width="5.42578125" style="16" customWidth="1"/>
    <col min="15370" max="15370" width="5.28515625" style="16" customWidth="1"/>
    <col min="15371" max="15371" width="5.5703125" style="16" bestFit="1" customWidth="1"/>
    <col min="15372" max="15372" width="5.28515625" style="16" customWidth="1"/>
    <col min="15373" max="15375" width="5.42578125" style="16" bestFit="1" customWidth="1"/>
    <col min="15376" max="15376" width="3.7109375" style="16" customWidth="1"/>
    <col min="15377" max="15380" width="5.28515625" style="16" customWidth="1"/>
    <col min="15381" max="15383" width="5.42578125" style="16" bestFit="1" customWidth="1"/>
    <col min="15384" max="15384" width="6.42578125" style="16" bestFit="1" customWidth="1"/>
    <col min="15385" max="15385" width="5.42578125" style="16" customWidth="1"/>
    <col min="15386" max="15386" width="3.28515625" style="16" customWidth="1"/>
    <col min="15387" max="15387" width="5.140625" style="16" customWidth="1"/>
    <col min="15388" max="15388" width="5.7109375" style="16" customWidth="1"/>
    <col min="15389" max="15390" width="5.28515625" style="16" customWidth="1"/>
    <col min="15391" max="15391" width="5.5703125" style="16" customWidth="1"/>
    <col min="15392" max="15392" width="5.140625" style="16" customWidth="1"/>
    <col min="15393" max="15393" width="3.85546875" style="16" customWidth="1"/>
    <col min="15394" max="15394" width="6.140625" style="16" customWidth="1"/>
    <col min="15395" max="15395" width="5.42578125" style="16" bestFit="1" customWidth="1"/>
    <col min="15396" max="15396" width="4.28515625" style="16" customWidth="1"/>
    <col min="15397" max="15397" width="3.85546875" style="16" customWidth="1"/>
    <col min="15398" max="15616" width="11.42578125" style="16"/>
    <col min="15617" max="15617" width="4.28515625" style="16" bestFit="1" customWidth="1"/>
    <col min="15618" max="15618" width="11.42578125" style="16" customWidth="1"/>
    <col min="15619" max="15619" width="5" style="16" customWidth="1"/>
    <col min="15620" max="15620" width="5.140625" style="16" customWidth="1"/>
    <col min="15621" max="15621" width="5.7109375" style="16" bestFit="1" customWidth="1"/>
    <col min="15622" max="15622" width="5.7109375" style="16" customWidth="1"/>
    <col min="15623" max="15623" width="5.5703125" style="16" bestFit="1" customWidth="1"/>
    <col min="15624" max="15624" width="5.7109375" style="16" customWidth="1"/>
    <col min="15625" max="15625" width="5.42578125" style="16" customWidth="1"/>
    <col min="15626" max="15626" width="5.28515625" style="16" customWidth="1"/>
    <col min="15627" max="15627" width="5.5703125" style="16" bestFit="1" customWidth="1"/>
    <col min="15628" max="15628" width="5.28515625" style="16" customWidth="1"/>
    <col min="15629" max="15631" width="5.42578125" style="16" bestFit="1" customWidth="1"/>
    <col min="15632" max="15632" width="3.7109375" style="16" customWidth="1"/>
    <col min="15633" max="15636" width="5.28515625" style="16" customWidth="1"/>
    <col min="15637" max="15639" width="5.42578125" style="16" bestFit="1" customWidth="1"/>
    <col min="15640" max="15640" width="6.42578125" style="16" bestFit="1" customWidth="1"/>
    <col min="15641" max="15641" width="5.42578125" style="16" customWidth="1"/>
    <col min="15642" max="15642" width="3.28515625" style="16" customWidth="1"/>
    <col min="15643" max="15643" width="5.140625" style="16" customWidth="1"/>
    <col min="15644" max="15644" width="5.7109375" style="16" customWidth="1"/>
    <col min="15645" max="15646" width="5.28515625" style="16" customWidth="1"/>
    <col min="15647" max="15647" width="5.5703125" style="16" customWidth="1"/>
    <col min="15648" max="15648" width="5.140625" style="16" customWidth="1"/>
    <col min="15649" max="15649" width="3.85546875" style="16" customWidth="1"/>
    <col min="15650" max="15650" width="6.140625" style="16" customWidth="1"/>
    <col min="15651" max="15651" width="5.42578125" style="16" bestFit="1" customWidth="1"/>
    <col min="15652" max="15652" width="4.28515625" style="16" customWidth="1"/>
    <col min="15653" max="15653" width="3.85546875" style="16" customWidth="1"/>
    <col min="15654" max="15872" width="11.42578125" style="16"/>
    <col min="15873" max="15873" width="4.28515625" style="16" bestFit="1" customWidth="1"/>
    <col min="15874" max="15874" width="11.42578125" style="16" customWidth="1"/>
    <col min="15875" max="15875" width="5" style="16" customWidth="1"/>
    <col min="15876" max="15876" width="5.140625" style="16" customWidth="1"/>
    <col min="15877" max="15877" width="5.7109375" style="16" bestFit="1" customWidth="1"/>
    <col min="15878" max="15878" width="5.7109375" style="16" customWidth="1"/>
    <col min="15879" max="15879" width="5.5703125" style="16" bestFit="1" customWidth="1"/>
    <col min="15880" max="15880" width="5.7109375" style="16" customWidth="1"/>
    <col min="15881" max="15881" width="5.42578125" style="16" customWidth="1"/>
    <col min="15882" max="15882" width="5.28515625" style="16" customWidth="1"/>
    <col min="15883" max="15883" width="5.5703125" style="16" bestFit="1" customWidth="1"/>
    <col min="15884" max="15884" width="5.28515625" style="16" customWidth="1"/>
    <col min="15885" max="15887" width="5.42578125" style="16" bestFit="1" customWidth="1"/>
    <col min="15888" max="15888" width="3.7109375" style="16" customWidth="1"/>
    <col min="15889" max="15892" width="5.28515625" style="16" customWidth="1"/>
    <col min="15893" max="15895" width="5.42578125" style="16" bestFit="1" customWidth="1"/>
    <col min="15896" max="15896" width="6.42578125" style="16" bestFit="1" customWidth="1"/>
    <col min="15897" max="15897" width="5.42578125" style="16" customWidth="1"/>
    <col min="15898" max="15898" width="3.28515625" style="16" customWidth="1"/>
    <col min="15899" max="15899" width="5.140625" style="16" customWidth="1"/>
    <col min="15900" max="15900" width="5.7109375" style="16" customWidth="1"/>
    <col min="15901" max="15902" width="5.28515625" style="16" customWidth="1"/>
    <col min="15903" max="15903" width="5.5703125" style="16" customWidth="1"/>
    <col min="15904" max="15904" width="5.140625" style="16" customWidth="1"/>
    <col min="15905" max="15905" width="3.85546875" style="16" customWidth="1"/>
    <col min="15906" max="15906" width="6.140625" style="16" customWidth="1"/>
    <col min="15907" max="15907" width="5.42578125" style="16" bestFit="1" customWidth="1"/>
    <col min="15908" max="15908" width="4.28515625" style="16" customWidth="1"/>
    <col min="15909" max="15909" width="3.85546875" style="16" customWidth="1"/>
    <col min="15910" max="16128" width="11.42578125" style="16"/>
    <col min="16129" max="16129" width="4.28515625" style="16" bestFit="1" customWidth="1"/>
    <col min="16130" max="16130" width="11.42578125" style="16" customWidth="1"/>
    <col min="16131" max="16131" width="5" style="16" customWidth="1"/>
    <col min="16132" max="16132" width="5.140625" style="16" customWidth="1"/>
    <col min="16133" max="16133" width="5.7109375" style="16" bestFit="1" customWidth="1"/>
    <col min="16134" max="16134" width="5.7109375" style="16" customWidth="1"/>
    <col min="16135" max="16135" width="5.5703125" style="16" bestFit="1" customWidth="1"/>
    <col min="16136" max="16136" width="5.7109375" style="16" customWidth="1"/>
    <col min="16137" max="16137" width="5.42578125" style="16" customWidth="1"/>
    <col min="16138" max="16138" width="5.28515625" style="16" customWidth="1"/>
    <col min="16139" max="16139" width="5.5703125" style="16" bestFit="1" customWidth="1"/>
    <col min="16140" max="16140" width="5.28515625" style="16" customWidth="1"/>
    <col min="16141" max="16143" width="5.42578125" style="16" bestFit="1" customWidth="1"/>
    <col min="16144" max="16144" width="3.7109375" style="16" customWidth="1"/>
    <col min="16145" max="16148" width="5.28515625" style="16" customWidth="1"/>
    <col min="16149" max="16151" width="5.42578125" style="16" bestFit="1" customWidth="1"/>
    <col min="16152" max="16152" width="6.42578125" style="16" bestFit="1" customWidth="1"/>
    <col min="16153" max="16153" width="5.42578125" style="16" customWidth="1"/>
    <col min="16154" max="16154" width="3.28515625" style="16" customWidth="1"/>
    <col min="16155" max="16155" width="5.140625" style="16" customWidth="1"/>
    <col min="16156" max="16156" width="5.7109375" style="16" customWidth="1"/>
    <col min="16157" max="16158" width="5.28515625" style="16" customWidth="1"/>
    <col min="16159" max="16159" width="5.5703125" style="16" customWidth="1"/>
    <col min="16160" max="16160" width="5.140625" style="16" customWidth="1"/>
    <col min="16161" max="16161" width="3.85546875" style="16" customWidth="1"/>
    <col min="16162" max="16162" width="6.140625" style="16" customWidth="1"/>
    <col min="16163" max="16163" width="5.42578125" style="16" bestFit="1" customWidth="1"/>
    <col min="16164" max="16164" width="4.28515625" style="16" customWidth="1"/>
    <col min="16165" max="16165" width="3.85546875" style="16" customWidth="1"/>
    <col min="16166" max="16384" width="11.42578125" style="16"/>
  </cols>
  <sheetData>
    <row r="1" spans="1:40" s="17" customFormat="1" ht="12" x14ac:dyDescent="0.2">
      <c r="A1" s="378" t="s">
        <v>6</v>
      </c>
      <c r="B1" s="379"/>
      <c r="C1" s="345" t="str">
        <f>IF(المدخلات!I2&lt;&gt;"",المدخلات!I2,"")</f>
        <v/>
      </c>
      <c r="D1" s="346"/>
      <c r="E1" s="346"/>
      <c r="F1" s="377"/>
      <c r="G1" s="76"/>
      <c r="H1" s="378" t="s">
        <v>7</v>
      </c>
      <c r="I1" s="379"/>
      <c r="J1" s="345" t="str">
        <f>IF(المدخلات!I3&lt;&gt;"",المدخلات!I3,"")</f>
        <v/>
      </c>
      <c r="K1" s="346"/>
      <c r="L1" s="346"/>
      <c r="M1" s="377"/>
      <c r="N1" s="76"/>
      <c r="O1" s="378" t="s">
        <v>8</v>
      </c>
      <c r="P1" s="379"/>
      <c r="Q1" s="380" t="str">
        <f>IF(المدخلات!I4&lt;&gt;"",المدخلات!I4,"")</f>
        <v/>
      </c>
      <c r="R1" s="380"/>
      <c r="S1" s="380"/>
      <c r="T1" s="76"/>
      <c r="U1" s="378" t="s">
        <v>9</v>
      </c>
      <c r="V1" s="379"/>
      <c r="W1" s="345" t="str">
        <f>IF(المدخلات!I5&lt;&gt;"",المدخلات!I5,"")</f>
        <v>2019-2018</v>
      </c>
      <c r="X1" s="346"/>
      <c r="Y1" s="346"/>
      <c r="Z1" s="76"/>
      <c r="AA1" s="76"/>
      <c r="AB1" s="76"/>
    </row>
    <row r="2" spans="1:40" s="80" customFormat="1" ht="8.25" customHeight="1" x14ac:dyDescent="0.2">
      <c r="A2" s="77"/>
      <c r="B2" s="54"/>
      <c r="C2" s="54"/>
      <c r="D2" s="78"/>
      <c r="E2" s="78"/>
      <c r="F2" s="78"/>
      <c r="G2" s="78"/>
      <c r="H2" s="54"/>
      <c r="I2" s="78"/>
      <c r="J2" s="78"/>
      <c r="K2" s="78"/>
      <c r="L2" s="78"/>
      <c r="M2" s="78"/>
      <c r="N2" s="78"/>
      <c r="O2" s="54"/>
      <c r="P2" s="77"/>
      <c r="Q2" s="54"/>
      <c r="R2" s="54"/>
      <c r="S2" s="78"/>
      <c r="T2" s="78"/>
      <c r="U2" s="78"/>
      <c r="V2" s="54"/>
      <c r="W2" s="77"/>
      <c r="X2" s="54"/>
      <c r="Y2" s="78"/>
      <c r="Z2" s="78"/>
      <c r="AA2" s="79"/>
      <c r="AB2" s="78"/>
      <c r="AC2" s="78"/>
      <c r="AD2" s="78"/>
    </row>
    <row r="3" spans="1:40" s="17" customFormat="1" ht="12" x14ac:dyDescent="0.2">
      <c r="B3" s="75"/>
      <c r="C3" s="75"/>
      <c r="D3" s="381" t="s">
        <v>16</v>
      </c>
      <c r="E3" s="381"/>
      <c r="F3" s="381"/>
      <c r="G3" s="381"/>
      <c r="H3" s="381"/>
      <c r="I3" s="381"/>
      <c r="J3" s="381"/>
      <c r="K3" s="382" t="s">
        <v>72</v>
      </c>
      <c r="L3" s="382"/>
      <c r="M3" s="382"/>
      <c r="N3" s="382"/>
      <c r="O3" s="382"/>
      <c r="P3" s="382"/>
      <c r="Q3" s="376" t="s">
        <v>18</v>
      </c>
      <c r="R3" s="376"/>
      <c r="S3" s="376"/>
      <c r="T3" s="376"/>
      <c r="U3" s="376"/>
      <c r="V3" s="376"/>
      <c r="W3" s="376"/>
      <c r="X3" s="376"/>
      <c r="Y3" s="376"/>
      <c r="Z3" s="376"/>
      <c r="AA3" s="383" t="s">
        <v>19</v>
      </c>
      <c r="AB3" s="383"/>
      <c r="AC3" s="383"/>
      <c r="AD3" s="383"/>
      <c r="AE3" s="383"/>
      <c r="AF3" s="383"/>
      <c r="AG3" s="383"/>
      <c r="AH3" s="376" t="s">
        <v>20</v>
      </c>
      <c r="AI3" s="376"/>
      <c r="AJ3" s="376"/>
      <c r="AK3" s="376"/>
    </row>
    <row r="4" spans="1:40" s="118" customFormat="1" ht="37.5" customHeight="1" x14ac:dyDescent="0.25">
      <c r="A4" s="103" t="s">
        <v>0</v>
      </c>
      <c r="B4" s="104" t="s">
        <v>111</v>
      </c>
      <c r="C4" s="103" t="s">
        <v>21</v>
      </c>
      <c r="D4" s="105" t="s">
        <v>22</v>
      </c>
      <c r="E4" s="106" t="s">
        <v>23</v>
      </c>
      <c r="F4" s="106" t="s">
        <v>24</v>
      </c>
      <c r="G4" s="106" t="s">
        <v>25</v>
      </c>
      <c r="H4" s="107" t="s">
        <v>26</v>
      </c>
      <c r="I4" s="107" t="s">
        <v>27</v>
      </c>
      <c r="J4" s="108" t="s">
        <v>28</v>
      </c>
      <c r="K4" s="109" t="s">
        <v>29</v>
      </c>
      <c r="L4" s="110" t="s">
        <v>30</v>
      </c>
      <c r="M4" s="110" t="s">
        <v>31</v>
      </c>
      <c r="N4" s="107" t="s">
        <v>26</v>
      </c>
      <c r="O4" s="107" t="s">
        <v>27</v>
      </c>
      <c r="P4" s="108" t="s">
        <v>28</v>
      </c>
      <c r="Q4" s="111" t="s">
        <v>32</v>
      </c>
      <c r="R4" s="112" t="s">
        <v>33</v>
      </c>
      <c r="S4" s="112" t="s">
        <v>34</v>
      </c>
      <c r="T4" s="112" t="s">
        <v>35</v>
      </c>
      <c r="U4" s="113" t="s">
        <v>36</v>
      </c>
      <c r="V4" s="113" t="s">
        <v>37</v>
      </c>
      <c r="W4" s="113" t="s">
        <v>38</v>
      </c>
      <c r="X4" s="107" t="s">
        <v>26</v>
      </c>
      <c r="Y4" s="107" t="s">
        <v>27</v>
      </c>
      <c r="Z4" s="114" t="s">
        <v>28</v>
      </c>
      <c r="AA4" s="116" t="s">
        <v>77</v>
      </c>
      <c r="AB4" s="116" t="s">
        <v>40</v>
      </c>
      <c r="AC4" s="117" t="s">
        <v>78</v>
      </c>
      <c r="AD4" s="117" t="s">
        <v>42</v>
      </c>
      <c r="AE4" s="107" t="s">
        <v>26</v>
      </c>
      <c r="AF4" s="107" t="s">
        <v>27</v>
      </c>
      <c r="AG4" s="107" t="s">
        <v>28</v>
      </c>
      <c r="AH4" s="107" t="s">
        <v>43</v>
      </c>
      <c r="AI4" s="107" t="s">
        <v>44</v>
      </c>
      <c r="AJ4" s="107" t="s">
        <v>45</v>
      </c>
      <c r="AK4" s="115" t="s">
        <v>46</v>
      </c>
    </row>
    <row r="5" spans="1:40" s="82" customFormat="1" x14ac:dyDescent="0.2">
      <c r="A5" s="83">
        <f>IF(المدخلات!C2&lt;&gt;0,المدخلات!C2,"")</f>
        <v>1</v>
      </c>
      <c r="B5" s="27" t="str">
        <f>IF(المدخلات!D2&lt;&gt;"",المدخلات!D2,"")</f>
        <v/>
      </c>
      <c r="C5" s="28" t="str">
        <f>IF(المدخلات!E2&lt;&gt;"",المدخلات!E2,"")</f>
        <v/>
      </c>
      <c r="D5" s="29"/>
      <c r="E5" s="29"/>
      <c r="F5" s="29"/>
      <c r="G5" s="29"/>
      <c r="H5" s="30">
        <f>IF(A5&lt;&gt;"",SUM(D5:G5),"")</f>
        <v>0</v>
      </c>
      <c r="I5" s="31">
        <f>IF(A5&lt;&gt;"",(D5+E5+F5+G5)/4,"")</f>
        <v>0</v>
      </c>
      <c r="J5" s="32">
        <f t="shared" ref="J5:J43" si="0">IF(A5&lt;&gt;"",RANK(I5,I$5:I$49,0),"")</f>
        <v>1</v>
      </c>
      <c r="K5" s="29"/>
      <c r="L5" s="29"/>
      <c r="M5" s="29"/>
      <c r="N5" s="30">
        <f>IF(A5&lt;&gt;"",SUM(K5:M5),"")</f>
        <v>0</v>
      </c>
      <c r="O5" s="31">
        <f>IF(A5&lt;&gt;"",(K5+L5+M5)/3,"")</f>
        <v>0</v>
      </c>
      <c r="P5" s="32">
        <f t="shared" ref="P5:P43" si="1">IF(A5&lt;&gt;"",RANK(O5,O$5:O$49,0),"")</f>
        <v>1</v>
      </c>
      <c r="Q5" s="29"/>
      <c r="R5" s="29"/>
      <c r="S5" s="29"/>
      <c r="T5" s="29"/>
      <c r="U5" s="29"/>
      <c r="V5" s="29"/>
      <c r="W5" s="29"/>
      <c r="X5" s="30">
        <f>IF(A5&lt;&gt;"",IF(W5&lt;&gt;7.77,SUM(Q5:W5),SUM(Q5:V5)),"")</f>
        <v>0</v>
      </c>
      <c r="Y5" s="31">
        <f>IF(A5&lt;&gt;"",IF(W5=7.77,X5/6,X5/7),"")</f>
        <v>0</v>
      </c>
      <c r="Z5" s="33">
        <f t="shared" ref="Z5:Z43" si="2">IF(A5&lt;&gt;"",RANK(Y5,Y$5:Y$49,0),"")</f>
        <v>1</v>
      </c>
      <c r="AA5" s="34"/>
      <c r="AB5" s="34"/>
      <c r="AC5" s="34"/>
      <c r="AD5" s="34"/>
      <c r="AE5" s="35">
        <f>IF(A5&lt;&gt;"",SUM(AA5:AD5),"")</f>
        <v>0</v>
      </c>
      <c r="AF5" s="35">
        <f>IF(A5&lt;&gt;"",AE5/4,"")</f>
        <v>0</v>
      </c>
      <c r="AG5" s="36">
        <f t="shared" ref="AG5:AG43" si="3">IF(A5&lt;&gt;"",RANK(AF5,AF$5:AF$49,0),"")</f>
        <v>1</v>
      </c>
      <c r="AH5" s="35">
        <f>IF(A5&lt;&gt;"",I5*2+O5*2+Y5+AF5*2,"")</f>
        <v>0</v>
      </c>
      <c r="AI5" s="35">
        <f>IF(A5&lt;&gt;"",(I5*2+O5*2+Y5+AF5*2)/7,"")</f>
        <v>0</v>
      </c>
      <c r="AJ5" s="37">
        <f t="shared" ref="AJ5:AJ43" si="4">IF(A5&lt;&gt;"",RANK(AI5,AI$5:AI$49,0),"")</f>
        <v>1</v>
      </c>
      <c r="AK5" s="38" t="str">
        <f t="shared" ref="AK5:AK43" si="5">IF(A5&lt;&gt;"",IF(AI5&gt;=16,"شكر",IF(AI5&gt;=15,"شرف",IF(AI5&gt;=14,"تشجيع",IF(AI5&gt;=13,"رضا","")))),"")</f>
        <v/>
      </c>
    </row>
    <row r="6" spans="1:40" s="82" customFormat="1" x14ac:dyDescent="0.2">
      <c r="A6" s="83">
        <f>IF(المدخلات!C3&lt;&gt;0,المدخلات!C3,"")</f>
        <v>2</v>
      </c>
      <c r="B6" s="27" t="str">
        <f>IF(المدخلات!D3&lt;&gt;"",المدخلات!D3,"")</f>
        <v/>
      </c>
      <c r="C6" s="28" t="str">
        <f>IF(المدخلات!E3&lt;&gt;"",المدخلات!E3,"")</f>
        <v/>
      </c>
      <c r="D6" s="29"/>
      <c r="E6" s="29"/>
      <c r="F6" s="29"/>
      <c r="G6" s="29"/>
      <c r="H6" s="30">
        <f t="shared" ref="H6:H39" si="6">IF(A6&lt;&gt;"",SUM(D6:G6),"")</f>
        <v>0</v>
      </c>
      <c r="I6" s="31">
        <f t="shared" ref="I6:I39" si="7">IF(A6&lt;&gt;"",(D6+E6+F6+G6)/4,"")</f>
        <v>0</v>
      </c>
      <c r="J6" s="32">
        <f t="shared" si="0"/>
        <v>1</v>
      </c>
      <c r="K6" s="29"/>
      <c r="L6" s="29"/>
      <c r="M6" s="29"/>
      <c r="N6" s="30">
        <f t="shared" ref="N6:N39" si="8">IF(A6&lt;&gt;"",SUM(K6:M6),"")</f>
        <v>0</v>
      </c>
      <c r="O6" s="31">
        <f t="shared" ref="O6:O39" si="9">IF(A6&lt;&gt;"",(K6+L6+M6)/3,"")</f>
        <v>0</v>
      </c>
      <c r="P6" s="32">
        <f t="shared" si="1"/>
        <v>1</v>
      </c>
      <c r="Q6" s="29"/>
      <c r="R6" s="29"/>
      <c r="S6" s="29"/>
      <c r="T6" s="29"/>
      <c r="U6" s="29"/>
      <c r="V6" s="29"/>
      <c r="W6" s="29"/>
      <c r="X6" s="30">
        <f t="shared" ref="X6:X39" si="10">IF(A6&lt;&gt;"",IF(W6&lt;&gt;7.77,SUM(Q6:W6),SUM(Q6:V6)),"")</f>
        <v>0</v>
      </c>
      <c r="Y6" s="31">
        <f t="shared" ref="Y6:Y39" si="11">IF(A6&lt;&gt;"",IF(W6=7.77,X6/6,X6/7),"")</f>
        <v>0</v>
      </c>
      <c r="Z6" s="33">
        <f t="shared" si="2"/>
        <v>1</v>
      </c>
      <c r="AA6" s="34"/>
      <c r="AB6" s="34"/>
      <c r="AC6" s="34"/>
      <c r="AD6" s="34"/>
      <c r="AE6" s="35">
        <f t="shared" ref="AE6:AE39" si="12">IF(A6&lt;&gt;"",SUM(AA6:AD6),"")</f>
        <v>0</v>
      </c>
      <c r="AF6" s="35">
        <f t="shared" ref="AF6:AF39" si="13">IF(A6&lt;&gt;"",AE6/4,"")</f>
        <v>0</v>
      </c>
      <c r="AG6" s="36">
        <f t="shared" si="3"/>
        <v>1</v>
      </c>
      <c r="AH6" s="35">
        <f t="shared" ref="AH6:AH49" si="14">IF(A6&lt;&gt;"",I6*2+O6*2+Y6+AF6*2,"")</f>
        <v>0</v>
      </c>
      <c r="AI6" s="35">
        <f t="shared" ref="AI6:AI49" si="15">IF(A6&lt;&gt;"",(I6*2+O6*2+Y6+AF6*2)/7,"")</f>
        <v>0</v>
      </c>
      <c r="AJ6" s="37">
        <f t="shared" si="4"/>
        <v>1</v>
      </c>
      <c r="AK6" s="38" t="str">
        <f t="shared" si="5"/>
        <v/>
      </c>
    </row>
    <row r="7" spans="1:40" s="82" customFormat="1" x14ac:dyDescent="0.2">
      <c r="A7" s="83">
        <f>IF(المدخلات!C4&lt;&gt;0,المدخلات!C4,"")</f>
        <v>3</v>
      </c>
      <c r="B7" s="27" t="str">
        <f>IF(المدخلات!D4&lt;&gt;"",المدخلات!D4,"")</f>
        <v/>
      </c>
      <c r="C7" s="28" t="str">
        <f>IF(المدخلات!E4&lt;&gt;"",المدخلات!E4,"")</f>
        <v/>
      </c>
      <c r="D7" s="29"/>
      <c r="E7" s="29"/>
      <c r="F7" s="29"/>
      <c r="G7" s="29"/>
      <c r="H7" s="30">
        <f t="shared" si="6"/>
        <v>0</v>
      </c>
      <c r="I7" s="31">
        <f t="shared" si="7"/>
        <v>0</v>
      </c>
      <c r="J7" s="32">
        <f t="shared" si="0"/>
        <v>1</v>
      </c>
      <c r="K7" s="29"/>
      <c r="L7" s="29"/>
      <c r="M7" s="29"/>
      <c r="N7" s="30">
        <f t="shared" si="8"/>
        <v>0</v>
      </c>
      <c r="O7" s="31">
        <f t="shared" si="9"/>
        <v>0</v>
      </c>
      <c r="P7" s="32">
        <f t="shared" si="1"/>
        <v>1</v>
      </c>
      <c r="Q7" s="29"/>
      <c r="R7" s="29"/>
      <c r="S7" s="29"/>
      <c r="T7" s="29"/>
      <c r="U7" s="29"/>
      <c r="V7" s="29"/>
      <c r="W7" s="29"/>
      <c r="X7" s="30">
        <f t="shared" si="10"/>
        <v>0</v>
      </c>
      <c r="Y7" s="31">
        <f t="shared" si="11"/>
        <v>0</v>
      </c>
      <c r="Z7" s="33">
        <f t="shared" si="2"/>
        <v>1</v>
      </c>
      <c r="AA7" s="34"/>
      <c r="AB7" s="34"/>
      <c r="AC7" s="34"/>
      <c r="AD7" s="34"/>
      <c r="AE7" s="35">
        <f t="shared" si="12"/>
        <v>0</v>
      </c>
      <c r="AF7" s="35">
        <f t="shared" si="13"/>
        <v>0</v>
      </c>
      <c r="AG7" s="36">
        <f t="shared" si="3"/>
        <v>1</v>
      </c>
      <c r="AH7" s="35">
        <f t="shared" si="14"/>
        <v>0</v>
      </c>
      <c r="AI7" s="35">
        <f t="shared" si="15"/>
        <v>0</v>
      </c>
      <c r="AJ7" s="37">
        <f t="shared" si="4"/>
        <v>1</v>
      </c>
      <c r="AK7" s="38" t="str">
        <f t="shared" si="5"/>
        <v/>
      </c>
    </row>
    <row r="8" spans="1:40" s="82" customFormat="1" x14ac:dyDescent="0.2">
      <c r="A8" s="83">
        <f>IF(المدخلات!C5&lt;&gt;0,المدخلات!C5,"")</f>
        <v>4</v>
      </c>
      <c r="B8" s="27" t="str">
        <f>IF(المدخلات!D5&lt;&gt;"",المدخلات!D5,"")</f>
        <v/>
      </c>
      <c r="C8" s="28" t="str">
        <f>IF(المدخلات!E5&lt;&gt;"",المدخلات!E5,"")</f>
        <v/>
      </c>
      <c r="D8" s="29"/>
      <c r="E8" s="29"/>
      <c r="F8" s="29"/>
      <c r="G8" s="29"/>
      <c r="H8" s="30">
        <f t="shared" si="6"/>
        <v>0</v>
      </c>
      <c r="I8" s="31">
        <f t="shared" si="7"/>
        <v>0</v>
      </c>
      <c r="J8" s="32">
        <f t="shared" si="0"/>
        <v>1</v>
      </c>
      <c r="K8" s="29"/>
      <c r="L8" s="29"/>
      <c r="M8" s="29"/>
      <c r="N8" s="30">
        <f t="shared" si="8"/>
        <v>0</v>
      </c>
      <c r="O8" s="31">
        <f t="shared" si="9"/>
        <v>0</v>
      </c>
      <c r="P8" s="32">
        <f t="shared" si="1"/>
        <v>1</v>
      </c>
      <c r="Q8" s="29"/>
      <c r="R8" s="29"/>
      <c r="S8" s="29"/>
      <c r="T8" s="29"/>
      <c r="U8" s="29"/>
      <c r="V8" s="29"/>
      <c r="W8" s="29"/>
      <c r="X8" s="30">
        <f t="shared" si="10"/>
        <v>0</v>
      </c>
      <c r="Y8" s="31">
        <f t="shared" si="11"/>
        <v>0</v>
      </c>
      <c r="Z8" s="33">
        <f t="shared" si="2"/>
        <v>1</v>
      </c>
      <c r="AA8" s="34"/>
      <c r="AB8" s="34"/>
      <c r="AC8" s="34"/>
      <c r="AD8" s="34"/>
      <c r="AE8" s="35">
        <f t="shared" si="12"/>
        <v>0</v>
      </c>
      <c r="AF8" s="35">
        <f t="shared" si="13"/>
        <v>0</v>
      </c>
      <c r="AG8" s="36">
        <f t="shared" si="3"/>
        <v>1</v>
      </c>
      <c r="AH8" s="35">
        <f t="shared" si="14"/>
        <v>0</v>
      </c>
      <c r="AI8" s="35">
        <f t="shared" si="15"/>
        <v>0</v>
      </c>
      <c r="AJ8" s="37">
        <f t="shared" si="4"/>
        <v>1</v>
      </c>
      <c r="AK8" s="38" t="str">
        <f t="shared" si="5"/>
        <v/>
      </c>
    </row>
    <row r="9" spans="1:40" s="82" customFormat="1" x14ac:dyDescent="0.2">
      <c r="A9" s="83">
        <f>IF(المدخلات!C6&lt;&gt;0,المدخلات!C6,"")</f>
        <v>5</v>
      </c>
      <c r="B9" s="27" t="str">
        <f>IF(المدخلات!D6&lt;&gt;"",المدخلات!D6,"")</f>
        <v/>
      </c>
      <c r="C9" s="28" t="str">
        <f>IF(المدخلات!E6&lt;&gt;"",المدخلات!E6,"")</f>
        <v/>
      </c>
      <c r="D9" s="29"/>
      <c r="E9" s="29"/>
      <c r="F9" s="29"/>
      <c r="G9" s="29"/>
      <c r="H9" s="30">
        <f t="shared" si="6"/>
        <v>0</v>
      </c>
      <c r="I9" s="31">
        <f t="shared" si="7"/>
        <v>0</v>
      </c>
      <c r="J9" s="32">
        <f t="shared" si="0"/>
        <v>1</v>
      </c>
      <c r="K9" s="29"/>
      <c r="L9" s="29"/>
      <c r="M9" s="29"/>
      <c r="N9" s="30">
        <f t="shared" si="8"/>
        <v>0</v>
      </c>
      <c r="O9" s="31">
        <f t="shared" si="9"/>
        <v>0</v>
      </c>
      <c r="P9" s="32">
        <f t="shared" si="1"/>
        <v>1</v>
      </c>
      <c r="Q9" s="29"/>
      <c r="R9" s="29"/>
      <c r="S9" s="29"/>
      <c r="T9" s="29"/>
      <c r="U9" s="29"/>
      <c r="V9" s="29"/>
      <c r="W9" s="29"/>
      <c r="X9" s="30">
        <f t="shared" si="10"/>
        <v>0</v>
      </c>
      <c r="Y9" s="31">
        <f t="shared" si="11"/>
        <v>0</v>
      </c>
      <c r="Z9" s="33">
        <f t="shared" si="2"/>
        <v>1</v>
      </c>
      <c r="AA9" s="34"/>
      <c r="AB9" s="34"/>
      <c r="AC9" s="34"/>
      <c r="AD9" s="34"/>
      <c r="AE9" s="35">
        <f t="shared" si="12"/>
        <v>0</v>
      </c>
      <c r="AF9" s="35">
        <f t="shared" si="13"/>
        <v>0</v>
      </c>
      <c r="AG9" s="36">
        <f t="shared" si="3"/>
        <v>1</v>
      </c>
      <c r="AH9" s="35">
        <f t="shared" si="14"/>
        <v>0</v>
      </c>
      <c r="AI9" s="35">
        <f t="shared" si="15"/>
        <v>0</v>
      </c>
      <c r="AJ9" s="37">
        <f t="shared" si="4"/>
        <v>1</v>
      </c>
      <c r="AK9" s="38" t="str">
        <f t="shared" si="5"/>
        <v/>
      </c>
    </row>
    <row r="10" spans="1:40" s="82" customFormat="1" x14ac:dyDescent="0.2">
      <c r="A10" s="83">
        <f>IF(المدخلات!C7&lt;&gt;0,المدخلات!C7,"")</f>
        <v>6</v>
      </c>
      <c r="B10" s="27" t="str">
        <f>IF(المدخلات!D7&lt;&gt;"",المدخلات!D7,"")</f>
        <v/>
      </c>
      <c r="C10" s="28" t="str">
        <f>IF(المدخلات!E7&lt;&gt;"",المدخلات!E7,"")</f>
        <v/>
      </c>
      <c r="D10" s="29"/>
      <c r="E10" s="29"/>
      <c r="F10" s="29"/>
      <c r="G10" s="29"/>
      <c r="H10" s="30">
        <f t="shared" si="6"/>
        <v>0</v>
      </c>
      <c r="I10" s="31">
        <f t="shared" si="7"/>
        <v>0</v>
      </c>
      <c r="J10" s="32">
        <f t="shared" si="0"/>
        <v>1</v>
      </c>
      <c r="K10" s="29"/>
      <c r="L10" s="29"/>
      <c r="M10" s="29"/>
      <c r="N10" s="30">
        <f t="shared" si="8"/>
        <v>0</v>
      </c>
      <c r="O10" s="31">
        <f t="shared" si="9"/>
        <v>0</v>
      </c>
      <c r="P10" s="32">
        <f t="shared" si="1"/>
        <v>1</v>
      </c>
      <c r="Q10" s="29"/>
      <c r="R10" s="29"/>
      <c r="S10" s="29"/>
      <c r="T10" s="29"/>
      <c r="U10" s="29"/>
      <c r="V10" s="29"/>
      <c r="W10" s="29"/>
      <c r="X10" s="30">
        <f t="shared" si="10"/>
        <v>0</v>
      </c>
      <c r="Y10" s="31">
        <f t="shared" si="11"/>
        <v>0</v>
      </c>
      <c r="Z10" s="33">
        <f t="shared" si="2"/>
        <v>1</v>
      </c>
      <c r="AA10" s="34"/>
      <c r="AB10" s="34"/>
      <c r="AC10" s="34"/>
      <c r="AD10" s="34"/>
      <c r="AE10" s="35">
        <f t="shared" si="12"/>
        <v>0</v>
      </c>
      <c r="AF10" s="35">
        <f t="shared" si="13"/>
        <v>0</v>
      </c>
      <c r="AG10" s="36">
        <f t="shared" si="3"/>
        <v>1</v>
      </c>
      <c r="AH10" s="35">
        <f t="shared" si="14"/>
        <v>0</v>
      </c>
      <c r="AI10" s="35">
        <f t="shared" si="15"/>
        <v>0</v>
      </c>
      <c r="AJ10" s="37">
        <f t="shared" si="4"/>
        <v>1</v>
      </c>
      <c r="AK10" s="38" t="str">
        <f t="shared" si="5"/>
        <v/>
      </c>
      <c r="AN10" s="84"/>
    </row>
    <row r="11" spans="1:40" s="82" customFormat="1" x14ac:dyDescent="0.2">
      <c r="A11" s="26">
        <f>IF(المدخلات!C8&lt;&gt;0,المدخلات!C8,"")</f>
        <v>7</v>
      </c>
      <c r="B11" s="27" t="str">
        <f>IF(المدخلات!D8&lt;&gt;"",المدخلات!D8,"")</f>
        <v/>
      </c>
      <c r="C11" s="28" t="str">
        <f>IF(المدخلات!E8&lt;&gt;"",المدخلات!E8,"")</f>
        <v/>
      </c>
      <c r="D11" s="29"/>
      <c r="E11" s="29"/>
      <c r="F11" s="29"/>
      <c r="G11" s="29"/>
      <c r="H11" s="30">
        <f t="shared" si="6"/>
        <v>0</v>
      </c>
      <c r="I11" s="31">
        <f t="shared" si="7"/>
        <v>0</v>
      </c>
      <c r="J11" s="32">
        <f t="shared" si="0"/>
        <v>1</v>
      </c>
      <c r="K11" s="29"/>
      <c r="L11" s="29"/>
      <c r="M11" s="29"/>
      <c r="N11" s="30">
        <f t="shared" si="8"/>
        <v>0</v>
      </c>
      <c r="O11" s="31">
        <f t="shared" si="9"/>
        <v>0</v>
      </c>
      <c r="P11" s="32">
        <f t="shared" si="1"/>
        <v>1</v>
      </c>
      <c r="Q11" s="29"/>
      <c r="R11" s="29"/>
      <c r="S11" s="29"/>
      <c r="T11" s="29"/>
      <c r="U11" s="29"/>
      <c r="V11" s="29"/>
      <c r="W11" s="29"/>
      <c r="X11" s="30">
        <f t="shared" si="10"/>
        <v>0</v>
      </c>
      <c r="Y11" s="31">
        <f t="shared" si="11"/>
        <v>0</v>
      </c>
      <c r="Z11" s="33">
        <f t="shared" si="2"/>
        <v>1</v>
      </c>
      <c r="AA11" s="34"/>
      <c r="AB11" s="34"/>
      <c r="AC11" s="34"/>
      <c r="AD11" s="34"/>
      <c r="AE11" s="35">
        <f t="shared" si="12"/>
        <v>0</v>
      </c>
      <c r="AF11" s="35">
        <f t="shared" si="13"/>
        <v>0</v>
      </c>
      <c r="AG11" s="36">
        <f t="shared" si="3"/>
        <v>1</v>
      </c>
      <c r="AH11" s="35">
        <f t="shared" si="14"/>
        <v>0</v>
      </c>
      <c r="AI11" s="35">
        <f t="shared" si="15"/>
        <v>0</v>
      </c>
      <c r="AJ11" s="37">
        <f t="shared" si="4"/>
        <v>1</v>
      </c>
      <c r="AK11" s="38" t="str">
        <f t="shared" si="5"/>
        <v/>
      </c>
      <c r="AN11" s="84"/>
    </row>
    <row r="12" spans="1:40" s="82" customFormat="1" x14ac:dyDescent="0.2">
      <c r="A12" s="26">
        <f>IF(المدخلات!C9&lt;&gt;0,المدخلات!C9,"")</f>
        <v>8</v>
      </c>
      <c r="B12" s="27" t="str">
        <f>IF(المدخلات!D9&lt;&gt;"",المدخلات!D9,"")</f>
        <v/>
      </c>
      <c r="C12" s="28" t="str">
        <f>IF(المدخلات!E9&lt;&gt;"",المدخلات!E9,"")</f>
        <v/>
      </c>
      <c r="D12" s="29"/>
      <c r="E12" s="29"/>
      <c r="F12" s="29"/>
      <c r="G12" s="29"/>
      <c r="H12" s="30">
        <f t="shared" si="6"/>
        <v>0</v>
      </c>
      <c r="I12" s="31">
        <f t="shared" si="7"/>
        <v>0</v>
      </c>
      <c r="J12" s="32">
        <f t="shared" si="0"/>
        <v>1</v>
      </c>
      <c r="K12" s="29"/>
      <c r="L12" s="29"/>
      <c r="M12" s="29"/>
      <c r="N12" s="30">
        <f t="shared" si="8"/>
        <v>0</v>
      </c>
      <c r="O12" s="31">
        <f t="shared" si="9"/>
        <v>0</v>
      </c>
      <c r="P12" s="32">
        <f t="shared" si="1"/>
        <v>1</v>
      </c>
      <c r="Q12" s="29"/>
      <c r="R12" s="29"/>
      <c r="S12" s="29"/>
      <c r="T12" s="29"/>
      <c r="U12" s="29"/>
      <c r="V12" s="29"/>
      <c r="W12" s="29"/>
      <c r="X12" s="30">
        <f t="shared" si="10"/>
        <v>0</v>
      </c>
      <c r="Y12" s="31">
        <f t="shared" si="11"/>
        <v>0</v>
      </c>
      <c r="Z12" s="33">
        <f t="shared" si="2"/>
        <v>1</v>
      </c>
      <c r="AA12" s="34"/>
      <c r="AB12" s="34"/>
      <c r="AC12" s="34"/>
      <c r="AD12" s="34"/>
      <c r="AE12" s="35">
        <f t="shared" si="12"/>
        <v>0</v>
      </c>
      <c r="AF12" s="35">
        <f t="shared" si="13"/>
        <v>0</v>
      </c>
      <c r="AG12" s="36">
        <f t="shared" si="3"/>
        <v>1</v>
      </c>
      <c r="AH12" s="35">
        <f t="shared" si="14"/>
        <v>0</v>
      </c>
      <c r="AI12" s="35">
        <f t="shared" si="15"/>
        <v>0</v>
      </c>
      <c r="AJ12" s="37">
        <f t="shared" si="4"/>
        <v>1</v>
      </c>
      <c r="AK12" s="38" t="str">
        <f t="shared" si="5"/>
        <v/>
      </c>
    </row>
    <row r="13" spans="1:40" s="82" customFormat="1" x14ac:dyDescent="0.2">
      <c r="A13" s="26">
        <f>IF(المدخلات!C10&lt;&gt;0,المدخلات!C10,"")</f>
        <v>9</v>
      </c>
      <c r="B13" s="27" t="str">
        <f>IF(المدخلات!D10&lt;&gt;"",المدخلات!D10,"")</f>
        <v/>
      </c>
      <c r="C13" s="28" t="str">
        <f>IF(المدخلات!E10&lt;&gt;"",المدخلات!E10,"")</f>
        <v/>
      </c>
      <c r="D13" s="29"/>
      <c r="E13" s="29"/>
      <c r="F13" s="29"/>
      <c r="G13" s="29"/>
      <c r="H13" s="30">
        <f t="shared" si="6"/>
        <v>0</v>
      </c>
      <c r="I13" s="31">
        <f t="shared" si="7"/>
        <v>0</v>
      </c>
      <c r="J13" s="32">
        <f t="shared" si="0"/>
        <v>1</v>
      </c>
      <c r="K13" s="29"/>
      <c r="L13" s="29"/>
      <c r="M13" s="29"/>
      <c r="N13" s="30">
        <f t="shared" si="8"/>
        <v>0</v>
      </c>
      <c r="O13" s="31">
        <f t="shared" si="9"/>
        <v>0</v>
      </c>
      <c r="P13" s="32">
        <f t="shared" si="1"/>
        <v>1</v>
      </c>
      <c r="Q13" s="29"/>
      <c r="R13" s="29"/>
      <c r="S13" s="29"/>
      <c r="T13" s="29"/>
      <c r="U13" s="29"/>
      <c r="V13" s="29"/>
      <c r="W13" s="29"/>
      <c r="X13" s="30">
        <f t="shared" si="10"/>
        <v>0</v>
      </c>
      <c r="Y13" s="31">
        <f t="shared" si="11"/>
        <v>0</v>
      </c>
      <c r="Z13" s="33">
        <f t="shared" si="2"/>
        <v>1</v>
      </c>
      <c r="AA13" s="34"/>
      <c r="AB13" s="34"/>
      <c r="AC13" s="34"/>
      <c r="AD13" s="34"/>
      <c r="AE13" s="35">
        <f t="shared" si="12"/>
        <v>0</v>
      </c>
      <c r="AF13" s="35">
        <f t="shared" si="13"/>
        <v>0</v>
      </c>
      <c r="AG13" s="36">
        <f t="shared" si="3"/>
        <v>1</v>
      </c>
      <c r="AH13" s="35">
        <f t="shared" si="14"/>
        <v>0</v>
      </c>
      <c r="AI13" s="35">
        <f t="shared" si="15"/>
        <v>0</v>
      </c>
      <c r="AJ13" s="37">
        <f t="shared" si="4"/>
        <v>1</v>
      </c>
      <c r="AK13" s="38" t="str">
        <f t="shared" si="5"/>
        <v/>
      </c>
    </row>
    <row r="14" spans="1:40" s="82" customFormat="1" x14ac:dyDescent="0.2">
      <c r="A14" s="26">
        <f>IF(المدخلات!C11&lt;&gt;0,المدخلات!C11,"")</f>
        <v>10</v>
      </c>
      <c r="B14" s="27" t="str">
        <f>IF(المدخلات!D11&lt;&gt;"",المدخلات!D11,"")</f>
        <v/>
      </c>
      <c r="C14" s="28" t="str">
        <f>IF(المدخلات!E11&lt;&gt;"",المدخلات!E11,"")</f>
        <v/>
      </c>
      <c r="D14" s="29"/>
      <c r="E14" s="29"/>
      <c r="F14" s="29"/>
      <c r="G14" s="29"/>
      <c r="H14" s="30">
        <f t="shared" si="6"/>
        <v>0</v>
      </c>
      <c r="I14" s="31">
        <f t="shared" si="7"/>
        <v>0</v>
      </c>
      <c r="J14" s="32">
        <f t="shared" si="0"/>
        <v>1</v>
      </c>
      <c r="K14" s="29"/>
      <c r="L14" s="29"/>
      <c r="M14" s="29"/>
      <c r="N14" s="30">
        <f t="shared" si="8"/>
        <v>0</v>
      </c>
      <c r="O14" s="31">
        <f t="shared" si="9"/>
        <v>0</v>
      </c>
      <c r="P14" s="32">
        <f t="shared" si="1"/>
        <v>1</v>
      </c>
      <c r="Q14" s="29"/>
      <c r="R14" s="29"/>
      <c r="S14" s="29"/>
      <c r="T14" s="29"/>
      <c r="U14" s="29"/>
      <c r="V14" s="29"/>
      <c r="W14" s="29"/>
      <c r="X14" s="30">
        <f t="shared" si="10"/>
        <v>0</v>
      </c>
      <c r="Y14" s="31">
        <f t="shared" si="11"/>
        <v>0</v>
      </c>
      <c r="Z14" s="33">
        <f t="shared" si="2"/>
        <v>1</v>
      </c>
      <c r="AA14" s="34"/>
      <c r="AB14" s="34"/>
      <c r="AC14" s="34"/>
      <c r="AD14" s="34"/>
      <c r="AE14" s="35">
        <f t="shared" si="12"/>
        <v>0</v>
      </c>
      <c r="AF14" s="35">
        <f t="shared" si="13"/>
        <v>0</v>
      </c>
      <c r="AG14" s="36">
        <f t="shared" si="3"/>
        <v>1</v>
      </c>
      <c r="AH14" s="35">
        <f t="shared" si="14"/>
        <v>0</v>
      </c>
      <c r="AI14" s="35">
        <f t="shared" si="15"/>
        <v>0</v>
      </c>
      <c r="AJ14" s="37">
        <f t="shared" si="4"/>
        <v>1</v>
      </c>
      <c r="AK14" s="38" t="str">
        <f t="shared" si="5"/>
        <v/>
      </c>
      <c r="AN14" s="85"/>
    </row>
    <row r="15" spans="1:40" s="82" customFormat="1" x14ac:dyDescent="0.2">
      <c r="A15" s="26">
        <f>IF(المدخلات!C12&lt;&gt;0,المدخلات!C12,"")</f>
        <v>11</v>
      </c>
      <c r="B15" s="27" t="str">
        <f>IF(المدخلات!D12&lt;&gt;"",المدخلات!D12,"")</f>
        <v/>
      </c>
      <c r="C15" s="28" t="str">
        <f>IF(المدخلات!E12&lt;&gt;"",المدخلات!E12,"")</f>
        <v/>
      </c>
      <c r="D15" s="29"/>
      <c r="E15" s="29"/>
      <c r="F15" s="29"/>
      <c r="G15" s="29"/>
      <c r="H15" s="30">
        <f t="shared" si="6"/>
        <v>0</v>
      </c>
      <c r="I15" s="31">
        <f t="shared" si="7"/>
        <v>0</v>
      </c>
      <c r="J15" s="32">
        <f t="shared" si="0"/>
        <v>1</v>
      </c>
      <c r="K15" s="29"/>
      <c r="L15" s="29"/>
      <c r="M15" s="29"/>
      <c r="N15" s="30">
        <f t="shared" si="8"/>
        <v>0</v>
      </c>
      <c r="O15" s="31">
        <f t="shared" si="9"/>
        <v>0</v>
      </c>
      <c r="P15" s="32">
        <f t="shared" si="1"/>
        <v>1</v>
      </c>
      <c r="Q15" s="29"/>
      <c r="R15" s="29"/>
      <c r="S15" s="29"/>
      <c r="T15" s="29"/>
      <c r="U15" s="29"/>
      <c r="V15" s="29"/>
      <c r="W15" s="29"/>
      <c r="X15" s="30">
        <f t="shared" si="10"/>
        <v>0</v>
      </c>
      <c r="Y15" s="31">
        <f t="shared" si="11"/>
        <v>0</v>
      </c>
      <c r="Z15" s="33">
        <f t="shared" si="2"/>
        <v>1</v>
      </c>
      <c r="AA15" s="34"/>
      <c r="AB15" s="34"/>
      <c r="AC15" s="34"/>
      <c r="AD15" s="34"/>
      <c r="AE15" s="35">
        <f t="shared" si="12"/>
        <v>0</v>
      </c>
      <c r="AF15" s="35">
        <f t="shared" si="13"/>
        <v>0</v>
      </c>
      <c r="AG15" s="36">
        <f t="shared" si="3"/>
        <v>1</v>
      </c>
      <c r="AH15" s="35">
        <f t="shared" si="14"/>
        <v>0</v>
      </c>
      <c r="AI15" s="35">
        <f t="shared" si="15"/>
        <v>0</v>
      </c>
      <c r="AJ15" s="37">
        <f t="shared" si="4"/>
        <v>1</v>
      </c>
      <c r="AK15" s="38" t="str">
        <f t="shared" si="5"/>
        <v/>
      </c>
      <c r="AN15" s="85"/>
    </row>
    <row r="16" spans="1:40" s="82" customFormat="1" x14ac:dyDescent="0.2">
      <c r="A16" s="26">
        <f>IF(المدخلات!C13&lt;&gt;0,المدخلات!C13,"")</f>
        <v>12</v>
      </c>
      <c r="B16" s="27" t="str">
        <f>IF(المدخلات!D13&lt;&gt;"",المدخلات!D13,"")</f>
        <v/>
      </c>
      <c r="C16" s="28" t="str">
        <f>IF(المدخلات!E13&lt;&gt;"",المدخلات!E13,"")</f>
        <v/>
      </c>
      <c r="D16" s="29"/>
      <c r="E16" s="29"/>
      <c r="F16" s="29"/>
      <c r="G16" s="29"/>
      <c r="H16" s="30">
        <f t="shared" si="6"/>
        <v>0</v>
      </c>
      <c r="I16" s="31">
        <f t="shared" si="7"/>
        <v>0</v>
      </c>
      <c r="J16" s="32">
        <f t="shared" si="0"/>
        <v>1</v>
      </c>
      <c r="K16" s="29"/>
      <c r="L16" s="29"/>
      <c r="M16" s="29"/>
      <c r="N16" s="30">
        <f t="shared" si="8"/>
        <v>0</v>
      </c>
      <c r="O16" s="31">
        <f t="shared" si="9"/>
        <v>0</v>
      </c>
      <c r="P16" s="32">
        <f t="shared" si="1"/>
        <v>1</v>
      </c>
      <c r="Q16" s="29"/>
      <c r="R16" s="29"/>
      <c r="S16" s="29"/>
      <c r="T16" s="29"/>
      <c r="U16" s="29"/>
      <c r="V16" s="29"/>
      <c r="W16" s="29"/>
      <c r="X16" s="30">
        <f t="shared" si="10"/>
        <v>0</v>
      </c>
      <c r="Y16" s="31">
        <f t="shared" si="11"/>
        <v>0</v>
      </c>
      <c r="Z16" s="33">
        <f t="shared" si="2"/>
        <v>1</v>
      </c>
      <c r="AA16" s="34"/>
      <c r="AB16" s="34"/>
      <c r="AC16" s="34"/>
      <c r="AD16" s="34"/>
      <c r="AE16" s="35">
        <f t="shared" si="12"/>
        <v>0</v>
      </c>
      <c r="AF16" s="35">
        <f t="shared" si="13"/>
        <v>0</v>
      </c>
      <c r="AG16" s="36">
        <f t="shared" si="3"/>
        <v>1</v>
      </c>
      <c r="AH16" s="35">
        <f t="shared" si="14"/>
        <v>0</v>
      </c>
      <c r="AI16" s="35">
        <f t="shared" si="15"/>
        <v>0</v>
      </c>
      <c r="AJ16" s="37">
        <f t="shared" si="4"/>
        <v>1</v>
      </c>
      <c r="AK16" s="38" t="str">
        <f t="shared" si="5"/>
        <v/>
      </c>
      <c r="AN16" s="85"/>
    </row>
    <row r="17" spans="1:37" s="82" customFormat="1" x14ac:dyDescent="0.2">
      <c r="A17" s="26">
        <f>IF(المدخلات!C14&lt;&gt;0,المدخلات!C14,"")</f>
        <v>13</v>
      </c>
      <c r="B17" s="27" t="str">
        <f>IF(المدخلات!D14&lt;&gt;"",المدخلات!D14,"")</f>
        <v/>
      </c>
      <c r="C17" s="28" t="str">
        <f>IF(المدخلات!E14&lt;&gt;"",المدخلات!E14,"")</f>
        <v/>
      </c>
      <c r="D17" s="29"/>
      <c r="E17" s="29"/>
      <c r="F17" s="29"/>
      <c r="G17" s="29"/>
      <c r="H17" s="30">
        <f t="shared" si="6"/>
        <v>0</v>
      </c>
      <c r="I17" s="31">
        <f t="shared" si="7"/>
        <v>0</v>
      </c>
      <c r="J17" s="32">
        <f t="shared" si="0"/>
        <v>1</v>
      </c>
      <c r="K17" s="29"/>
      <c r="L17" s="29"/>
      <c r="M17" s="29"/>
      <c r="N17" s="30">
        <f t="shared" si="8"/>
        <v>0</v>
      </c>
      <c r="O17" s="31">
        <f t="shared" si="9"/>
        <v>0</v>
      </c>
      <c r="P17" s="32">
        <f t="shared" si="1"/>
        <v>1</v>
      </c>
      <c r="Q17" s="29"/>
      <c r="R17" s="29"/>
      <c r="S17" s="29"/>
      <c r="T17" s="29"/>
      <c r="U17" s="29"/>
      <c r="V17" s="29"/>
      <c r="W17" s="29"/>
      <c r="X17" s="30">
        <f t="shared" si="10"/>
        <v>0</v>
      </c>
      <c r="Y17" s="31">
        <f t="shared" si="11"/>
        <v>0</v>
      </c>
      <c r="Z17" s="33">
        <f t="shared" si="2"/>
        <v>1</v>
      </c>
      <c r="AA17" s="34"/>
      <c r="AB17" s="34"/>
      <c r="AC17" s="34"/>
      <c r="AD17" s="34"/>
      <c r="AE17" s="35">
        <f t="shared" si="12"/>
        <v>0</v>
      </c>
      <c r="AF17" s="35">
        <f t="shared" si="13"/>
        <v>0</v>
      </c>
      <c r="AG17" s="36">
        <f t="shared" si="3"/>
        <v>1</v>
      </c>
      <c r="AH17" s="35">
        <f t="shared" si="14"/>
        <v>0</v>
      </c>
      <c r="AI17" s="35">
        <f t="shared" si="15"/>
        <v>0</v>
      </c>
      <c r="AJ17" s="37">
        <f t="shared" si="4"/>
        <v>1</v>
      </c>
      <c r="AK17" s="38" t="str">
        <f t="shared" si="5"/>
        <v/>
      </c>
    </row>
    <row r="18" spans="1:37" s="82" customFormat="1" x14ac:dyDescent="0.2">
      <c r="A18" s="26">
        <f>IF(المدخلات!C15&lt;&gt;0,المدخلات!C15,"")</f>
        <v>14</v>
      </c>
      <c r="B18" s="27" t="str">
        <f>IF(المدخلات!D15&lt;&gt;"",المدخلات!D15,"")</f>
        <v/>
      </c>
      <c r="C18" s="28" t="str">
        <f>IF(المدخلات!E15&lt;&gt;"",المدخلات!E15,"")</f>
        <v/>
      </c>
      <c r="D18" s="29"/>
      <c r="E18" s="29"/>
      <c r="F18" s="29"/>
      <c r="G18" s="29"/>
      <c r="H18" s="30">
        <f t="shared" si="6"/>
        <v>0</v>
      </c>
      <c r="I18" s="31">
        <f t="shared" si="7"/>
        <v>0</v>
      </c>
      <c r="J18" s="32">
        <f t="shared" si="0"/>
        <v>1</v>
      </c>
      <c r="K18" s="29"/>
      <c r="L18" s="29"/>
      <c r="M18" s="29"/>
      <c r="N18" s="30">
        <f t="shared" si="8"/>
        <v>0</v>
      </c>
      <c r="O18" s="31">
        <f t="shared" si="9"/>
        <v>0</v>
      </c>
      <c r="P18" s="32">
        <f t="shared" si="1"/>
        <v>1</v>
      </c>
      <c r="Q18" s="29"/>
      <c r="R18" s="29"/>
      <c r="S18" s="29"/>
      <c r="T18" s="29"/>
      <c r="U18" s="29"/>
      <c r="V18" s="29"/>
      <c r="W18" s="29"/>
      <c r="X18" s="30">
        <f t="shared" si="10"/>
        <v>0</v>
      </c>
      <c r="Y18" s="31">
        <f t="shared" si="11"/>
        <v>0</v>
      </c>
      <c r="Z18" s="33">
        <f t="shared" si="2"/>
        <v>1</v>
      </c>
      <c r="AA18" s="34"/>
      <c r="AB18" s="34"/>
      <c r="AC18" s="34"/>
      <c r="AD18" s="34"/>
      <c r="AE18" s="35">
        <f t="shared" si="12"/>
        <v>0</v>
      </c>
      <c r="AF18" s="35">
        <f t="shared" si="13"/>
        <v>0</v>
      </c>
      <c r="AG18" s="36">
        <f t="shared" si="3"/>
        <v>1</v>
      </c>
      <c r="AH18" s="35">
        <f t="shared" si="14"/>
        <v>0</v>
      </c>
      <c r="AI18" s="35">
        <f t="shared" si="15"/>
        <v>0</v>
      </c>
      <c r="AJ18" s="37">
        <f t="shared" si="4"/>
        <v>1</v>
      </c>
      <c r="AK18" s="38" t="str">
        <f t="shared" si="5"/>
        <v/>
      </c>
    </row>
    <row r="19" spans="1:37" s="82" customFormat="1" x14ac:dyDescent="0.2">
      <c r="A19" s="26">
        <f>IF(المدخلات!C16&lt;&gt;0,المدخلات!C16,"")</f>
        <v>15</v>
      </c>
      <c r="B19" s="27" t="str">
        <f>IF(المدخلات!D16&lt;&gt;"",المدخلات!D16,"")</f>
        <v/>
      </c>
      <c r="C19" s="28" t="str">
        <f>IF(المدخلات!E16&lt;&gt;"",المدخلات!E16,"")</f>
        <v/>
      </c>
      <c r="D19" s="29"/>
      <c r="E19" s="29"/>
      <c r="F19" s="29"/>
      <c r="G19" s="29"/>
      <c r="H19" s="30">
        <f t="shared" si="6"/>
        <v>0</v>
      </c>
      <c r="I19" s="31">
        <f t="shared" si="7"/>
        <v>0</v>
      </c>
      <c r="J19" s="32">
        <f t="shared" si="0"/>
        <v>1</v>
      </c>
      <c r="K19" s="29"/>
      <c r="L19" s="29"/>
      <c r="M19" s="29"/>
      <c r="N19" s="30">
        <f t="shared" si="8"/>
        <v>0</v>
      </c>
      <c r="O19" s="31">
        <f t="shared" si="9"/>
        <v>0</v>
      </c>
      <c r="P19" s="32">
        <f t="shared" si="1"/>
        <v>1</v>
      </c>
      <c r="Q19" s="29"/>
      <c r="R19" s="29"/>
      <c r="S19" s="29"/>
      <c r="T19" s="29"/>
      <c r="U19" s="29"/>
      <c r="V19" s="29"/>
      <c r="W19" s="29"/>
      <c r="X19" s="30">
        <f t="shared" si="10"/>
        <v>0</v>
      </c>
      <c r="Y19" s="31">
        <f t="shared" si="11"/>
        <v>0</v>
      </c>
      <c r="Z19" s="33">
        <f t="shared" si="2"/>
        <v>1</v>
      </c>
      <c r="AA19" s="34"/>
      <c r="AB19" s="34"/>
      <c r="AC19" s="34"/>
      <c r="AD19" s="34"/>
      <c r="AE19" s="35">
        <f t="shared" si="12"/>
        <v>0</v>
      </c>
      <c r="AF19" s="35">
        <f t="shared" si="13"/>
        <v>0</v>
      </c>
      <c r="AG19" s="36">
        <f t="shared" si="3"/>
        <v>1</v>
      </c>
      <c r="AH19" s="35">
        <f t="shared" si="14"/>
        <v>0</v>
      </c>
      <c r="AI19" s="35">
        <f t="shared" si="15"/>
        <v>0</v>
      </c>
      <c r="AJ19" s="37">
        <f t="shared" si="4"/>
        <v>1</v>
      </c>
      <c r="AK19" s="38" t="str">
        <f t="shared" si="5"/>
        <v/>
      </c>
    </row>
    <row r="20" spans="1:37" s="82" customFormat="1" x14ac:dyDescent="0.2">
      <c r="A20" s="26">
        <f>IF(المدخلات!C17&lt;&gt;0,المدخلات!C17,"")</f>
        <v>16</v>
      </c>
      <c r="B20" s="27" t="str">
        <f>IF(المدخلات!D17&lt;&gt;"",المدخلات!D17,"")</f>
        <v/>
      </c>
      <c r="C20" s="28" t="str">
        <f>IF(المدخلات!E17&lt;&gt;"",المدخلات!E17,"")</f>
        <v/>
      </c>
      <c r="D20" s="29"/>
      <c r="E20" s="29"/>
      <c r="F20" s="29"/>
      <c r="G20" s="29"/>
      <c r="H20" s="30">
        <f t="shared" si="6"/>
        <v>0</v>
      </c>
      <c r="I20" s="31">
        <f t="shared" si="7"/>
        <v>0</v>
      </c>
      <c r="J20" s="32">
        <f t="shared" si="0"/>
        <v>1</v>
      </c>
      <c r="K20" s="29"/>
      <c r="L20" s="29"/>
      <c r="M20" s="29"/>
      <c r="N20" s="30">
        <f t="shared" si="8"/>
        <v>0</v>
      </c>
      <c r="O20" s="31">
        <f t="shared" si="9"/>
        <v>0</v>
      </c>
      <c r="P20" s="32">
        <f t="shared" si="1"/>
        <v>1</v>
      </c>
      <c r="Q20" s="29"/>
      <c r="R20" s="29"/>
      <c r="S20" s="29"/>
      <c r="T20" s="29"/>
      <c r="U20" s="29"/>
      <c r="V20" s="29"/>
      <c r="W20" s="29"/>
      <c r="X20" s="30">
        <f t="shared" si="10"/>
        <v>0</v>
      </c>
      <c r="Y20" s="31">
        <f t="shared" si="11"/>
        <v>0</v>
      </c>
      <c r="Z20" s="33">
        <f t="shared" si="2"/>
        <v>1</v>
      </c>
      <c r="AA20" s="34"/>
      <c r="AB20" s="34"/>
      <c r="AC20" s="34"/>
      <c r="AD20" s="34"/>
      <c r="AE20" s="35">
        <f t="shared" si="12"/>
        <v>0</v>
      </c>
      <c r="AF20" s="35">
        <f t="shared" si="13"/>
        <v>0</v>
      </c>
      <c r="AG20" s="36">
        <f t="shared" si="3"/>
        <v>1</v>
      </c>
      <c r="AH20" s="35">
        <f t="shared" si="14"/>
        <v>0</v>
      </c>
      <c r="AI20" s="35">
        <f t="shared" si="15"/>
        <v>0</v>
      </c>
      <c r="AJ20" s="37">
        <f t="shared" si="4"/>
        <v>1</v>
      </c>
      <c r="AK20" s="38" t="str">
        <f t="shared" si="5"/>
        <v/>
      </c>
    </row>
    <row r="21" spans="1:37" s="82" customFormat="1" x14ac:dyDescent="0.2">
      <c r="A21" s="26">
        <f>IF(المدخلات!C18&lt;&gt;0,المدخلات!C18,"")</f>
        <v>17</v>
      </c>
      <c r="B21" s="27" t="str">
        <f>IF(المدخلات!D18&lt;&gt;"",المدخلات!D18,"")</f>
        <v/>
      </c>
      <c r="C21" s="28" t="str">
        <f>IF(المدخلات!E18&lt;&gt;"",المدخلات!E18,"")</f>
        <v/>
      </c>
      <c r="D21" s="29"/>
      <c r="E21" s="29"/>
      <c r="F21" s="29"/>
      <c r="G21" s="29"/>
      <c r="H21" s="30">
        <f t="shared" si="6"/>
        <v>0</v>
      </c>
      <c r="I21" s="31">
        <f t="shared" si="7"/>
        <v>0</v>
      </c>
      <c r="J21" s="32">
        <f t="shared" si="0"/>
        <v>1</v>
      </c>
      <c r="K21" s="29"/>
      <c r="L21" s="29"/>
      <c r="M21" s="29"/>
      <c r="N21" s="30">
        <f t="shared" si="8"/>
        <v>0</v>
      </c>
      <c r="O21" s="31">
        <f t="shared" si="9"/>
        <v>0</v>
      </c>
      <c r="P21" s="32">
        <f t="shared" si="1"/>
        <v>1</v>
      </c>
      <c r="Q21" s="29"/>
      <c r="R21" s="29"/>
      <c r="S21" s="29"/>
      <c r="T21" s="29"/>
      <c r="U21" s="29"/>
      <c r="V21" s="29"/>
      <c r="W21" s="29"/>
      <c r="X21" s="30">
        <f t="shared" si="10"/>
        <v>0</v>
      </c>
      <c r="Y21" s="31">
        <f t="shared" si="11"/>
        <v>0</v>
      </c>
      <c r="Z21" s="33">
        <f t="shared" si="2"/>
        <v>1</v>
      </c>
      <c r="AA21" s="34"/>
      <c r="AB21" s="34"/>
      <c r="AC21" s="34"/>
      <c r="AD21" s="34"/>
      <c r="AE21" s="35">
        <f t="shared" si="12"/>
        <v>0</v>
      </c>
      <c r="AF21" s="35">
        <f t="shared" si="13"/>
        <v>0</v>
      </c>
      <c r="AG21" s="36">
        <f t="shared" si="3"/>
        <v>1</v>
      </c>
      <c r="AH21" s="35">
        <f t="shared" si="14"/>
        <v>0</v>
      </c>
      <c r="AI21" s="35">
        <f t="shared" si="15"/>
        <v>0</v>
      </c>
      <c r="AJ21" s="37">
        <f t="shared" si="4"/>
        <v>1</v>
      </c>
      <c r="AK21" s="38" t="str">
        <f t="shared" si="5"/>
        <v/>
      </c>
    </row>
    <row r="22" spans="1:37" s="82" customFormat="1" x14ac:dyDescent="0.2">
      <c r="A22" s="26">
        <f>IF(المدخلات!C19&lt;&gt;0,المدخلات!C19,"")</f>
        <v>18</v>
      </c>
      <c r="B22" s="27" t="str">
        <f>IF(المدخلات!D19&lt;&gt;"",المدخلات!D19,"")</f>
        <v/>
      </c>
      <c r="C22" s="28" t="str">
        <f>IF(المدخلات!E19&lt;&gt;"",المدخلات!E19,"")</f>
        <v/>
      </c>
      <c r="D22" s="29"/>
      <c r="E22" s="29"/>
      <c r="F22" s="29"/>
      <c r="G22" s="29"/>
      <c r="H22" s="30">
        <f t="shared" si="6"/>
        <v>0</v>
      </c>
      <c r="I22" s="31">
        <f t="shared" si="7"/>
        <v>0</v>
      </c>
      <c r="J22" s="32">
        <f t="shared" si="0"/>
        <v>1</v>
      </c>
      <c r="K22" s="29"/>
      <c r="L22" s="29"/>
      <c r="M22" s="29"/>
      <c r="N22" s="30">
        <f t="shared" si="8"/>
        <v>0</v>
      </c>
      <c r="O22" s="31">
        <f t="shared" si="9"/>
        <v>0</v>
      </c>
      <c r="P22" s="32">
        <f t="shared" si="1"/>
        <v>1</v>
      </c>
      <c r="Q22" s="29"/>
      <c r="R22" s="29"/>
      <c r="S22" s="29"/>
      <c r="T22" s="29"/>
      <c r="U22" s="29"/>
      <c r="V22" s="29"/>
      <c r="W22" s="29"/>
      <c r="X22" s="30">
        <f t="shared" si="10"/>
        <v>0</v>
      </c>
      <c r="Y22" s="31">
        <f t="shared" si="11"/>
        <v>0</v>
      </c>
      <c r="Z22" s="33">
        <f t="shared" si="2"/>
        <v>1</v>
      </c>
      <c r="AA22" s="34"/>
      <c r="AB22" s="34"/>
      <c r="AC22" s="34"/>
      <c r="AD22" s="34"/>
      <c r="AE22" s="35">
        <f t="shared" si="12"/>
        <v>0</v>
      </c>
      <c r="AF22" s="35">
        <f t="shared" si="13"/>
        <v>0</v>
      </c>
      <c r="AG22" s="36">
        <f t="shared" si="3"/>
        <v>1</v>
      </c>
      <c r="AH22" s="35">
        <f t="shared" si="14"/>
        <v>0</v>
      </c>
      <c r="AI22" s="35">
        <f t="shared" si="15"/>
        <v>0</v>
      </c>
      <c r="AJ22" s="37">
        <f t="shared" si="4"/>
        <v>1</v>
      </c>
      <c r="AK22" s="38" t="str">
        <f t="shared" si="5"/>
        <v/>
      </c>
    </row>
    <row r="23" spans="1:37" s="82" customFormat="1" x14ac:dyDescent="0.2">
      <c r="A23" s="26">
        <f>IF(المدخلات!C20&lt;&gt;0,المدخلات!C20,"")</f>
        <v>19</v>
      </c>
      <c r="B23" s="27" t="str">
        <f>IF(المدخلات!D20&lt;&gt;"",المدخلات!D20,"")</f>
        <v/>
      </c>
      <c r="C23" s="28" t="str">
        <f>IF(المدخلات!E20&lt;&gt;"",المدخلات!E20,"")</f>
        <v/>
      </c>
      <c r="D23" s="29"/>
      <c r="E23" s="29"/>
      <c r="F23" s="29"/>
      <c r="G23" s="29"/>
      <c r="H23" s="30">
        <f t="shared" si="6"/>
        <v>0</v>
      </c>
      <c r="I23" s="31">
        <f t="shared" si="7"/>
        <v>0</v>
      </c>
      <c r="J23" s="32">
        <f t="shared" si="0"/>
        <v>1</v>
      </c>
      <c r="K23" s="29"/>
      <c r="L23" s="29"/>
      <c r="M23" s="29"/>
      <c r="N23" s="30">
        <f t="shared" si="8"/>
        <v>0</v>
      </c>
      <c r="O23" s="31">
        <f t="shared" si="9"/>
        <v>0</v>
      </c>
      <c r="P23" s="32">
        <f t="shared" si="1"/>
        <v>1</v>
      </c>
      <c r="Q23" s="29"/>
      <c r="R23" s="29"/>
      <c r="S23" s="29"/>
      <c r="T23" s="29"/>
      <c r="U23" s="29"/>
      <c r="V23" s="29"/>
      <c r="W23" s="29"/>
      <c r="X23" s="30">
        <f t="shared" si="10"/>
        <v>0</v>
      </c>
      <c r="Y23" s="31">
        <f t="shared" si="11"/>
        <v>0</v>
      </c>
      <c r="Z23" s="33">
        <f t="shared" si="2"/>
        <v>1</v>
      </c>
      <c r="AA23" s="34"/>
      <c r="AB23" s="34"/>
      <c r="AC23" s="34"/>
      <c r="AD23" s="34"/>
      <c r="AE23" s="35">
        <f t="shared" si="12"/>
        <v>0</v>
      </c>
      <c r="AF23" s="35">
        <f t="shared" si="13"/>
        <v>0</v>
      </c>
      <c r="AG23" s="36">
        <f t="shared" si="3"/>
        <v>1</v>
      </c>
      <c r="AH23" s="35">
        <f t="shared" si="14"/>
        <v>0</v>
      </c>
      <c r="AI23" s="35">
        <f t="shared" si="15"/>
        <v>0</v>
      </c>
      <c r="AJ23" s="37">
        <f t="shared" si="4"/>
        <v>1</v>
      </c>
      <c r="AK23" s="38" t="str">
        <f t="shared" si="5"/>
        <v/>
      </c>
    </row>
    <row r="24" spans="1:37" s="82" customFormat="1" x14ac:dyDescent="0.2">
      <c r="A24" s="26">
        <f>IF(المدخلات!C21&lt;&gt;0,المدخلات!C21,"")</f>
        <v>20</v>
      </c>
      <c r="B24" s="27" t="str">
        <f>IF(المدخلات!D21&lt;&gt;"",المدخلات!D21,"")</f>
        <v/>
      </c>
      <c r="C24" s="28" t="str">
        <f>IF(المدخلات!E21&lt;&gt;"",المدخلات!E21,"")</f>
        <v/>
      </c>
      <c r="D24" s="29"/>
      <c r="E24" s="29"/>
      <c r="F24" s="29"/>
      <c r="G24" s="29"/>
      <c r="H24" s="30">
        <f t="shared" si="6"/>
        <v>0</v>
      </c>
      <c r="I24" s="31">
        <f t="shared" si="7"/>
        <v>0</v>
      </c>
      <c r="J24" s="32">
        <f t="shared" si="0"/>
        <v>1</v>
      </c>
      <c r="K24" s="29"/>
      <c r="L24" s="29"/>
      <c r="M24" s="29"/>
      <c r="N24" s="30">
        <f t="shared" si="8"/>
        <v>0</v>
      </c>
      <c r="O24" s="31">
        <f t="shared" si="9"/>
        <v>0</v>
      </c>
      <c r="P24" s="32">
        <f t="shared" si="1"/>
        <v>1</v>
      </c>
      <c r="Q24" s="29"/>
      <c r="R24" s="29"/>
      <c r="S24" s="29"/>
      <c r="T24" s="29"/>
      <c r="U24" s="29"/>
      <c r="V24" s="29"/>
      <c r="W24" s="29"/>
      <c r="X24" s="30">
        <f t="shared" si="10"/>
        <v>0</v>
      </c>
      <c r="Y24" s="31">
        <f t="shared" si="11"/>
        <v>0</v>
      </c>
      <c r="Z24" s="33">
        <f t="shared" si="2"/>
        <v>1</v>
      </c>
      <c r="AA24" s="34"/>
      <c r="AB24" s="34"/>
      <c r="AC24" s="34"/>
      <c r="AD24" s="34"/>
      <c r="AE24" s="35">
        <f t="shared" si="12"/>
        <v>0</v>
      </c>
      <c r="AF24" s="35">
        <f t="shared" si="13"/>
        <v>0</v>
      </c>
      <c r="AG24" s="36">
        <f t="shared" si="3"/>
        <v>1</v>
      </c>
      <c r="AH24" s="35">
        <f t="shared" si="14"/>
        <v>0</v>
      </c>
      <c r="AI24" s="35">
        <f t="shared" si="15"/>
        <v>0</v>
      </c>
      <c r="AJ24" s="37">
        <f t="shared" si="4"/>
        <v>1</v>
      </c>
      <c r="AK24" s="38" t="str">
        <f t="shared" si="5"/>
        <v/>
      </c>
    </row>
    <row r="25" spans="1:37" s="82" customFormat="1" x14ac:dyDescent="0.2">
      <c r="A25" s="26">
        <f>IF(المدخلات!C22&lt;&gt;0,المدخلات!C22,"")</f>
        <v>21</v>
      </c>
      <c r="B25" s="27" t="str">
        <f>IF(المدخلات!D22&lt;&gt;"",المدخلات!D22,"")</f>
        <v/>
      </c>
      <c r="C25" s="28" t="str">
        <f>IF(المدخلات!E22&lt;&gt;"",المدخلات!E22,"")</f>
        <v/>
      </c>
      <c r="D25" s="29"/>
      <c r="E25" s="29"/>
      <c r="F25" s="29"/>
      <c r="G25" s="29"/>
      <c r="H25" s="30">
        <f t="shared" si="6"/>
        <v>0</v>
      </c>
      <c r="I25" s="31">
        <f t="shared" si="7"/>
        <v>0</v>
      </c>
      <c r="J25" s="32">
        <f t="shared" si="0"/>
        <v>1</v>
      </c>
      <c r="K25" s="29"/>
      <c r="L25" s="29"/>
      <c r="M25" s="29"/>
      <c r="N25" s="30">
        <f t="shared" si="8"/>
        <v>0</v>
      </c>
      <c r="O25" s="31">
        <f t="shared" si="9"/>
        <v>0</v>
      </c>
      <c r="P25" s="32">
        <f t="shared" si="1"/>
        <v>1</v>
      </c>
      <c r="Q25" s="29"/>
      <c r="R25" s="29"/>
      <c r="S25" s="29"/>
      <c r="T25" s="29"/>
      <c r="U25" s="29"/>
      <c r="V25" s="29"/>
      <c r="W25" s="29"/>
      <c r="X25" s="30">
        <f t="shared" si="10"/>
        <v>0</v>
      </c>
      <c r="Y25" s="31">
        <f t="shared" si="11"/>
        <v>0</v>
      </c>
      <c r="Z25" s="33">
        <f t="shared" si="2"/>
        <v>1</v>
      </c>
      <c r="AA25" s="34"/>
      <c r="AB25" s="34"/>
      <c r="AC25" s="34"/>
      <c r="AD25" s="34"/>
      <c r="AE25" s="35">
        <f t="shared" si="12"/>
        <v>0</v>
      </c>
      <c r="AF25" s="35">
        <f t="shared" si="13"/>
        <v>0</v>
      </c>
      <c r="AG25" s="36">
        <f t="shared" si="3"/>
        <v>1</v>
      </c>
      <c r="AH25" s="35">
        <f t="shared" si="14"/>
        <v>0</v>
      </c>
      <c r="AI25" s="35">
        <f t="shared" si="15"/>
        <v>0</v>
      </c>
      <c r="AJ25" s="37">
        <f t="shared" si="4"/>
        <v>1</v>
      </c>
      <c r="AK25" s="38" t="str">
        <f t="shared" si="5"/>
        <v/>
      </c>
    </row>
    <row r="26" spans="1:37" s="82" customFormat="1" x14ac:dyDescent="0.2">
      <c r="A26" s="26">
        <f>IF(المدخلات!C23&lt;&gt;0,المدخلات!C23,"")</f>
        <v>22</v>
      </c>
      <c r="B26" s="27" t="str">
        <f>IF(المدخلات!D23&lt;&gt;"",المدخلات!D23,"")</f>
        <v/>
      </c>
      <c r="C26" s="28" t="str">
        <f>IF(المدخلات!E23&lt;&gt;"",المدخلات!E23,"")</f>
        <v/>
      </c>
      <c r="D26" s="29"/>
      <c r="E26" s="29"/>
      <c r="F26" s="29"/>
      <c r="G26" s="29"/>
      <c r="H26" s="30">
        <f t="shared" si="6"/>
        <v>0</v>
      </c>
      <c r="I26" s="31">
        <f t="shared" si="7"/>
        <v>0</v>
      </c>
      <c r="J26" s="32">
        <f t="shared" si="0"/>
        <v>1</v>
      </c>
      <c r="K26" s="29"/>
      <c r="L26" s="29"/>
      <c r="M26" s="29"/>
      <c r="N26" s="30">
        <f t="shared" si="8"/>
        <v>0</v>
      </c>
      <c r="O26" s="31">
        <f t="shared" si="9"/>
        <v>0</v>
      </c>
      <c r="P26" s="32">
        <f t="shared" si="1"/>
        <v>1</v>
      </c>
      <c r="Q26" s="29"/>
      <c r="R26" s="29"/>
      <c r="S26" s="29"/>
      <c r="T26" s="29"/>
      <c r="U26" s="29"/>
      <c r="V26" s="29"/>
      <c r="W26" s="29"/>
      <c r="X26" s="30">
        <f t="shared" si="10"/>
        <v>0</v>
      </c>
      <c r="Y26" s="31">
        <f t="shared" si="11"/>
        <v>0</v>
      </c>
      <c r="Z26" s="33">
        <f t="shared" si="2"/>
        <v>1</v>
      </c>
      <c r="AA26" s="34"/>
      <c r="AB26" s="34"/>
      <c r="AC26" s="34"/>
      <c r="AD26" s="34"/>
      <c r="AE26" s="35">
        <f t="shared" si="12"/>
        <v>0</v>
      </c>
      <c r="AF26" s="35">
        <f t="shared" si="13"/>
        <v>0</v>
      </c>
      <c r="AG26" s="36">
        <f t="shared" si="3"/>
        <v>1</v>
      </c>
      <c r="AH26" s="35">
        <f t="shared" si="14"/>
        <v>0</v>
      </c>
      <c r="AI26" s="35">
        <f t="shared" si="15"/>
        <v>0</v>
      </c>
      <c r="AJ26" s="37">
        <f t="shared" si="4"/>
        <v>1</v>
      </c>
      <c r="AK26" s="38" t="str">
        <f t="shared" si="5"/>
        <v/>
      </c>
    </row>
    <row r="27" spans="1:37" s="82" customFormat="1" x14ac:dyDescent="0.2">
      <c r="A27" s="26">
        <f>IF(المدخلات!C24&lt;&gt;0,المدخلات!C24,"")</f>
        <v>23</v>
      </c>
      <c r="B27" s="27" t="str">
        <f>IF(المدخلات!D24&lt;&gt;"",المدخلات!D24,"")</f>
        <v/>
      </c>
      <c r="C27" s="28" t="str">
        <f>IF(المدخلات!E24&lt;&gt;"",المدخلات!E24,"")</f>
        <v/>
      </c>
      <c r="D27" s="29"/>
      <c r="E27" s="29"/>
      <c r="F27" s="29"/>
      <c r="G27" s="29"/>
      <c r="H27" s="30">
        <f t="shared" si="6"/>
        <v>0</v>
      </c>
      <c r="I27" s="31">
        <f t="shared" si="7"/>
        <v>0</v>
      </c>
      <c r="J27" s="32">
        <f t="shared" si="0"/>
        <v>1</v>
      </c>
      <c r="K27" s="29"/>
      <c r="L27" s="29"/>
      <c r="M27" s="29"/>
      <c r="N27" s="30">
        <f t="shared" si="8"/>
        <v>0</v>
      </c>
      <c r="O27" s="31">
        <f t="shared" si="9"/>
        <v>0</v>
      </c>
      <c r="P27" s="32">
        <f t="shared" si="1"/>
        <v>1</v>
      </c>
      <c r="Q27" s="29"/>
      <c r="R27" s="29"/>
      <c r="S27" s="29"/>
      <c r="T27" s="29"/>
      <c r="U27" s="29"/>
      <c r="V27" s="29"/>
      <c r="W27" s="29"/>
      <c r="X27" s="30">
        <f t="shared" si="10"/>
        <v>0</v>
      </c>
      <c r="Y27" s="31">
        <f t="shared" si="11"/>
        <v>0</v>
      </c>
      <c r="Z27" s="33">
        <f t="shared" si="2"/>
        <v>1</v>
      </c>
      <c r="AA27" s="34"/>
      <c r="AB27" s="34"/>
      <c r="AC27" s="34"/>
      <c r="AD27" s="34"/>
      <c r="AE27" s="35">
        <f t="shared" si="12"/>
        <v>0</v>
      </c>
      <c r="AF27" s="35">
        <f t="shared" si="13"/>
        <v>0</v>
      </c>
      <c r="AG27" s="36">
        <f t="shared" si="3"/>
        <v>1</v>
      </c>
      <c r="AH27" s="35">
        <f t="shared" si="14"/>
        <v>0</v>
      </c>
      <c r="AI27" s="35">
        <f t="shared" si="15"/>
        <v>0</v>
      </c>
      <c r="AJ27" s="37">
        <f t="shared" si="4"/>
        <v>1</v>
      </c>
      <c r="AK27" s="38" t="str">
        <f t="shared" si="5"/>
        <v/>
      </c>
    </row>
    <row r="28" spans="1:37" s="82" customFormat="1" x14ac:dyDescent="0.2">
      <c r="A28" s="26">
        <f>IF(المدخلات!C25&lt;&gt;0,المدخلات!C25,"")</f>
        <v>24</v>
      </c>
      <c r="B28" s="27" t="str">
        <f>IF(المدخلات!D25&lt;&gt;"",المدخلات!D25,"")</f>
        <v/>
      </c>
      <c r="C28" s="28" t="str">
        <f>IF(المدخلات!E25&lt;&gt;"",المدخلات!E25,"")</f>
        <v/>
      </c>
      <c r="D28" s="29"/>
      <c r="E28" s="29"/>
      <c r="F28" s="29"/>
      <c r="G28" s="29"/>
      <c r="H28" s="30">
        <f t="shared" si="6"/>
        <v>0</v>
      </c>
      <c r="I28" s="31">
        <f t="shared" si="7"/>
        <v>0</v>
      </c>
      <c r="J28" s="32">
        <f t="shared" si="0"/>
        <v>1</v>
      </c>
      <c r="K28" s="29"/>
      <c r="L28" s="29"/>
      <c r="M28" s="29"/>
      <c r="N28" s="30">
        <f t="shared" si="8"/>
        <v>0</v>
      </c>
      <c r="O28" s="31">
        <f t="shared" si="9"/>
        <v>0</v>
      </c>
      <c r="P28" s="32">
        <f t="shared" si="1"/>
        <v>1</v>
      </c>
      <c r="Q28" s="29"/>
      <c r="R28" s="29"/>
      <c r="S28" s="29"/>
      <c r="T28" s="29"/>
      <c r="U28" s="29"/>
      <c r="V28" s="29"/>
      <c r="W28" s="29"/>
      <c r="X28" s="30">
        <f t="shared" si="10"/>
        <v>0</v>
      </c>
      <c r="Y28" s="31">
        <f t="shared" si="11"/>
        <v>0</v>
      </c>
      <c r="Z28" s="33">
        <f t="shared" si="2"/>
        <v>1</v>
      </c>
      <c r="AA28" s="34"/>
      <c r="AB28" s="34"/>
      <c r="AC28" s="34"/>
      <c r="AD28" s="34"/>
      <c r="AE28" s="35">
        <f t="shared" si="12"/>
        <v>0</v>
      </c>
      <c r="AF28" s="35">
        <f t="shared" si="13"/>
        <v>0</v>
      </c>
      <c r="AG28" s="36">
        <f t="shared" si="3"/>
        <v>1</v>
      </c>
      <c r="AH28" s="35">
        <f t="shared" si="14"/>
        <v>0</v>
      </c>
      <c r="AI28" s="35">
        <f t="shared" si="15"/>
        <v>0</v>
      </c>
      <c r="AJ28" s="37">
        <f t="shared" si="4"/>
        <v>1</v>
      </c>
      <c r="AK28" s="38" t="str">
        <f t="shared" si="5"/>
        <v/>
      </c>
    </row>
    <row r="29" spans="1:37" s="82" customFormat="1" x14ac:dyDescent="0.2">
      <c r="A29" s="26">
        <f>IF(المدخلات!C26&lt;&gt;0,المدخلات!C26,"")</f>
        <v>25</v>
      </c>
      <c r="B29" s="27" t="str">
        <f>IF(المدخلات!D26&lt;&gt;"",المدخلات!D26,"")</f>
        <v/>
      </c>
      <c r="C29" s="28" t="str">
        <f>IF(المدخلات!E26&lt;&gt;"",المدخلات!E26,"")</f>
        <v/>
      </c>
      <c r="D29" s="29"/>
      <c r="E29" s="29"/>
      <c r="F29" s="29"/>
      <c r="G29" s="29"/>
      <c r="H29" s="30">
        <f t="shared" si="6"/>
        <v>0</v>
      </c>
      <c r="I29" s="31">
        <f t="shared" si="7"/>
        <v>0</v>
      </c>
      <c r="J29" s="32">
        <f t="shared" si="0"/>
        <v>1</v>
      </c>
      <c r="K29" s="29"/>
      <c r="L29" s="29"/>
      <c r="M29" s="29"/>
      <c r="N29" s="30">
        <f t="shared" si="8"/>
        <v>0</v>
      </c>
      <c r="O29" s="31">
        <f t="shared" si="9"/>
        <v>0</v>
      </c>
      <c r="P29" s="32">
        <f t="shared" si="1"/>
        <v>1</v>
      </c>
      <c r="Q29" s="29"/>
      <c r="R29" s="29"/>
      <c r="S29" s="29"/>
      <c r="T29" s="29"/>
      <c r="U29" s="29"/>
      <c r="V29" s="29"/>
      <c r="W29" s="29"/>
      <c r="X29" s="30">
        <f t="shared" si="10"/>
        <v>0</v>
      </c>
      <c r="Y29" s="31">
        <f t="shared" si="11"/>
        <v>0</v>
      </c>
      <c r="Z29" s="33">
        <f t="shared" si="2"/>
        <v>1</v>
      </c>
      <c r="AA29" s="34"/>
      <c r="AB29" s="34"/>
      <c r="AC29" s="34"/>
      <c r="AD29" s="34"/>
      <c r="AE29" s="35">
        <f t="shared" si="12"/>
        <v>0</v>
      </c>
      <c r="AF29" s="35">
        <f t="shared" si="13"/>
        <v>0</v>
      </c>
      <c r="AG29" s="36">
        <f t="shared" si="3"/>
        <v>1</v>
      </c>
      <c r="AH29" s="35">
        <f t="shared" si="14"/>
        <v>0</v>
      </c>
      <c r="AI29" s="35">
        <f t="shared" si="15"/>
        <v>0</v>
      </c>
      <c r="AJ29" s="37">
        <f t="shared" si="4"/>
        <v>1</v>
      </c>
      <c r="AK29" s="38" t="str">
        <f t="shared" si="5"/>
        <v/>
      </c>
    </row>
    <row r="30" spans="1:37" s="82" customFormat="1" x14ac:dyDescent="0.2">
      <c r="A30" s="26">
        <f>IF(المدخلات!C27&lt;&gt;0,المدخلات!C27,"")</f>
        <v>26</v>
      </c>
      <c r="B30" s="27" t="str">
        <f>IF(المدخلات!D27&lt;&gt;"",المدخلات!D27,"")</f>
        <v/>
      </c>
      <c r="C30" s="28" t="str">
        <f>IF(المدخلات!E27&lt;&gt;"",المدخلات!E27,"")</f>
        <v/>
      </c>
      <c r="D30" s="29"/>
      <c r="E30" s="29"/>
      <c r="F30" s="29"/>
      <c r="G30" s="29"/>
      <c r="H30" s="30">
        <f t="shared" si="6"/>
        <v>0</v>
      </c>
      <c r="I30" s="31">
        <f t="shared" si="7"/>
        <v>0</v>
      </c>
      <c r="J30" s="32">
        <f t="shared" si="0"/>
        <v>1</v>
      </c>
      <c r="K30" s="29"/>
      <c r="L30" s="29"/>
      <c r="M30" s="29"/>
      <c r="N30" s="30">
        <f t="shared" si="8"/>
        <v>0</v>
      </c>
      <c r="O30" s="31">
        <f t="shared" si="9"/>
        <v>0</v>
      </c>
      <c r="P30" s="32">
        <f t="shared" si="1"/>
        <v>1</v>
      </c>
      <c r="Q30" s="29"/>
      <c r="R30" s="29"/>
      <c r="S30" s="29"/>
      <c r="T30" s="29"/>
      <c r="U30" s="29"/>
      <c r="V30" s="29"/>
      <c r="W30" s="29"/>
      <c r="X30" s="30">
        <f t="shared" si="10"/>
        <v>0</v>
      </c>
      <c r="Y30" s="31">
        <f t="shared" si="11"/>
        <v>0</v>
      </c>
      <c r="Z30" s="33">
        <f t="shared" si="2"/>
        <v>1</v>
      </c>
      <c r="AA30" s="34"/>
      <c r="AB30" s="34"/>
      <c r="AC30" s="34"/>
      <c r="AD30" s="34"/>
      <c r="AE30" s="35">
        <f t="shared" si="12"/>
        <v>0</v>
      </c>
      <c r="AF30" s="35">
        <f t="shared" si="13"/>
        <v>0</v>
      </c>
      <c r="AG30" s="36">
        <f t="shared" si="3"/>
        <v>1</v>
      </c>
      <c r="AH30" s="35">
        <f t="shared" si="14"/>
        <v>0</v>
      </c>
      <c r="AI30" s="35">
        <f t="shared" si="15"/>
        <v>0</v>
      </c>
      <c r="AJ30" s="37">
        <f t="shared" si="4"/>
        <v>1</v>
      </c>
      <c r="AK30" s="38" t="str">
        <f t="shared" si="5"/>
        <v/>
      </c>
    </row>
    <row r="31" spans="1:37" s="82" customFormat="1" x14ac:dyDescent="0.2">
      <c r="A31" s="26">
        <f>IF(المدخلات!C28&lt;&gt;0,المدخلات!C28,"")</f>
        <v>27</v>
      </c>
      <c r="B31" s="27" t="str">
        <f>IF(المدخلات!D28&lt;&gt;"",المدخلات!D28,"")</f>
        <v/>
      </c>
      <c r="C31" s="28" t="str">
        <f>IF(المدخلات!E28&lt;&gt;"",المدخلات!E28,"")</f>
        <v/>
      </c>
      <c r="D31" s="29"/>
      <c r="E31" s="29"/>
      <c r="F31" s="29"/>
      <c r="G31" s="29"/>
      <c r="H31" s="30">
        <f t="shared" si="6"/>
        <v>0</v>
      </c>
      <c r="I31" s="31">
        <f t="shared" si="7"/>
        <v>0</v>
      </c>
      <c r="J31" s="32">
        <f t="shared" si="0"/>
        <v>1</v>
      </c>
      <c r="K31" s="29"/>
      <c r="L31" s="29"/>
      <c r="M31" s="29"/>
      <c r="N31" s="30">
        <f t="shared" si="8"/>
        <v>0</v>
      </c>
      <c r="O31" s="31">
        <f t="shared" si="9"/>
        <v>0</v>
      </c>
      <c r="P31" s="32">
        <f t="shared" si="1"/>
        <v>1</v>
      </c>
      <c r="Q31" s="29"/>
      <c r="R31" s="29"/>
      <c r="S31" s="29"/>
      <c r="T31" s="29"/>
      <c r="U31" s="29"/>
      <c r="V31" s="29"/>
      <c r="W31" s="29"/>
      <c r="X31" s="30">
        <f t="shared" si="10"/>
        <v>0</v>
      </c>
      <c r="Y31" s="31">
        <f t="shared" si="11"/>
        <v>0</v>
      </c>
      <c r="Z31" s="33">
        <f t="shared" si="2"/>
        <v>1</v>
      </c>
      <c r="AA31" s="34"/>
      <c r="AB31" s="34"/>
      <c r="AC31" s="34"/>
      <c r="AD31" s="34"/>
      <c r="AE31" s="35">
        <f t="shared" si="12"/>
        <v>0</v>
      </c>
      <c r="AF31" s="35">
        <f t="shared" si="13"/>
        <v>0</v>
      </c>
      <c r="AG31" s="36">
        <f t="shared" si="3"/>
        <v>1</v>
      </c>
      <c r="AH31" s="35">
        <f t="shared" si="14"/>
        <v>0</v>
      </c>
      <c r="AI31" s="35">
        <f t="shared" si="15"/>
        <v>0</v>
      </c>
      <c r="AJ31" s="37">
        <f t="shared" si="4"/>
        <v>1</v>
      </c>
      <c r="AK31" s="38" t="str">
        <f t="shared" si="5"/>
        <v/>
      </c>
    </row>
    <row r="32" spans="1:37" s="82" customFormat="1" x14ac:dyDescent="0.2">
      <c r="A32" s="26">
        <f>IF(المدخلات!C29&lt;&gt;0,المدخلات!C29,"")</f>
        <v>28</v>
      </c>
      <c r="B32" s="27" t="str">
        <f>IF(المدخلات!D29&lt;&gt;"",المدخلات!D29,"")</f>
        <v/>
      </c>
      <c r="C32" s="28" t="str">
        <f>IF(المدخلات!E29&lt;&gt;"",المدخلات!E29,"")</f>
        <v/>
      </c>
      <c r="D32" s="29"/>
      <c r="E32" s="29"/>
      <c r="F32" s="29"/>
      <c r="G32" s="29"/>
      <c r="H32" s="30">
        <f t="shared" si="6"/>
        <v>0</v>
      </c>
      <c r="I32" s="31">
        <f t="shared" si="7"/>
        <v>0</v>
      </c>
      <c r="J32" s="32">
        <f t="shared" si="0"/>
        <v>1</v>
      </c>
      <c r="K32" s="29"/>
      <c r="L32" s="29"/>
      <c r="M32" s="29"/>
      <c r="N32" s="30">
        <f t="shared" si="8"/>
        <v>0</v>
      </c>
      <c r="O32" s="31">
        <f t="shared" si="9"/>
        <v>0</v>
      </c>
      <c r="P32" s="32">
        <f t="shared" si="1"/>
        <v>1</v>
      </c>
      <c r="Q32" s="29"/>
      <c r="R32" s="29"/>
      <c r="S32" s="29"/>
      <c r="T32" s="29"/>
      <c r="U32" s="29"/>
      <c r="V32" s="29"/>
      <c r="W32" s="29"/>
      <c r="X32" s="30">
        <f t="shared" si="10"/>
        <v>0</v>
      </c>
      <c r="Y32" s="31">
        <f t="shared" si="11"/>
        <v>0</v>
      </c>
      <c r="Z32" s="33">
        <f t="shared" si="2"/>
        <v>1</v>
      </c>
      <c r="AA32" s="34"/>
      <c r="AB32" s="34"/>
      <c r="AC32" s="34"/>
      <c r="AD32" s="34"/>
      <c r="AE32" s="35">
        <f t="shared" si="12"/>
        <v>0</v>
      </c>
      <c r="AF32" s="35">
        <f t="shared" si="13"/>
        <v>0</v>
      </c>
      <c r="AG32" s="36">
        <f t="shared" si="3"/>
        <v>1</v>
      </c>
      <c r="AH32" s="35">
        <f t="shared" si="14"/>
        <v>0</v>
      </c>
      <c r="AI32" s="35">
        <f t="shared" si="15"/>
        <v>0</v>
      </c>
      <c r="AJ32" s="37">
        <f t="shared" si="4"/>
        <v>1</v>
      </c>
      <c r="AK32" s="38" t="str">
        <f t="shared" si="5"/>
        <v/>
      </c>
    </row>
    <row r="33" spans="1:37" s="82" customFormat="1" x14ac:dyDescent="0.2">
      <c r="A33" s="26">
        <f>IF(المدخلات!C30&lt;&gt;0,المدخلات!C30,"")</f>
        <v>29</v>
      </c>
      <c r="B33" s="27" t="str">
        <f>IF(المدخلات!D30&lt;&gt;"",المدخلات!D30,"")</f>
        <v/>
      </c>
      <c r="C33" s="28" t="str">
        <f>IF(المدخلات!E30&lt;&gt;"",المدخلات!E30,"")</f>
        <v/>
      </c>
      <c r="D33" s="29"/>
      <c r="E33" s="29"/>
      <c r="F33" s="29"/>
      <c r="G33" s="29"/>
      <c r="H33" s="30">
        <f t="shared" si="6"/>
        <v>0</v>
      </c>
      <c r="I33" s="31">
        <f t="shared" si="7"/>
        <v>0</v>
      </c>
      <c r="J33" s="32">
        <f t="shared" si="0"/>
        <v>1</v>
      </c>
      <c r="K33" s="29"/>
      <c r="L33" s="29"/>
      <c r="M33" s="29"/>
      <c r="N33" s="30">
        <f t="shared" si="8"/>
        <v>0</v>
      </c>
      <c r="O33" s="31">
        <f t="shared" si="9"/>
        <v>0</v>
      </c>
      <c r="P33" s="32">
        <f t="shared" si="1"/>
        <v>1</v>
      </c>
      <c r="Q33" s="29"/>
      <c r="R33" s="29"/>
      <c r="S33" s="29"/>
      <c r="T33" s="29"/>
      <c r="U33" s="29"/>
      <c r="V33" s="29"/>
      <c r="W33" s="29"/>
      <c r="X33" s="30">
        <f t="shared" si="10"/>
        <v>0</v>
      </c>
      <c r="Y33" s="31">
        <f t="shared" si="11"/>
        <v>0</v>
      </c>
      <c r="Z33" s="33">
        <f t="shared" si="2"/>
        <v>1</v>
      </c>
      <c r="AA33" s="34"/>
      <c r="AB33" s="34"/>
      <c r="AC33" s="34"/>
      <c r="AD33" s="34"/>
      <c r="AE33" s="35">
        <f t="shared" si="12"/>
        <v>0</v>
      </c>
      <c r="AF33" s="35">
        <f t="shared" si="13"/>
        <v>0</v>
      </c>
      <c r="AG33" s="36">
        <f t="shared" si="3"/>
        <v>1</v>
      </c>
      <c r="AH33" s="35">
        <f t="shared" si="14"/>
        <v>0</v>
      </c>
      <c r="AI33" s="35">
        <f t="shared" si="15"/>
        <v>0</v>
      </c>
      <c r="AJ33" s="37">
        <f t="shared" si="4"/>
        <v>1</v>
      </c>
      <c r="AK33" s="38" t="str">
        <f t="shared" si="5"/>
        <v/>
      </c>
    </row>
    <row r="34" spans="1:37" s="82" customFormat="1" x14ac:dyDescent="0.2">
      <c r="A34" s="26">
        <f>IF(المدخلات!C31&lt;&gt;0,المدخلات!C31,"")</f>
        <v>30</v>
      </c>
      <c r="B34" s="27" t="str">
        <f>IF(المدخلات!D31&lt;&gt;"",المدخلات!D31,"")</f>
        <v/>
      </c>
      <c r="C34" s="28" t="str">
        <f>IF(المدخلات!E31&lt;&gt;"",المدخلات!E31,"")</f>
        <v/>
      </c>
      <c r="D34" s="29"/>
      <c r="E34" s="29"/>
      <c r="F34" s="29"/>
      <c r="G34" s="29"/>
      <c r="H34" s="30">
        <f t="shared" si="6"/>
        <v>0</v>
      </c>
      <c r="I34" s="31">
        <f t="shared" si="7"/>
        <v>0</v>
      </c>
      <c r="J34" s="32">
        <f t="shared" si="0"/>
        <v>1</v>
      </c>
      <c r="K34" s="29"/>
      <c r="L34" s="29"/>
      <c r="M34" s="29"/>
      <c r="N34" s="30">
        <f t="shared" si="8"/>
        <v>0</v>
      </c>
      <c r="O34" s="31">
        <f t="shared" si="9"/>
        <v>0</v>
      </c>
      <c r="P34" s="32">
        <f t="shared" si="1"/>
        <v>1</v>
      </c>
      <c r="Q34" s="29"/>
      <c r="R34" s="29"/>
      <c r="S34" s="29"/>
      <c r="T34" s="29"/>
      <c r="U34" s="29"/>
      <c r="V34" s="29"/>
      <c r="W34" s="29"/>
      <c r="X34" s="30">
        <f t="shared" si="10"/>
        <v>0</v>
      </c>
      <c r="Y34" s="31">
        <f t="shared" si="11"/>
        <v>0</v>
      </c>
      <c r="Z34" s="33">
        <f t="shared" si="2"/>
        <v>1</v>
      </c>
      <c r="AA34" s="34"/>
      <c r="AB34" s="34"/>
      <c r="AC34" s="34"/>
      <c r="AD34" s="34"/>
      <c r="AE34" s="35">
        <f t="shared" si="12"/>
        <v>0</v>
      </c>
      <c r="AF34" s="35">
        <f t="shared" si="13"/>
        <v>0</v>
      </c>
      <c r="AG34" s="36">
        <f t="shared" si="3"/>
        <v>1</v>
      </c>
      <c r="AH34" s="35">
        <f t="shared" si="14"/>
        <v>0</v>
      </c>
      <c r="AI34" s="35">
        <f t="shared" si="15"/>
        <v>0</v>
      </c>
      <c r="AJ34" s="37">
        <f t="shared" si="4"/>
        <v>1</v>
      </c>
      <c r="AK34" s="38" t="str">
        <f t="shared" si="5"/>
        <v/>
      </c>
    </row>
    <row r="35" spans="1:37" s="82" customFormat="1" x14ac:dyDescent="0.2">
      <c r="A35" s="26">
        <f>IF(المدخلات!C32&lt;&gt;0,المدخلات!C32,"")</f>
        <v>31</v>
      </c>
      <c r="B35" s="27" t="str">
        <f>IF(المدخلات!D32&lt;&gt;"",المدخلات!D32,"")</f>
        <v/>
      </c>
      <c r="C35" s="28" t="str">
        <f>IF(المدخلات!E32&lt;&gt;"",المدخلات!E32,"")</f>
        <v/>
      </c>
      <c r="D35" s="29"/>
      <c r="E35" s="29"/>
      <c r="F35" s="29"/>
      <c r="G35" s="29"/>
      <c r="H35" s="30">
        <f t="shared" si="6"/>
        <v>0</v>
      </c>
      <c r="I35" s="31">
        <f t="shared" si="7"/>
        <v>0</v>
      </c>
      <c r="J35" s="32">
        <f t="shared" si="0"/>
        <v>1</v>
      </c>
      <c r="K35" s="29"/>
      <c r="L35" s="29"/>
      <c r="M35" s="29"/>
      <c r="N35" s="30">
        <f t="shared" si="8"/>
        <v>0</v>
      </c>
      <c r="O35" s="31">
        <f t="shared" si="9"/>
        <v>0</v>
      </c>
      <c r="P35" s="32">
        <f t="shared" si="1"/>
        <v>1</v>
      </c>
      <c r="Q35" s="29"/>
      <c r="R35" s="29"/>
      <c r="S35" s="29"/>
      <c r="T35" s="29"/>
      <c r="U35" s="29"/>
      <c r="V35" s="29"/>
      <c r="W35" s="29"/>
      <c r="X35" s="30">
        <f t="shared" si="10"/>
        <v>0</v>
      </c>
      <c r="Y35" s="31">
        <f t="shared" si="11"/>
        <v>0</v>
      </c>
      <c r="Z35" s="33">
        <f t="shared" si="2"/>
        <v>1</v>
      </c>
      <c r="AA35" s="34"/>
      <c r="AB35" s="34"/>
      <c r="AC35" s="34"/>
      <c r="AD35" s="34"/>
      <c r="AE35" s="35">
        <f t="shared" si="12"/>
        <v>0</v>
      </c>
      <c r="AF35" s="35">
        <f t="shared" si="13"/>
        <v>0</v>
      </c>
      <c r="AG35" s="36">
        <f t="shared" si="3"/>
        <v>1</v>
      </c>
      <c r="AH35" s="35">
        <f t="shared" si="14"/>
        <v>0</v>
      </c>
      <c r="AI35" s="35">
        <f t="shared" si="15"/>
        <v>0</v>
      </c>
      <c r="AJ35" s="37">
        <f t="shared" si="4"/>
        <v>1</v>
      </c>
      <c r="AK35" s="38" t="str">
        <f t="shared" si="5"/>
        <v/>
      </c>
    </row>
    <row r="36" spans="1:37" s="82" customFormat="1" x14ac:dyDescent="0.2">
      <c r="A36" s="26">
        <f>IF(المدخلات!C33&lt;&gt;0,المدخلات!C33,"")</f>
        <v>32</v>
      </c>
      <c r="B36" s="27" t="str">
        <f>IF(المدخلات!D33&lt;&gt;"",المدخلات!D33,"")</f>
        <v/>
      </c>
      <c r="C36" s="28" t="str">
        <f>IF(المدخلات!E33&lt;&gt;"",المدخلات!E33,"")</f>
        <v/>
      </c>
      <c r="D36" s="29"/>
      <c r="E36" s="29"/>
      <c r="F36" s="29"/>
      <c r="G36" s="29"/>
      <c r="H36" s="30">
        <f t="shared" si="6"/>
        <v>0</v>
      </c>
      <c r="I36" s="31">
        <f t="shared" si="7"/>
        <v>0</v>
      </c>
      <c r="J36" s="32">
        <f t="shared" si="0"/>
        <v>1</v>
      </c>
      <c r="K36" s="29"/>
      <c r="L36" s="29"/>
      <c r="M36" s="29"/>
      <c r="N36" s="30">
        <f t="shared" si="8"/>
        <v>0</v>
      </c>
      <c r="O36" s="31">
        <f t="shared" si="9"/>
        <v>0</v>
      </c>
      <c r="P36" s="32">
        <f t="shared" si="1"/>
        <v>1</v>
      </c>
      <c r="Q36" s="29"/>
      <c r="R36" s="29"/>
      <c r="S36" s="29"/>
      <c r="T36" s="29"/>
      <c r="U36" s="29"/>
      <c r="V36" s="29"/>
      <c r="W36" s="29"/>
      <c r="X36" s="30">
        <f t="shared" si="10"/>
        <v>0</v>
      </c>
      <c r="Y36" s="31">
        <f t="shared" si="11"/>
        <v>0</v>
      </c>
      <c r="Z36" s="33">
        <f t="shared" si="2"/>
        <v>1</v>
      </c>
      <c r="AA36" s="34"/>
      <c r="AB36" s="34"/>
      <c r="AC36" s="34"/>
      <c r="AD36" s="34"/>
      <c r="AE36" s="35">
        <f t="shared" si="12"/>
        <v>0</v>
      </c>
      <c r="AF36" s="35">
        <f t="shared" si="13"/>
        <v>0</v>
      </c>
      <c r="AG36" s="36">
        <f t="shared" si="3"/>
        <v>1</v>
      </c>
      <c r="AH36" s="35">
        <f t="shared" si="14"/>
        <v>0</v>
      </c>
      <c r="AI36" s="35">
        <f t="shared" si="15"/>
        <v>0</v>
      </c>
      <c r="AJ36" s="37">
        <f t="shared" si="4"/>
        <v>1</v>
      </c>
      <c r="AK36" s="38" t="str">
        <f t="shared" si="5"/>
        <v/>
      </c>
    </row>
    <row r="37" spans="1:37" s="82" customFormat="1" x14ac:dyDescent="0.2">
      <c r="A37" s="26">
        <f>IF(المدخلات!C34&lt;&gt;0,المدخلات!C34,"")</f>
        <v>33</v>
      </c>
      <c r="B37" s="27" t="str">
        <f>IF(المدخلات!D34&lt;&gt;"",المدخلات!D34,"")</f>
        <v/>
      </c>
      <c r="C37" s="28" t="str">
        <f>IF(المدخلات!E34&lt;&gt;"",المدخلات!E34,"")</f>
        <v/>
      </c>
      <c r="D37" s="29"/>
      <c r="E37" s="29"/>
      <c r="F37" s="29"/>
      <c r="G37" s="29"/>
      <c r="H37" s="30">
        <f t="shared" si="6"/>
        <v>0</v>
      </c>
      <c r="I37" s="31">
        <f t="shared" si="7"/>
        <v>0</v>
      </c>
      <c r="J37" s="32">
        <f t="shared" si="0"/>
        <v>1</v>
      </c>
      <c r="K37" s="29"/>
      <c r="L37" s="29"/>
      <c r="M37" s="29"/>
      <c r="N37" s="30">
        <f t="shared" si="8"/>
        <v>0</v>
      </c>
      <c r="O37" s="31">
        <f t="shared" si="9"/>
        <v>0</v>
      </c>
      <c r="P37" s="32">
        <f t="shared" si="1"/>
        <v>1</v>
      </c>
      <c r="Q37" s="29"/>
      <c r="R37" s="29"/>
      <c r="S37" s="29"/>
      <c r="T37" s="29"/>
      <c r="U37" s="29"/>
      <c r="V37" s="29"/>
      <c r="W37" s="29"/>
      <c r="X37" s="30">
        <f t="shared" si="10"/>
        <v>0</v>
      </c>
      <c r="Y37" s="31">
        <f t="shared" si="11"/>
        <v>0</v>
      </c>
      <c r="Z37" s="33">
        <f t="shared" si="2"/>
        <v>1</v>
      </c>
      <c r="AA37" s="34"/>
      <c r="AB37" s="34"/>
      <c r="AC37" s="34"/>
      <c r="AD37" s="34"/>
      <c r="AE37" s="35">
        <f t="shared" si="12"/>
        <v>0</v>
      </c>
      <c r="AF37" s="35">
        <f t="shared" si="13"/>
        <v>0</v>
      </c>
      <c r="AG37" s="36">
        <f t="shared" si="3"/>
        <v>1</v>
      </c>
      <c r="AH37" s="35">
        <f t="shared" si="14"/>
        <v>0</v>
      </c>
      <c r="AI37" s="35">
        <f t="shared" si="15"/>
        <v>0</v>
      </c>
      <c r="AJ37" s="37">
        <f t="shared" si="4"/>
        <v>1</v>
      </c>
      <c r="AK37" s="38" t="str">
        <f t="shared" si="5"/>
        <v/>
      </c>
    </row>
    <row r="38" spans="1:37" s="82" customFormat="1" x14ac:dyDescent="0.2">
      <c r="A38" s="26">
        <f>IF(المدخلات!C35&lt;&gt;0,المدخلات!C35,"")</f>
        <v>34</v>
      </c>
      <c r="B38" s="27" t="str">
        <f>IF(المدخلات!D35&lt;&gt;"",المدخلات!D35,"")</f>
        <v/>
      </c>
      <c r="C38" s="28" t="str">
        <f>IF(المدخلات!E35&lt;&gt;"",المدخلات!E35,"")</f>
        <v/>
      </c>
      <c r="D38" s="29"/>
      <c r="E38" s="29"/>
      <c r="F38" s="29"/>
      <c r="G38" s="29"/>
      <c r="H38" s="30">
        <f t="shared" si="6"/>
        <v>0</v>
      </c>
      <c r="I38" s="31">
        <f t="shared" si="7"/>
        <v>0</v>
      </c>
      <c r="J38" s="32">
        <f t="shared" si="0"/>
        <v>1</v>
      </c>
      <c r="K38" s="29"/>
      <c r="L38" s="29"/>
      <c r="M38" s="29"/>
      <c r="N38" s="30">
        <f t="shared" si="8"/>
        <v>0</v>
      </c>
      <c r="O38" s="31">
        <f t="shared" si="9"/>
        <v>0</v>
      </c>
      <c r="P38" s="32">
        <f t="shared" si="1"/>
        <v>1</v>
      </c>
      <c r="Q38" s="29"/>
      <c r="R38" s="29"/>
      <c r="S38" s="29"/>
      <c r="T38" s="29"/>
      <c r="U38" s="29"/>
      <c r="V38" s="29"/>
      <c r="W38" s="29"/>
      <c r="X38" s="30">
        <f t="shared" si="10"/>
        <v>0</v>
      </c>
      <c r="Y38" s="31">
        <f t="shared" si="11"/>
        <v>0</v>
      </c>
      <c r="Z38" s="33">
        <f t="shared" si="2"/>
        <v>1</v>
      </c>
      <c r="AA38" s="34"/>
      <c r="AB38" s="34"/>
      <c r="AC38" s="34"/>
      <c r="AD38" s="34"/>
      <c r="AE38" s="35">
        <f t="shared" si="12"/>
        <v>0</v>
      </c>
      <c r="AF38" s="35">
        <f t="shared" si="13"/>
        <v>0</v>
      </c>
      <c r="AG38" s="36">
        <f t="shared" si="3"/>
        <v>1</v>
      </c>
      <c r="AH38" s="35">
        <f t="shared" si="14"/>
        <v>0</v>
      </c>
      <c r="AI38" s="35">
        <f t="shared" si="15"/>
        <v>0</v>
      </c>
      <c r="AJ38" s="37">
        <f t="shared" si="4"/>
        <v>1</v>
      </c>
      <c r="AK38" s="38" t="str">
        <f t="shared" si="5"/>
        <v/>
      </c>
    </row>
    <row r="39" spans="1:37" s="82" customFormat="1" x14ac:dyDescent="0.2">
      <c r="A39" s="26">
        <f>IF(المدخلات!C36&lt;&gt;0,المدخلات!C36,"")</f>
        <v>35</v>
      </c>
      <c r="B39" s="27" t="str">
        <f>IF(المدخلات!D36&lt;&gt;"",المدخلات!D36,"")</f>
        <v/>
      </c>
      <c r="C39" s="28" t="str">
        <f>IF(المدخلات!E36&lt;&gt;"",المدخلات!E36,"")</f>
        <v/>
      </c>
      <c r="D39" s="29"/>
      <c r="E39" s="29"/>
      <c r="F39" s="29"/>
      <c r="G39" s="29"/>
      <c r="H39" s="30">
        <f t="shared" si="6"/>
        <v>0</v>
      </c>
      <c r="I39" s="31">
        <f t="shared" si="7"/>
        <v>0</v>
      </c>
      <c r="J39" s="32">
        <f t="shared" si="0"/>
        <v>1</v>
      </c>
      <c r="K39" s="29"/>
      <c r="L39" s="29"/>
      <c r="M39" s="29"/>
      <c r="N39" s="30">
        <f t="shared" si="8"/>
        <v>0</v>
      </c>
      <c r="O39" s="31">
        <f t="shared" si="9"/>
        <v>0</v>
      </c>
      <c r="P39" s="32">
        <f t="shared" si="1"/>
        <v>1</v>
      </c>
      <c r="Q39" s="29"/>
      <c r="R39" s="29"/>
      <c r="S39" s="29"/>
      <c r="T39" s="29"/>
      <c r="U39" s="29"/>
      <c r="V39" s="29"/>
      <c r="W39" s="29"/>
      <c r="X39" s="30">
        <f t="shared" si="10"/>
        <v>0</v>
      </c>
      <c r="Y39" s="31">
        <f t="shared" si="11"/>
        <v>0</v>
      </c>
      <c r="Z39" s="33">
        <f t="shared" si="2"/>
        <v>1</v>
      </c>
      <c r="AA39" s="34"/>
      <c r="AB39" s="34"/>
      <c r="AC39" s="34"/>
      <c r="AD39" s="34"/>
      <c r="AE39" s="35">
        <f t="shared" si="12"/>
        <v>0</v>
      </c>
      <c r="AF39" s="35">
        <f t="shared" si="13"/>
        <v>0</v>
      </c>
      <c r="AG39" s="36">
        <f t="shared" si="3"/>
        <v>1</v>
      </c>
      <c r="AH39" s="35">
        <f t="shared" si="14"/>
        <v>0</v>
      </c>
      <c r="AI39" s="35">
        <f t="shared" si="15"/>
        <v>0</v>
      </c>
      <c r="AJ39" s="37">
        <f t="shared" si="4"/>
        <v>1</v>
      </c>
      <c r="AK39" s="38" t="str">
        <f t="shared" si="5"/>
        <v/>
      </c>
    </row>
    <row r="40" spans="1:37" s="82" customFormat="1" x14ac:dyDescent="0.2">
      <c r="A40" s="26">
        <f>IF(المدخلات!C37&lt;&gt;0,المدخلات!C37,"")</f>
        <v>36</v>
      </c>
      <c r="B40" s="27" t="str">
        <f>IF(المدخلات!D37&lt;&gt;"",المدخلات!D37,"")</f>
        <v/>
      </c>
      <c r="C40" s="28" t="str">
        <f>IF(المدخلات!E37&lt;&gt;"",المدخلات!E37,"")</f>
        <v/>
      </c>
      <c r="D40" s="29"/>
      <c r="E40" s="29"/>
      <c r="F40" s="29"/>
      <c r="G40" s="29"/>
      <c r="H40" s="30">
        <f t="shared" ref="H40:H43" si="16">IF(A40&lt;&gt;"",SUM(D40:G40),"")</f>
        <v>0</v>
      </c>
      <c r="I40" s="31">
        <f t="shared" ref="I40:I43" si="17">IF(A40&lt;&gt;"",(D40+E40+F40+G40)/4,"")</f>
        <v>0</v>
      </c>
      <c r="J40" s="32">
        <f t="shared" si="0"/>
        <v>1</v>
      </c>
      <c r="K40" s="29"/>
      <c r="L40" s="29"/>
      <c r="M40" s="29"/>
      <c r="N40" s="30">
        <f t="shared" ref="N40:N43" si="18">IF(A40&lt;&gt;"",SUM(K40:M40),"")</f>
        <v>0</v>
      </c>
      <c r="O40" s="31">
        <f t="shared" ref="O40:O43" si="19">IF(A40&lt;&gt;"",(K40+L40+M40)/3,"")</f>
        <v>0</v>
      </c>
      <c r="P40" s="32">
        <f t="shared" si="1"/>
        <v>1</v>
      </c>
      <c r="Q40" s="29"/>
      <c r="R40" s="29"/>
      <c r="S40" s="29"/>
      <c r="T40" s="29"/>
      <c r="U40" s="29"/>
      <c r="V40" s="29"/>
      <c r="W40" s="29"/>
      <c r="X40" s="30">
        <f t="shared" ref="X40:X43" si="20">IF(A40&lt;&gt;"",IF(W40&lt;&gt;7.77,SUM(Q40:W40),SUM(Q40:V40)),"")</f>
        <v>0</v>
      </c>
      <c r="Y40" s="31">
        <f t="shared" ref="Y40:Y43" si="21">IF(A40&lt;&gt;"",IF(W40=7.77,X40/6,X40/7),"")</f>
        <v>0</v>
      </c>
      <c r="Z40" s="33">
        <f t="shared" si="2"/>
        <v>1</v>
      </c>
      <c r="AA40" s="34"/>
      <c r="AB40" s="34"/>
      <c r="AC40" s="34"/>
      <c r="AD40" s="34"/>
      <c r="AE40" s="35">
        <f t="shared" ref="AE40:AE43" si="22">IF(A40&lt;&gt;"",SUM(AA40:AD40),"")</f>
        <v>0</v>
      </c>
      <c r="AF40" s="35">
        <f t="shared" ref="AF40:AF43" si="23">IF(A40&lt;&gt;"",AE40/4,"")</f>
        <v>0</v>
      </c>
      <c r="AG40" s="36">
        <f t="shared" si="3"/>
        <v>1</v>
      </c>
      <c r="AH40" s="35">
        <f t="shared" si="14"/>
        <v>0</v>
      </c>
      <c r="AI40" s="35">
        <f t="shared" si="15"/>
        <v>0</v>
      </c>
      <c r="AJ40" s="37">
        <f t="shared" si="4"/>
        <v>1</v>
      </c>
      <c r="AK40" s="38" t="str">
        <f t="shared" si="5"/>
        <v/>
      </c>
    </row>
    <row r="41" spans="1:37" s="82" customFormat="1" x14ac:dyDescent="0.2">
      <c r="A41" s="26">
        <f>IF(المدخلات!C38&lt;&gt;0,المدخلات!C38,"")</f>
        <v>37</v>
      </c>
      <c r="B41" s="27" t="str">
        <f>IF(المدخلات!D38&lt;&gt;"",المدخلات!D38,"")</f>
        <v/>
      </c>
      <c r="C41" s="28" t="str">
        <f>IF(المدخلات!E38&lt;&gt;"",المدخلات!E38,"")</f>
        <v/>
      </c>
      <c r="D41" s="29"/>
      <c r="E41" s="29"/>
      <c r="F41" s="29"/>
      <c r="G41" s="29"/>
      <c r="H41" s="30">
        <f t="shared" si="16"/>
        <v>0</v>
      </c>
      <c r="I41" s="31">
        <f t="shared" si="17"/>
        <v>0</v>
      </c>
      <c r="J41" s="32">
        <f t="shared" si="0"/>
        <v>1</v>
      </c>
      <c r="K41" s="29"/>
      <c r="L41" s="29"/>
      <c r="M41" s="29"/>
      <c r="N41" s="30">
        <f t="shared" si="18"/>
        <v>0</v>
      </c>
      <c r="O41" s="31">
        <f t="shared" si="19"/>
        <v>0</v>
      </c>
      <c r="P41" s="32">
        <f t="shared" si="1"/>
        <v>1</v>
      </c>
      <c r="Q41" s="29"/>
      <c r="R41" s="29"/>
      <c r="S41" s="29"/>
      <c r="T41" s="29"/>
      <c r="U41" s="29"/>
      <c r="V41" s="29"/>
      <c r="W41" s="29"/>
      <c r="X41" s="30">
        <f t="shared" si="20"/>
        <v>0</v>
      </c>
      <c r="Y41" s="31">
        <f t="shared" si="21"/>
        <v>0</v>
      </c>
      <c r="Z41" s="33">
        <f t="shared" si="2"/>
        <v>1</v>
      </c>
      <c r="AA41" s="34"/>
      <c r="AB41" s="34"/>
      <c r="AC41" s="34"/>
      <c r="AD41" s="34"/>
      <c r="AE41" s="35">
        <f t="shared" si="22"/>
        <v>0</v>
      </c>
      <c r="AF41" s="35">
        <f t="shared" si="23"/>
        <v>0</v>
      </c>
      <c r="AG41" s="36">
        <f t="shared" si="3"/>
        <v>1</v>
      </c>
      <c r="AH41" s="35">
        <f t="shared" si="14"/>
        <v>0</v>
      </c>
      <c r="AI41" s="35">
        <f t="shared" si="15"/>
        <v>0</v>
      </c>
      <c r="AJ41" s="37">
        <f t="shared" si="4"/>
        <v>1</v>
      </c>
      <c r="AK41" s="38" t="str">
        <f t="shared" si="5"/>
        <v/>
      </c>
    </row>
    <row r="42" spans="1:37" s="82" customFormat="1" x14ac:dyDescent="0.2">
      <c r="A42" s="26">
        <f>IF(المدخلات!C39&lt;&gt;0,المدخلات!C39,"")</f>
        <v>38</v>
      </c>
      <c r="B42" s="27" t="str">
        <f>IF(المدخلات!D39&lt;&gt;"",المدخلات!D39,"")</f>
        <v/>
      </c>
      <c r="C42" s="28" t="str">
        <f>IF(المدخلات!E39&lt;&gt;"",المدخلات!E39,"")</f>
        <v/>
      </c>
      <c r="D42" s="29"/>
      <c r="E42" s="29"/>
      <c r="F42" s="29"/>
      <c r="G42" s="29"/>
      <c r="H42" s="30">
        <f t="shared" si="16"/>
        <v>0</v>
      </c>
      <c r="I42" s="31">
        <f t="shared" si="17"/>
        <v>0</v>
      </c>
      <c r="J42" s="32">
        <f t="shared" si="0"/>
        <v>1</v>
      </c>
      <c r="K42" s="29"/>
      <c r="L42" s="29"/>
      <c r="M42" s="29"/>
      <c r="N42" s="30">
        <f t="shared" si="18"/>
        <v>0</v>
      </c>
      <c r="O42" s="31">
        <f t="shared" si="19"/>
        <v>0</v>
      </c>
      <c r="P42" s="32">
        <f t="shared" si="1"/>
        <v>1</v>
      </c>
      <c r="Q42" s="29"/>
      <c r="R42" s="29"/>
      <c r="S42" s="29"/>
      <c r="T42" s="29"/>
      <c r="U42" s="29"/>
      <c r="V42" s="29"/>
      <c r="W42" s="29"/>
      <c r="X42" s="30">
        <f t="shared" si="20"/>
        <v>0</v>
      </c>
      <c r="Y42" s="31">
        <f t="shared" si="21"/>
        <v>0</v>
      </c>
      <c r="Z42" s="33">
        <f t="shared" si="2"/>
        <v>1</v>
      </c>
      <c r="AA42" s="34"/>
      <c r="AB42" s="34"/>
      <c r="AC42" s="34"/>
      <c r="AD42" s="34"/>
      <c r="AE42" s="35">
        <f t="shared" si="22"/>
        <v>0</v>
      </c>
      <c r="AF42" s="35">
        <f t="shared" si="23"/>
        <v>0</v>
      </c>
      <c r="AG42" s="36">
        <f t="shared" si="3"/>
        <v>1</v>
      </c>
      <c r="AH42" s="35">
        <f t="shared" si="14"/>
        <v>0</v>
      </c>
      <c r="AI42" s="35">
        <f t="shared" si="15"/>
        <v>0</v>
      </c>
      <c r="AJ42" s="37">
        <f t="shared" si="4"/>
        <v>1</v>
      </c>
      <c r="AK42" s="38" t="str">
        <f t="shared" si="5"/>
        <v/>
      </c>
    </row>
    <row r="43" spans="1:37" s="82" customFormat="1" x14ac:dyDescent="0.2">
      <c r="A43" s="26">
        <f>IF(المدخلات!C40&lt;&gt;0,المدخلات!C40,"")</f>
        <v>39</v>
      </c>
      <c r="B43" s="27" t="str">
        <f>IF(المدخلات!D40&lt;&gt;"",المدخلات!D40,"")</f>
        <v/>
      </c>
      <c r="C43" s="28" t="str">
        <f>IF(المدخلات!E40&lt;&gt;"",المدخلات!E40,"")</f>
        <v/>
      </c>
      <c r="D43" s="29"/>
      <c r="E43" s="29"/>
      <c r="F43" s="29"/>
      <c r="G43" s="29"/>
      <c r="H43" s="30">
        <f t="shared" si="16"/>
        <v>0</v>
      </c>
      <c r="I43" s="31">
        <f t="shared" si="17"/>
        <v>0</v>
      </c>
      <c r="J43" s="32">
        <f t="shared" si="0"/>
        <v>1</v>
      </c>
      <c r="K43" s="29"/>
      <c r="L43" s="29"/>
      <c r="M43" s="29"/>
      <c r="N43" s="30">
        <f t="shared" si="18"/>
        <v>0</v>
      </c>
      <c r="O43" s="31">
        <f t="shared" si="19"/>
        <v>0</v>
      </c>
      <c r="P43" s="32">
        <f t="shared" si="1"/>
        <v>1</v>
      </c>
      <c r="Q43" s="29"/>
      <c r="R43" s="29"/>
      <c r="S43" s="29"/>
      <c r="T43" s="29"/>
      <c r="U43" s="29"/>
      <c r="V43" s="29"/>
      <c r="W43" s="29"/>
      <c r="X43" s="30">
        <f t="shared" si="20"/>
        <v>0</v>
      </c>
      <c r="Y43" s="31">
        <f t="shared" si="21"/>
        <v>0</v>
      </c>
      <c r="Z43" s="33">
        <f t="shared" si="2"/>
        <v>1</v>
      </c>
      <c r="AA43" s="34"/>
      <c r="AB43" s="34"/>
      <c r="AC43" s="34"/>
      <c r="AD43" s="34"/>
      <c r="AE43" s="35">
        <f t="shared" si="22"/>
        <v>0</v>
      </c>
      <c r="AF43" s="35">
        <f t="shared" si="23"/>
        <v>0</v>
      </c>
      <c r="AG43" s="36">
        <f t="shared" si="3"/>
        <v>1</v>
      </c>
      <c r="AH43" s="35">
        <f t="shared" si="14"/>
        <v>0</v>
      </c>
      <c r="AI43" s="35">
        <f t="shared" si="15"/>
        <v>0</v>
      </c>
      <c r="AJ43" s="37">
        <f t="shared" si="4"/>
        <v>1</v>
      </c>
      <c r="AK43" s="38" t="str">
        <f t="shared" si="5"/>
        <v/>
      </c>
    </row>
    <row r="44" spans="1:37" s="82" customFormat="1" x14ac:dyDescent="0.2">
      <c r="A44" s="26">
        <f>IF(المدخلات!C41&lt;&gt;0,المدخلات!C41,"")</f>
        <v>40</v>
      </c>
      <c r="B44" s="27" t="str">
        <f>IF(المدخلات!D41&lt;&gt;"",المدخلات!D41,"")</f>
        <v/>
      </c>
      <c r="C44" s="28" t="str">
        <f>IF(المدخلات!E41&lt;&gt;"",المدخلات!E41,"")</f>
        <v/>
      </c>
      <c r="D44" s="29"/>
      <c r="E44" s="29"/>
      <c r="F44" s="29"/>
      <c r="G44" s="29"/>
      <c r="H44" s="30">
        <f t="shared" ref="H44:H49" si="24">IF(A44&lt;&gt;"",SUM(D44:G44),"")</f>
        <v>0</v>
      </c>
      <c r="I44" s="31">
        <f t="shared" ref="I44:I49" si="25">IF(A44&lt;&gt;"",(D44+E44+F44+G44)/4,"")</f>
        <v>0</v>
      </c>
      <c r="J44" s="32">
        <f t="shared" ref="J44:J49" si="26">IF(A44&lt;&gt;"",RANK(I44,I$5:I$49,0),"")</f>
        <v>1</v>
      </c>
      <c r="K44" s="29"/>
      <c r="L44" s="29"/>
      <c r="M44" s="29"/>
      <c r="N44" s="30">
        <f t="shared" ref="N44:N49" si="27">IF(A44&lt;&gt;"",SUM(K44:M44),"")</f>
        <v>0</v>
      </c>
      <c r="O44" s="31">
        <f t="shared" ref="O44:O49" si="28">IF(A44&lt;&gt;"",(K44+L44+M44)/3,"")</f>
        <v>0</v>
      </c>
      <c r="P44" s="32">
        <f t="shared" ref="P44:P49" si="29">IF(A44&lt;&gt;"",RANK(O44,O$5:O$49,0),"")</f>
        <v>1</v>
      </c>
      <c r="Q44" s="29"/>
      <c r="R44" s="29"/>
      <c r="S44" s="29"/>
      <c r="T44" s="29"/>
      <c r="U44" s="29"/>
      <c r="V44" s="29"/>
      <c r="W44" s="29"/>
      <c r="X44" s="30">
        <f t="shared" ref="X44:X49" si="30">IF(A44&lt;&gt;"",IF(W44&lt;&gt;7.77,SUM(Q44:W44),SUM(Q44:V44)),"")</f>
        <v>0</v>
      </c>
      <c r="Y44" s="31">
        <f t="shared" ref="Y44:Y49" si="31">IF(A44&lt;&gt;"",IF(W44=7.77,X44/6,X44/7),"")</f>
        <v>0</v>
      </c>
      <c r="Z44" s="33">
        <f t="shared" ref="Z44:Z49" si="32">IF(A44&lt;&gt;"",RANK(Y44,Y$5:Y$49,0),"")</f>
        <v>1</v>
      </c>
      <c r="AA44" s="34"/>
      <c r="AB44" s="34"/>
      <c r="AC44" s="34"/>
      <c r="AD44" s="34"/>
      <c r="AE44" s="35">
        <f t="shared" ref="AE44:AE49" si="33">IF(A44&lt;&gt;"",SUM(AA44:AD44),"")</f>
        <v>0</v>
      </c>
      <c r="AF44" s="35">
        <f t="shared" ref="AF44:AF49" si="34">IF(A44&lt;&gt;"",AE44/4,"")</f>
        <v>0</v>
      </c>
      <c r="AG44" s="36">
        <f t="shared" ref="AG44:AG49" si="35">IF(A44&lt;&gt;"",RANK(AF44,AF$5:AF$49,0),"")</f>
        <v>1</v>
      </c>
      <c r="AH44" s="35">
        <f t="shared" si="14"/>
        <v>0</v>
      </c>
      <c r="AI44" s="35">
        <f t="shared" si="15"/>
        <v>0</v>
      </c>
      <c r="AJ44" s="37">
        <f t="shared" ref="AJ44:AJ49" si="36">IF(A44&lt;&gt;"",RANK(AI44,AI$5:AI$49,0),"")</f>
        <v>1</v>
      </c>
      <c r="AK44" s="38" t="str">
        <f t="shared" ref="AK44:AK49" si="37">IF(A44&lt;&gt;"",IF(AI44&gt;=16,"شكر",IF(AI44&gt;=15,"شرف",IF(AI44&gt;=14,"تشجيع",IF(AI44&gt;=13,"رضا","")))),"")</f>
        <v/>
      </c>
    </row>
    <row r="45" spans="1:37" s="82" customFormat="1" x14ac:dyDescent="0.2">
      <c r="A45" s="26">
        <f>IF(المدخلات!C42&lt;&gt;0,المدخلات!C42,"")</f>
        <v>41</v>
      </c>
      <c r="B45" s="27" t="str">
        <f>IF(المدخلات!D42&lt;&gt;"",المدخلات!D42,"")</f>
        <v/>
      </c>
      <c r="C45" s="28" t="str">
        <f>IF(المدخلات!E42&lt;&gt;"",المدخلات!E42,"")</f>
        <v/>
      </c>
      <c r="D45" s="29"/>
      <c r="E45" s="29"/>
      <c r="F45" s="29"/>
      <c r="G45" s="29"/>
      <c r="H45" s="30">
        <f t="shared" si="24"/>
        <v>0</v>
      </c>
      <c r="I45" s="31">
        <f t="shared" si="25"/>
        <v>0</v>
      </c>
      <c r="J45" s="32">
        <f t="shared" si="26"/>
        <v>1</v>
      </c>
      <c r="K45" s="29"/>
      <c r="L45" s="29"/>
      <c r="M45" s="29"/>
      <c r="N45" s="30">
        <f t="shared" si="27"/>
        <v>0</v>
      </c>
      <c r="O45" s="31">
        <f t="shared" si="28"/>
        <v>0</v>
      </c>
      <c r="P45" s="32">
        <f t="shared" si="29"/>
        <v>1</v>
      </c>
      <c r="Q45" s="29"/>
      <c r="R45" s="29"/>
      <c r="S45" s="29"/>
      <c r="T45" s="29"/>
      <c r="U45" s="29"/>
      <c r="V45" s="29"/>
      <c r="W45" s="29"/>
      <c r="X45" s="30">
        <f t="shared" si="30"/>
        <v>0</v>
      </c>
      <c r="Y45" s="31">
        <f t="shared" si="31"/>
        <v>0</v>
      </c>
      <c r="Z45" s="33">
        <f t="shared" si="32"/>
        <v>1</v>
      </c>
      <c r="AA45" s="34"/>
      <c r="AB45" s="34"/>
      <c r="AC45" s="34"/>
      <c r="AD45" s="34"/>
      <c r="AE45" s="35">
        <f t="shared" si="33"/>
        <v>0</v>
      </c>
      <c r="AF45" s="35">
        <f t="shared" si="34"/>
        <v>0</v>
      </c>
      <c r="AG45" s="36">
        <f t="shared" si="35"/>
        <v>1</v>
      </c>
      <c r="AH45" s="35">
        <f t="shared" si="14"/>
        <v>0</v>
      </c>
      <c r="AI45" s="35">
        <f t="shared" si="15"/>
        <v>0</v>
      </c>
      <c r="AJ45" s="37">
        <f t="shared" si="36"/>
        <v>1</v>
      </c>
      <c r="AK45" s="38" t="str">
        <f t="shared" si="37"/>
        <v/>
      </c>
    </row>
    <row r="46" spans="1:37" s="82" customFormat="1" x14ac:dyDescent="0.2">
      <c r="A46" s="26">
        <f>IF(المدخلات!C43&lt;&gt;0,المدخلات!C43,"")</f>
        <v>42</v>
      </c>
      <c r="B46" s="27" t="str">
        <f>IF(المدخلات!D43&lt;&gt;"",المدخلات!D43,"")</f>
        <v/>
      </c>
      <c r="C46" s="28" t="str">
        <f>IF(المدخلات!E43&lt;&gt;"",المدخلات!E43,"")</f>
        <v/>
      </c>
      <c r="D46" s="29"/>
      <c r="E46" s="29"/>
      <c r="F46" s="29"/>
      <c r="G46" s="29"/>
      <c r="H46" s="30">
        <f t="shared" si="24"/>
        <v>0</v>
      </c>
      <c r="I46" s="31">
        <f t="shared" si="25"/>
        <v>0</v>
      </c>
      <c r="J46" s="32">
        <f t="shared" si="26"/>
        <v>1</v>
      </c>
      <c r="K46" s="29"/>
      <c r="L46" s="29"/>
      <c r="M46" s="29"/>
      <c r="N46" s="30">
        <f t="shared" si="27"/>
        <v>0</v>
      </c>
      <c r="O46" s="31">
        <f t="shared" si="28"/>
        <v>0</v>
      </c>
      <c r="P46" s="32">
        <f t="shared" si="29"/>
        <v>1</v>
      </c>
      <c r="Q46" s="29"/>
      <c r="R46" s="29"/>
      <c r="S46" s="29"/>
      <c r="T46" s="29"/>
      <c r="U46" s="29"/>
      <c r="V46" s="29"/>
      <c r="W46" s="29"/>
      <c r="X46" s="30">
        <f t="shared" si="30"/>
        <v>0</v>
      </c>
      <c r="Y46" s="31">
        <f t="shared" si="31"/>
        <v>0</v>
      </c>
      <c r="Z46" s="33">
        <f t="shared" si="32"/>
        <v>1</v>
      </c>
      <c r="AA46" s="34"/>
      <c r="AB46" s="34"/>
      <c r="AC46" s="34"/>
      <c r="AD46" s="34"/>
      <c r="AE46" s="35">
        <f t="shared" si="33"/>
        <v>0</v>
      </c>
      <c r="AF46" s="35">
        <f t="shared" si="34"/>
        <v>0</v>
      </c>
      <c r="AG46" s="36">
        <f t="shared" si="35"/>
        <v>1</v>
      </c>
      <c r="AH46" s="35">
        <f t="shared" si="14"/>
        <v>0</v>
      </c>
      <c r="AI46" s="35">
        <f t="shared" si="15"/>
        <v>0</v>
      </c>
      <c r="AJ46" s="37">
        <f t="shared" si="36"/>
        <v>1</v>
      </c>
      <c r="AK46" s="38" t="str">
        <f t="shared" si="37"/>
        <v/>
      </c>
    </row>
    <row r="47" spans="1:37" s="82" customFormat="1" x14ac:dyDescent="0.2">
      <c r="A47" s="26">
        <f>IF(المدخلات!C44&lt;&gt;0,المدخلات!C44,"")</f>
        <v>43</v>
      </c>
      <c r="B47" s="27" t="str">
        <f>IF(المدخلات!D44&lt;&gt;"",المدخلات!D44,"")</f>
        <v/>
      </c>
      <c r="C47" s="28" t="str">
        <f>IF(المدخلات!E44&lt;&gt;"",المدخلات!E44,"")</f>
        <v/>
      </c>
      <c r="D47" s="29"/>
      <c r="E47" s="29"/>
      <c r="F47" s="29"/>
      <c r="G47" s="29"/>
      <c r="H47" s="30">
        <f t="shared" si="24"/>
        <v>0</v>
      </c>
      <c r="I47" s="31">
        <f t="shared" si="25"/>
        <v>0</v>
      </c>
      <c r="J47" s="32">
        <f t="shared" si="26"/>
        <v>1</v>
      </c>
      <c r="K47" s="29"/>
      <c r="L47" s="29"/>
      <c r="M47" s="29"/>
      <c r="N47" s="30">
        <f t="shared" si="27"/>
        <v>0</v>
      </c>
      <c r="O47" s="31">
        <f t="shared" si="28"/>
        <v>0</v>
      </c>
      <c r="P47" s="32">
        <f t="shared" si="29"/>
        <v>1</v>
      </c>
      <c r="Q47" s="29"/>
      <c r="R47" s="29"/>
      <c r="S47" s="29"/>
      <c r="T47" s="29"/>
      <c r="U47" s="29"/>
      <c r="V47" s="29"/>
      <c r="W47" s="29"/>
      <c r="X47" s="30">
        <f t="shared" si="30"/>
        <v>0</v>
      </c>
      <c r="Y47" s="31">
        <f t="shared" si="31"/>
        <v>0</v>
      </c>
      <c r="Z47" s="33">
        <f t="shared" si="32"/>
        <v>1</v>
      </c>
      <c r="AA47" s="34"/>
      <c r="AB47" s="34"/>
      <c r="AC47" s="34"/>
      <c r="AD47" s="34"/>
      <c r="AE47" s="35">
        <f t="shared" si="33"/>
        <v>0</v>
      </c>
      <c r="AF47" s="35">
        <f t="shared" si="34"/>
        <v>0</v>
      </c>
      <c r="AG47" s="36">
        <f t="shared" si="35"/>
        <v>1</v>
      </c>
      <c r="AH47" s="35">
        <f t="shared" si="14"/>
        <v>0</v>
      </c>
      <c r="AI47" s="35">
        <f t="shared" si="15"/>
        <v>0</v>
      </c>
      <c r="AJ47" s="37">
        <f t="shared" si="36"/>
        <v>1</v>
      </c>
      <c r="AK47" s="38" t="str">
        <f t="shared" si="37"/>
        <v/>
      </c>
    </row>
    <row r="48" spans="1:37" s="82" customFormat="1" x14ac:dyDescent="0.2">
      <c r="A48" s="26">
        <f>IF(المدخلات!C45&lt;&gt;0,المدخلات!C45,"")</f>
        <v>44</v>
      </c>
      <c r="B48" s="27" t="str">
        <f>IF(المدخلات!D45&lt;&gt;"",المدخلات!D45,"")</f>
        <v/>
      </c>
      <c r="C48" s="28" t="str">
        <f>IF(المدخلات!E45&lt;&gt;"",المدخلات!E45,"")</f>
        <v/>
      </c>
      <c r="D48" s="29"/>
      <c r="E48" s="29"/>
      <c r="F48" s="29"/>
      <c r="G48" s="29"/>
      <c r="H48" s="30">
        <f t="shared" si="24"/>
        <v>0</v>
      </c>
      <c r="I48" s="31">
        <f t="shared" si="25"/>
        <v>0</v>
      </c>
      <c r="J48" s="32">
        <f t="shared" si="26"/>
        <v>1</v>
      </c>
      <c r="K48" s="29"/>
      <c r="L48" s="29"/>
      <c r="M48" s="29"/>
      <c r="N48" s="30">
        <f t="shared" si="27"/>
        <v>0</v>
      </c>
      <c r="O48" s="31">
        <f t="shared" si="28"/>
        <v>0</v>
      </c>
      <c r="P48" s="32">
        <f t="shared" si="29"/>
        <v>1</v>
      </c>
      <c r="Q48" s="29"/>
      <c r="R48" s="29"/>
      <c r="S48" s="29"/>
      <c r="T48" s="29"/>
      <c r="U48" s="29"/>
      <c r="V48" s="29"/>
      <c r="W48" s="29"/>
      <c r="X48" s="30">
        <f t="shared" si="30"/>
        <v>0</v>
      </c>
      <c r="Y48" s="31">
        <f t="shared" si="31"/>
        <v>0</v>
      </c>
      <c r="Z48" s="33">
        <f t="shared" si="32"/>
        <v>1</v>
      </c>
      <c r="AA48" s="34"/>
      <c r="AB48" s="34"/>
      <c r="AC48" s="34"/>
      <c r="AD48" s="34"/>
      <c r="AE48" s="35">
        <f t="shared" si="33"/>
        <v>0</v>
      </c>
      <c r="AF48" s="35">
        <f t="shared" si="34"/>
        <v>0</v>
      </c>
      <c r="AG48" s="36">
        <f t="shared" si="35"/>
        <v>1</v>
      </c>
      <c r="AH48" s="35">
        <f t="shared" si="14"/>
        <v>0</v>
      </c>
      <c r="AI48" s="35">
        <f t="shared" si="15"/>
        <v>0</v>
      </c>
      <c r="AJ48" s="37">
        <f t="shared" si="36"/>
        <v>1</v>
      </c>
      <c r="AK48" s="38" t="str">
        <f t="shared" si="37"/>
        <v/>
      </c>
    </row>
    <row r="49" spans="1:43" s="82" customFormat="1" x14ac:dyDescent="0.2">
      <c r="A49" s="26">
        <f>IF(المدخلات!C46&lt;&gt;0,المدخلات!C46,"")</f>
        <v>45</v>
      </c>
      <c r="B49" s="27" t="str">
        <f>IF(المدخلات!D46&lt;&gt;"",المدخلات!D46,"")</f>
        <v/>
      </c>
      <c r="C49" s="28" t="str">
        <f>IF(المدخلات!E46&lt;&gt;"",المدخلات!E46,"")</f>
        <v/>
      </c>
      <c r="D49" s="29"/>
      <c r="E49" s="29"/>
      <c r="F49" s="29"/>
      <c r="G49" s="29"/>
      <c r="H49" s="30">
        <f t="shared" si="24"/>
        <v>0</v>
      </c>
      <c r="I49" s="31">
        <f t="shared" si="25"/>
        <v>0</v>
      </c>
      <c r="J49" s="32">
        <f t="shared" si="26"/>
        <v>1</v>
      </c>
      <c r="K49" s="29"/>
      <c r="L49" s="29"/>
      <c r="M49" s="29"/>
      <c r="N49" s="30">
        <f t="shared" si="27"/>
        <v>0</v>
      </c>
      <c r="O49" s="31">
        <f t="shared" si="28"/>
        <v>0</v>
      </c>
      <c r="P49" s="32">
        <f t="shared" si="29"/>
        <v>1</v>
      </c>
      <c r="Q49" s="29"/>
      <c r="R49" s="29"/>
      <c r="S49" s="29"/>
      <c r="T49" s="29"/>
      <c r="U49" s="29"/>
      <c r="V49" s="29"/>
      <c r="W49" s="29"/>
      <c r="X49" s="30">
        <f t="shared" si="30"/>
        <v>0</v>
      </c>
      <c r="Y49" s="31">
        <f t="shared" si="31"/>
        <v>0</v>
      </c>
      <c r="Z49" s="33">
        <f t="shared" si="32"/>
        <v>1</v>
      </c>
      <c r="AA49" s="34"/>
      <c r="AB49" s="34"/>
      <c r="AC49" s="34"/>
      <c r="AD49" s="34"/>
      <c r="AE49" s="35">
        <f t="shared" si="33"/>
        <v>0</v>
      </c>
      <c r="AF49" s="35">
        <f t="shared" si="34"/>
        <v>0</v>
      </c>
      <c r="AG49" s="36">
        <f t="shared" si="35"/>
        <v>1</v>
      </c>
      <c r="AH49" s="35">
        <f t="shared" si="14"/>
        <v>0</v>
      </c>
      <c r="AI49" s="35">
        <f t="shared" si="15"/>
        <v>0</v>
      </c>
      <c r="AJ49" s="37">
        <f t="shared" si="36"/>
        <v>1</v>
      </c>
      <c r="AK49" s="38" t="str">
        <f t="shared" si="37"/>
        <v/>
      </c>
    </row>
    <row r="51" spans="1:43" s="82" customFormat="1" x14ac:dyDescent="0.2">
      <c r="A51" s="357" t="s">
        <v>6</v>
      </c>
      <c r="B51" s="358"/>
      <c r="C51" s="342" t="str">
        <f>C1</f>
        <v/>
      </c>
      <c r="D51" s="343"/>
      <c r="E51" s="343"/>
      <c r="F51" s="344"/>
      <c r="G51" s="81"/>
      <c r="H51" s="357" t="s">
        <v>7</v>
      </c>
      <c r="I51" s="358"/>
      <c r="J51" s="342" t="str">
        <f>J1</f>
        <v/>
      </c>
      <c r="K51" s="343"/>
      <c r="L51" s="343"/>
      <c r="M51" s="344"/>
      <c r="N51" s="81"/>
      <c r="O51" s="357" t="s">
        <v>8</v>
      </c>
      <c r="P51" s="358"/>
      <c r="Q51" s="342" t="str">
        <f>Q1</f>
        <v/>
      </c>
      <c r="R51" s="343"/>
      <c r="S51" s="343"/>
      <c r="T51" s="81"/>
      <c r="U51" s="357" t="s">
        <v>9</v>
      </c>
      <c r="V51" s="358"/>
      <c r="W51" s="342" t="str">
        <f>W1</f>
        <v>2019-2018</v>
      </c>
      <c r="X51" s="343"/>
      <c r="Y51" s="344"/>
      <c r="Z51" s="81"/>
      <c r="AA51" s="81"/>
      <c r="AB51" s="81"/>
    </row>
    <row r="52" spans="1:43" ht="20.25" x14ac:dyDescent="0.3">
      <c r="K52" s="353" t="s">
        <v>49</v>
      </c>
      <c r="L52" s="353"/>
      <c r="M52" s="353"/>
      <c r="N52" s="354"/>
      <c r="O52" s="353"/>
      <c r="P52" s="353"/>
      <c r="Q52" s="353"/>
      <c r="R52" s="353"/>
      <c r="S52" s="353"/>
      <c r="T52" s="354"/>
      <c r="U52" s="353"/>
      <c r="V52" s="353"/>
    </row>
    <row r="54" spans="1:43" ht="49.5" customHeight="1" x14ac:dyDescent="0.2">
      <c r="A54" s="76"/>
      <c r="B54" s="44"/>
      <c r="C54" s="44"/>
      <c r="D54" s="63" t="s">
        <v>22</v>
      </c>
      <c r="E54" s="63" t="s">
        <v>23</v>
      </c>
      <c r="F54" s="63" t="s">
        <v>24</v>
      </c>
      <c r="G54" s="63" t="s">
        <v>25</v>
      </c>
      <c r="I54" s="20" t="s">
        <v>27</v>
      </c>
      <c r="J54" s="40"/>
      <c r="K54" s="18" t="s">
        <v>29</v>
      </c>
      <c r="L54" s="19" t="s">
        <v>30</v>
      </c>
      <c r="M54" s="19" t="s">
        <v>31</v>
      </c>
      <c r="O54" s="20" t="s">
        <v>27</v>
      </c>
      <c r="P54" s="40"/>
      <c r="Q54" s="21" t="s">
        <v>32</v>
      </c>
      <c r="R54" s="22" t="s">
        <v>33</v>
      </c>
      <c r="S54" s="22" t="s">
        <v>34</v>
      </c>
      <c r="T54" s="22" t="s">
        <v>35</v>
      </c>
      <c r="U54" s="23" t="s">
        <v>36</v>
      </c>
      <c r="V54" s="23" t="s">
        <v>37</v>
      </c>
      <c r="W54" s="23" t="s">
        <v>38</v>
      </c>
      <c r="Y54" s="20" t="s">
        <v>27</v>
      </c>
      <c r="Z54" s="40"/>
      <c r="AA54" s="25" t="str">
        <f>AA4</f>
        <v>Expr orale</v>
      </c>
      <c r="AB54" s="223" t="str">
        <f>AB4</f>
        <v>Lecture</v>
      </c>
      <c r="AC54" s="221" t="str">
        <f>AC4</f>
        <v>Prod écrite</v>
      </c>
      <c r="AD54" s="25" t="str">
        <f>AD4</f>
        <v>الأنقليزية</v>
      </c>
      <c r="AF54" s="20" t="s">
        <v>27</v>
      </c>
      <c r="AI54" s="20" t="s">
        <v>44</v>
      </c>
      <c r="AN54" s="45"/>
      <c r="AO54" s="46"/>
    </row>
    <row r="55" spans="1:43" x14ac:dyDescent="0.2">
      <c r="B55" s="385" t="s">
        <v>47</v>
      </c>
      <c r="C55" s="360"/>
      <c r="D55" s="39">
        <f>MAX(D5:D49)</f>
        <v>0</v>
      </c>
      <c r="E55" s="39">
        <f>MAX(E5:E49)</f>
        <v>0</v>
      </c>
      <c r="F55" s="39">
        <f>MAX(F5:F49)</f>
        <v>0</v>
      </c>
      <c r="G55" s="39">
        <f>MAX(G5:G49)</f>
        <v>0</v>
      </c>
      <c r="I55" s="39">
        <f>MAX(I5:I49)</f>
        <v>0</v>
      </c>
      <c r="J55" s="40"/>
      <c r="K55" s="39">
        <f>MAX(K5:K49)</f>
        <v>0</v>
      </c>
      <c r="L55" s="39">
        <f>MAX(L5:L49)</f>
        <v>0</v>
      </c>
      <c r="M55" s="213">
        <f>MAX(M5:M49)</f>
        <v>0</v>
      </c>
      <c r="O55" s="39">
        <f>MAX(O5:O49)</f>
        <v>0</v>
      </c>
      <c r="P55" s="40"/>
      <c r="Q55" s="39">
        <f t="shared" ref="Q55:V55" si="38">MAX(Q5:Q49)</f>
        <v>0</v>
      </c>
      <c r="R55" s="39">
        <f t="shared" si="38"/>
        <v>0</v>
      </c>
      <c r="S55" s="39">
        <f t="shared" si="38"/>
        <v>0</v>
      </c>
      <c r="T55" s="39">
        <f t="shared" si="38"/>
        <v>0</v>
      </c>
      <c r="U55" s="39">
        <f t="shared" si="38"/>
        <v>0</v>
      </c>
      <c r="V55" s="39">
        <f t="shared" si="38"/>
        <v>0</v>
      </c>
      <c r="W55" s="213">
        <f t="array" ref="W55">MAX(IF(W5:W49&lt;&gt;7.77,W5:W49))</f>
        <v>0</v>
      </c>
      <c r="Y55" s="213">
        <f>MAX(Y5:Y49)</f>
        <v>0</v>
      </c>
      <c r="Z55" s="40"/>
      <c r="AA55" s="213">
        <f>MAX(AA5:AA49)</f>
        <v>0</v>
      </c>
      <c r="AB55" s="220">
        <f>MAX(AB5:AB49)</f>
        <v>0</v>
      </c>
      <c r="AC55" s="222">
        <f>MAX(AC5:AC49)</f>
        <v>0</v>
      </c>
      <c r="AD55" s="213">
        <f>MAX(AD5:AD49)</f>
        <v>0</v>
      </c>
      <c r="AF55" s="213">
        <f>MAX(AF5:AF49)</f>
        <v>0</v>
      </c>
      <c r="AI55" s="213">
        <f>MAX(AI5:AI49)</f>
        <v>0</v>
      </c>
    </row>
    <row r="56" spans="1:43" x14ac:dyDescent="0.2">
      <c r="B56" s="385" t="s">
        <v>48</v>
      </c>
      <c r="C56" s="360"/>
      <c r="D56" s="41">
        <f>MIN(D5:D49)</f>
        <v>0</v>
      </c>
      <c r="E56" s="41">
        <f>MIN(E5:E49)</f>
        <v>0</v>
      </c>
      <c r="F56" s="41">
        <f>MIN(F5:F49)</f>
        <v>0</v>
      </c>
      <c r="G56" s="41">
        <f>MIN(G5:G49)</f>
        <v>0</v>
      </c>
      <c r="I56" s="41">
        <f>MIN(I5:I49)</f>
        <v>0</v>
      </c>
      <c r="J56" s="40"/>
      <c r="K56" s="41">
        <f>MIN(K5:K49)</f>
        <v>0</v>
      </c>
      <c r="L56" s="41">
        <f>MIN(L5:L49)</f>
        <v>0</v>
      </c>
      <c r="M56" s="213">
        <f>MIN(M5:M49)</f>
        <v>0</v>
      </c>
      <c r="O56" s="41">
        <f>MIN(O5:O49)</f>
        <v>0</v>
      </c>
      <c r="P56" s="40"/>
      <c r="Q56" s="41">
        <f t="shared" ref="Q56:V56" si="39">MIN(Q5:Q49)</f>
        <v>0</v>
      </c>
      <c r="R56" s="41">
        <f t="shared" si="39"/>
        <v>0</v>
      </c>
      <c r="S56" s="41">
        <f t="shared" si="39"/>
        <v>0</v>
      </c>
      <c r="T56" s="41">
        <f t="shared" si="39"/>
        <v>0</v>
      </c>
      <c r="U56" s="41">
        <f t="shared" si="39"/>
        <v>0</v>
      </c>
      <c r="V56" s="41">
        <f t="shared" si="39"/>
        <v>0</v>
      </c>
      <c r="W56" s="213">
        <f t="array" ref="W56">MIN(IF(W5:W49&lt;&gt;7.77,W5:W49))</f>
        <v>0</v>
      </c>
      <c r="Y56" s="213">
        <f>MIN(Y5:Y49)</f>
        <v>0</v>
      </c>
      <c r="Z56" s="40"/>
      <c r="AA56" s="213">
        <f>MIN(AA5:AA49)</f>
        <v>0</v>
      </c>
      <c r="AB56" s="224">
        <f>MIN(AB5:AB49)</f>
        <v>0</v>
      </c>
      <c r="AC56" s="92">
        <f>MIN(AC5:AC49)</f>
        <v>0</v>
      </c>
      <c r="AD56" s="213">
        <f>MIN(AD5:AD49)</f>
        <v>0</v>
      </c>
      <c r="AF56" s="213">
        <f>MIN(AF5:AF49)</f>
        <v>0</v>
      </c>
      <c r="AI56" s="213">
        <f>MIN(AI5:AI49)</f>
        <v>0</v>
      </c>
    </row>
    <row r="57" spans="1:43" ht="15" customHeight="1" x14ac:dyDescent="0.2">
      <c r="A57" s="384" t="s">
        <v>50</v>
      </c>
      <c r="B57" s="361" t="s">
        <v>51</v>
      </c>
      <c r="C57" s="361"/>
      <c r="D57" s="41" t="e">
        <f>AVERAGE(D5:D49)</f>
        <v>#DIV/0!</v>
      </c>
      <c r="E57" s="41" t="e">
        <f>AVERAGE(E5:E49)</f>
        <v>#DIV/0!</v>
      </c>
      <c r="F57" s="92" t="e">
        <f>AVERAGE(F5:F49)</f>
        <v>#DIV/0!</v>
      </c>
      <c r="G57" s="212" t="e">
        <f>AVERAGE(G5:G49)</f>
        <v>#DIV/0!</v>
      </c>
      <c r="I57" s="39">
        <f>AVERAGE(I5:I49)</f>
        <v>0</v>
      </c>
      <c r="J57" s="40"/>
      <c r="K57" s="41" t="e">
        <f>AVERAGE(K5:K49)</f>
        <v>#DIV/0!</v>
      </c>
      <c r="L57" s="41" t="e">
        <f>AVERAGE(L5:L49)</f>
        <v>#DIV/0!</v>
      </c>
      <c r="M57" s="213" t="e">
        <f>AVERAGE(M5:M49)</f>
        <v>#DIV/0!</v>
      </c>
      <c r="O57" s="212">
        <f>AVERAGE(O5:O49)</f>
        <v>0</v>
      </c>
      <c r="P57" s="47"/>
      <c r="Q57" s="41" t="e">
        <f t="shared" ref="Q57:V57" si="40">AVERAGE(Q5:Q49)</f>
        <v>#DIV/0!</v>
      </c>
      <c r="R57" s="41" t="e">
        <f t="shared" si="40"/>
        <v>#DIV/0!</v>
      </c>
      <c r="S57" s="41" t="e">
        <f t="shared" si="40"/>
        <v>#DIV/0!</v>
      </c>
      <c r="T57" s="41" t="e">
        <f t="shared" si="40"/>
        <v>#DIV/0!</v>
      </c>
      <c r="U57" s="41" t="e">
        <f t="shared" si="40"/>
        <v>#DIV/0!</v>
      </c>
      <c r="V57" s="41" t="e">
        <f t="shared" si="40"/>
        <v>#DIV/0!</v>
      </c>
      <c r="W57" s="213">
        <f t="array" ref="W57">AVERAGE(IF(W5:W49&lt;&gt;7.77,W5:W49))</f>
        <v>0</v>
      </c>
      <c r="Y57" s="213">
        <f>AVERAGE(Y5:Y49)</f>
        <v>0</v>
      </c>
      <c r="Z57" s="47"/>
      <c r="AA57" s="213" t="e">
        <f>AVERAGE(AA5:AA49)</f>
        <v>#DIV/0!</v>
      </c>
      <c r="AB57" s="224" t="e">
        <f>AVERAGE(AB5:AB49)</f>
        <v>#DIV/0!</v>
      </c>
      <c r="AC57" s="92" t="e">
        <f>AVERAGE(AC5:AC49)</f>
        <v>#DIV/0!</v>
      </c>
      <c r="AD57" s="213" t="e">
        <f>AVERAGE(AD5:AD49)</f>
        <v>#DIV/0!</v>
      </c>
      <c r="AF57" s="213">
        <f>AVERAGE(AF5:AF49)</f>
        <v>0</v>
      </c>
      <c r="AI57" s="213">
        <f>AVERAGE(AI5:AI49)</f>
        <v>0</v>
      </c>
      <c r="AN57" s="45"/>
      <c r="AO57" s="46"/>
    </row>
    <row r="58" spans="1:43" x14ac:dyDescent="0.2">
      <c r="A58" s="384"/>
      <c r="B58" s="360" t="s">
        <v>52</v>
      </c>
      <c r="C58" s="361"/>
      <c r="D58" s="48">
        <f>COUNTIF(D5:D49,"&gt;=10")</f>
        <v>0</v>
      </c>
      <c r="E58" s="48">
        <f>COUNTIF(E5:E49,"&gt;=10")</f>
        <v>0</v>
      </c>
      <c r="F58" s="91">
        <f>COUNTIF(F5:F49,"&gt;=10")</f>
        <v>0</v>
      </c>
      <c r="G58" s="48">
        <f>COUNTIF(G5:G49,"&gt;=10")</f>
        <v>0</v>
      </c>
      <c r="I58" s="48">
        <f>COUNTIF(I5:I49,"&gt;=10")</f>
        <v>0</v>
      </c>
      <c r="J58" s="49"/>
      <c r="K58" s="48">
        <f>COUNTIF(K5:K49,"&gt;=10")</f>
        <v>0</v>
      </c>
      <c r="L58" s="91">
        <f>COUNTIF(L5:L49,"&gt;=10")</f>
        <v>0</v>
      </c>
      <c r="M58" s="48">
        <f>COUNTIF(M5:M49,"&gt;=10")</f>
        <v>0</v>
      </c>
      <c r="O58" s="48">
        <f>COUNTIF(O5:O49,"&gt;=10")</f>
        <v>0</v>
      </c>
      <c r="P58" s="50"/>
      <c r="Q58" s="48">
        <f t="shared" ref="Q58:V58" si="41">COUNTIF(Q5:Q49,"&gt;=10")</f>
        <v>0</v>
      </c>
      <c r="R58" s="48">
        <f t="shared" si="41"/>
        <v>0</v>
      </c>
      <c r="S58" s="48">
        <f t="shared" si="41"/>
        <v>0</v>
      </c>
      <c r="T58" s="48">
        <f t="shared" si="41"/>
        <v>0</v>
      </c>
      <c r="U58" s="48">
        <f t="shared" si="41"/>
        <v>0</v>
      </c>
      <c r="V58" s="91">
        <f t="shared" si="41"/>
        <v>0</v>
      </c>
      <c r="W58" s="51">
        <f>COUNTIF(W5:W49,"&gt;=10")-COUNTIF(W5:W49,"=7,77")</f>
        <v>0</v>
      </c>
      <c r="Y58" s="48">
        <f>COUNTIF(Y5:Y49,"&gt;=10")</f>
        <v>0</v>
      </c>
      <c r="Z58" s="50"/>
      <c r="AA58" s="48">
        <f>COUNTIF(AA5:AA49,"&gt;=10")</f>
        <v>0</v>
      </c>
      <c r="AB58" s="225">
        <f>COUNTIF(AB5:AB49,"&gt;=10")</f>
        <v>0</v>
      </c>
      <c r="AC58" s="91">
        <f>COUNTIF(AC5:AC49,"&gt;=10")</f>
        <v>0</v>
      </c>
      <c r="AD58" s="48">
        <f>COUNTIF(AD5:AD49,"&gt;=10")</f>
        <v>0</v>
      </c>
      <c r="AF58" s="48">
        <f>COUNTIF(AF5:AF49,"&gt;=10")</f>
        <v>0</v>
      </c>
      <c r="AI58" s="48">
        <f>COUNTIF(AI5:AI49,"&gt;=10")</f>
        <v>0</v>
      </c>
      <c r="AN58" s="45"/>
      <c r="AO58" s="46"/>
    </row>
    <row r="59" spans="1:43" x14ac:dyDescent="0.2">
      <c r="A59" s="384"/>
      <c r="B59" s="355" t="s">
        <v>53</v>
      </c>
      <c r="C59" s="356"/>
      <c r="D59" s="53" t="e">
        <f>D58/(D58+D61)*100</f>
        <v>#DIV/0!</v>
      </c>
      <c r="E59" s="53" t="e">
        <f>E58/(E58+E61)*100</f>
        <v>#DIV/0!</v>
      </c>
      <c r="F59" s="53" t="e">
        <f>F58/(F58+F61)*100</f>
        <v>#DIV/0!</v>
      </c>
      <c r="G59" s="119" t="e">
        <f>G58/(G58+G61)*100</f>
        <v>#DIV/0!</v>
      </c>
      <c r="I59" s="82"/>
      <c r="J59" s="82"/>
      <c r="K59" s="53" t="e">
        <f>K58/(K58+K61)*100</f>
        <v>#DIV/0!</v>
      </c>
      <c r="L59" s="53" t="e">
        <f>L58/(L58+L61)*100</f>
        <v>#DIV/0!</v>
      </c>
      <c r="M59" s="53" t="e">
        <f>M58/(M58+M61)*100</f>
        <v>#DIV/0!</v>
      </c>
      <c r="O59" s="82"/>
      <c r="P59" s="82"/>
      <c r="Q59" s="53" t="e">
        <f t="shared" ref="Q59:W59" si="42">Q58/(Q58+Q61)*100</f>
        <v>#DIV/0!</v>
      </c>
      <c r="R59" s="53" t="e">
        <f t="shared" si="42"/>
        <v>#DIV/0!</v>
      </c>
      <c r="S59" s="53" t="e">
        <f t="shared" si="42"/>
        <v>#DIV/0!</v>
      </c>
      <c r="T59" s="53" t="e">
        <f>T58/(T58+T61)*100</f>
        <v>#DIV/0!</v>
      </c>
      <c r="U59" s="53" t="e">
        <f t="shared" si="42"/>
        <v>#DIV/0!</v>
      </c>
      <c r="V59" s="53" t="e">
        <f t="shared" si="42"/>
        <v>#DIV/0!</v>
      </c>
      <c r="W59" s="53" t="e">
        <f t="shared" si="42"/>
        <v>#DIV/0!</v>
      </c>
      <c r="Y59" s="50"/>
      <c r="Z59" s="50"/>
      <c r="AA59" s="53" t="e">
        <f>AA58/(AA58+AA61)*100</f>
        <v>#DIV/0!</v>
      </c>
      <c r="AB59" s="226" t="e">
        <f>AB58/(AB58+AB61)*100</f>
        <v>#DIV/0!</v>
      </c>
      <c r="AC59" s="53" t="e">
        <f>AC58/(AC58+AC61)*100</f>
        <v>#DIV/0!</v>
      </c>
      <c r="AD59" s="53" t="e">
        <f>AD58/(AD58+AD61)*100</f>
        <v>#DIV/0!</v>
      </c>
      <c r="AF59" s="50"/>
      <c r="AG59" s="50"/>
      <c r="AN59" s="45"/>
      <c r="AO59" s="46"/>
    </row>
    <row r="60" spans="1:43" s="52" customFormat="1" x14ac:dyDescent="0.2">
      <c r="A60" s="384"/>
      <c r="B60" s="44"/>
      <c r="C60" s="44"/>
      <c r="D60" s="47"/>
      <c r="E60" s="47"/>
      <c r="F60" s="47"/>
      <c r="G60" s="47"/>
      <c r="I60" s="47"/>
      <c r="J60" s="47"/>
      <c r="K60" s="47"/>
      <c r="L60" s="47"/>
      <c r="M60" s="47"/>
      <c r="O60" s="47"/>
      <c r="P60" s="17"/>
      <c r="Q60" s="47"/>
      <c r="R60" s="47"/>
      <c r="S60" s="47"/>
      <c r="T60" s="47"/>
      <c r="U60" s="47"/>
      <c r="V60" s="47"/>
      <c r="W60" s="47"/>
      <c r="Y60" s="47"/>
      <c r="Z60" s="17"/>
      <c r="AA60" s="17"/>
      <c r="AB60" s="17"/>
      <c r="AC60" s="17"/>
      <c r="AD60" s="17"/>
      <c r="AF60" s="17"/>
      <c r="AG60" s="47"/>
      <c r="AH60" s="16"/>
      <c r="AI60" s="16"/>
      <c r="AO60" s="44"/>
    </row>
    <row r="61" spans="1:43" ht="25.5" customHeight="1" x14ac:dyDescent="0.2">
      <c r="A61" s="384"/>
      <c r="B61" s="355" t="s">
        <v>54</v>
      </c>
      <c r="C61" s="356"/>
      <c r="D61" s="53">
        <f>COUNTIF(D5:D49,"&lt;10")</f>
        <v>0</v>
      </c>
      <c r="E61" s="53">
        <f>COUNTIF(E5:E49,"&lt;10")</f>
        <v>0</v>
      </c>
      <c r="F61" s="53">
        <f>COUNTIF(F5:F49,"&lt;10")</f>
        <v>0</v>
      </c>
      <c r="G61" s="53">
        <f>COUNTIF(G5:G49,"&lt;10")</f>
        <v>0</v>
      </c>
      <c r="I61" s="53">
        <f>COUNTIF(I5:I49,"&lt;10")</f>
        <v>45</v>
      </c>
      <c r="J61" s="17"/>
      <c r="K61" s="53">
        <f>COUNTIF(K5:K49,"&lt;10")</f>
        <v>0</v>
      </c>
      <c r="L61" s="53">
        <f>COUNTIF(L5:L49,"&lt;10")</f>
        <v>0</v>
      </c>
      <c r="M61" s="53">
        <f>COUNTIF(M5:M49,"&lt;10")</f>
        <v>0</v>
      </c>
      <c r="O61" s="53">
        <f>COUNTIF(O5:O49,"&lt;10")</f>
        <v>45</v>
      </c>
      <c r="P61" s="17"/>
      <c r="Q61" s="53">
        <f t="shared" ref="Q61:W61" si="43">COUNTIF(Q5:Q49,"&lt;10")</f>
        <v>0</v>
      </c>
      <c r="R61" s="53">
        <f t="shared" si="43"/>
        <v>0</v>
      </c>
      <c r="S61" s="53">
        <f t="shared" si="43"/>
        <v>0</v>
      </c>
      <c r="T61" s="53">
        <f t="shared" si="43"/>
        <v>0</v>
      </c>
      <c r="U61" s="53">
        <f t="shared" si="43"/>
        <v>0</v>
      </c>
      <c r="V61" s="53">
        <f t="shared" si="43"/>
        <v>0</v>
      </c>
      <c r="W61" s="53">
        <f t="shared" si="43"/>
        <v>0</v>
      </c>
      <c r="Y61" s="53">
        <f>COUNTIF(Y5:Y49,"&lt;10")</f>
        <v>45</v>
      </c>
      <c r="Z61" s="17"/>
      <c r="AA61" s="53">
        <f>COUNTIF(AA5:AA49,"&lt;10")</f>
        <v>0</v>
      </c>
      <c r="AB61" s="53">
        <f>COUNTIF(AB5:AB49,"&lt;10")</f>
        <v>0</v>
      </c>
      <c r="AC61" s="53">
        <f>COUNTIF(AC5:AC49,"&lt;10")</f>
        <v>0</v>
      </c>
      <c r="AD61" s="53">
        <f>COUNTIF(AD5:AD49,"&lt;10")</f>
        <v>0</v>
      </c>
      <c r="AF61" s="17"/>
      <c r="AG61" s="82"/>
      <c r="AN61" s="45"/>
      <c r="AO61" s="46"/>
    </row>
    <row r="62" spans="1:43" x14ac:dyDescent="0.2">
      <c r="A62" s="384"/>
      <c r="B62" s="355" t="s">
        <v>53</v>
      </c>
      <c r="C62" s="356"/>
      <c r="D62" s="53" t="e">
        <f>D61/(D61+D58)*100</f>
        <v>#DIV/0!</v>
      </c>
      <c r="E62" s="53" t="e">
        <f>E61/(E61+E58)*100</f>
        <v>#DIV/0!</v>
      </c>
      <c r="F62" s="53" t="e">
        <f>F61/(F61+F58)*100</f>
        <v>#DIV/0!</v>
      </c>
      <c r="G62" s="53" t="e">
        <f>G61/(G61+G58)*100</f>
        <v>#DIV/0!</v>
      </c>
      <c r="I62" s="53">
        <f>I61/(I61+I58)*100</f>
        <v>100</v>
      </c>
      <c r="J62" s="17"/>
      <c r="K62" s="53" t="e">
        <f>K61/(K61+K58)*100</f>
        <v>#DIV/0!</v>
      </c>
      <c r="L62" s="53" t="e">
        <f>L61/(L61+L58)*100</f>
        <v>#DIV/0!</v>
      </c>
      <c r="M62" s="53" t="e">
        <f>M61/(M61+M58)*100</f>
        <v>#DIV/0!</v>
      </c>
      <c r="O62" s="53">
        <f>O61/(O61+O58)*100</f>
        <v>100</v>
      </c>
      <c r="P62" s="54"/>
      <c r="Q62" s="53" t="e">
        <f t="shared" ref="Q62:W62" si="44">Q61/(Q61+Q58)*100</f>
        <v>#DIV/0!</v>
      </c>
      <c r="R62" s="53" t="e">
        <f t="shared" si="44"/>
        <v>#DIV/0!</v>
      </c>
      <c r="S62" s="53" t="e">
        <f t="shared" si="44"/>
        <v>#DIV/0!</v>
      </c>
      <c r="T62" s="53" t="e">
        <f>T61/(T61+T58)*100</f>
        <v>#DIV/0!</v>
      </c>
      <c r="U62" s="53" t="e">
        <f t="shared" si="44"/>
        <v>#DIV/0!</v>
      </c>
      <c r="V62" s="53" t="e">
        <f t="shared" si="44"/>
        <v>#DIV/0!</v>
      </c>
      <c r="W62" s="53" t="e">
        <f t="shared" si="44"/>
        <v>#DIV/0!</v>
      </c>
      <c r="Y62" s="53">
        <f>Y61/(Y61+Y58)*100</f>
        <v>100</v>
      </c>
      <c r="Z62" s="82"/>
      <c r="AA62" s="53" t="e">
        <f>AA61/(AA61+AA58)*100</f>
        <v>#DIV/0!</v>
      </c>
      <c r="AB62" s="53" t="e">
        <f>AB61/(AB61+AB58)*100</f>
        <v>#DIV/0!</v>
      </c>
      <c r="AC62" s="53" t="e">
        <f>AC61/(AC61+AC58)*100</f>
        <v>#DIV/0!</v>
      </c>
      <c r="AD62" s="53" t="e">
        <f>AD61/(AD61+AD58)*100</f>
        <v>#DIV/0!</v>
      </c>
      <c r="AF62" s="82"/>
      <c r="AG62" s="82"/>
      <c r="AN62" s="45"/>
      <c r="AO62" s="46"/>
    </row>
    <row r="63" spans="1:43" s="52" customFormat="1" x14ac:dyDescent="0.2">
      <c r="A63" s="55"/>
      <c r="B63" s="56"/>
      <c r="C63" s="56"/>
      <c r="D63" s="57"/>
      <c r="E63" s="57"/>
      <c r="F63" s="57"/>
      <c r="G63" s="57"/>
      <c r="H63" s="54"/>
      <c r="I63" s="54"/>
      <c r="J63" s="54"/>
      <c r="K63" s="57"/>
      <c r="L63" s="57"/>
      <c r="M63" s="57"/>
      <c r="N63" s="54"/>
      <c r="O63" s="54"/>
      <c r="P63" s="17"/>
      <c r="Q63" s="57"/>
      <c r="R63" s="57"/>
      <c r="S63" s="57"/>
      <c r="T63" s="57"/>
      <c r="U63" s="57"/>
      <c r="V63" s="57"/>
      <c r="W63" s="57"/>
      <c r="X63" s="54"/>
      <c r="AQ63" s="44"/>
    </row>
    <row r="64" spans="1:43" x14ac:dyDescent="0.2">
      <c r="AP64" s="45"/>
      <c r="AQ64" s="46"/>
    </row>
    <row r="65" spans="1:43" x14ac:dyDescent="0.2">
      <c r="N65" s="350" t="s">
        <v>51</v>
      </c>
      <c r="O65" s="350"/>
      <c r="P65" s="350"/>
      <c r="Q65" s="350"/>
      <c r="R65" s="350"/>
      <c r="AP65" s="45"/>
      <c r="AQ65" s="46"/>
    </row>
    <row r="66" spans="1:43" x14ac:dyDescent="0.2">
      <c r="N66" s="89" t="s">
        <v>76</v>
      </c>
      <c r="O66" s="90"/>
      <c r="P66" s="90"/>
      <c r="Q66" s="90"/>
      <c r="R66" s="90"/>
      <c r="S66" s="351">
        <f>AVERAGE(AI5:AI49)</f>
        <v>0</v>
      </c>
      <c r="T66" s="351"/>
      <c r="V66" s="352" t="s">
        <v>55</v>
      </c>
      <c r="W66" s="352"/>
      <c r="AN66" s="45"/>
      <c r="AO66" s="46"/>
    </row>
    <row r="67" spans="1:43" ht="15.75" x14ac:dyDescent="0.25">
      <c r="G67" s="121" t="s">
        <v>73</v>
      </c>
      <c r="H67" s="121" t="s">
        <v>53</v>
      </c>
      <c r="N67" s="93" t="s">
        <v>16</v>
      </c>
      <c r="O67" s="94"/>
      <c r="P67" s="94"/>
      <c r="Q67" s="94"/>
      <c r="R67" s="95"/>
      <c r="S67" s="351">
        <f>I57</f>
        <v>0</v>
      </c>
      <c r="T67" s="351"/>
      <c r="V67" s="59" t="s">
        <v>56</v>
      </c>
      <c r="W67" s="120">
        <f>COUNTIF(AK5:AK49,V67)</f>
        <v>0</v>
      </c>
      <c r="X67" s="58"/>
      <c r="AA67" s="58"/>
      <c r="AB67" s="58"/>
      <c r="AC67" s="58"/>
      <c r="AD67" s="58"/>
      <c r="AE67" s="58"/>
      <c r="AN67" s="45"/>
      <c r="AO67" s="46"/>
    </row>
    <row r="68" spans="1:43" x14ac:dyDescent="0.2">
      <c r="B68" s="386" t="s">
        <v>74</v>
      </c>
      <c r="C68" s="387"/>
      <c r="D68" s="387"/>
      <c r="E68" s="387"/>
      <c r="F68" s="388"/>
      <c r="G68" s="53">
        <f>COUNTIF(AI5:AI49,"&lt;10")</f>
        <v>45</v>
      </c>
      <c r="H68" s="227">
        <f>G68/(G68+G69)*100</f>
        <v>100</v>
      </c>
      <c r="N68" s="96" t="s">
        <v>72</v>
      </c>
      <c r="O68" s="97"/>
      <c r="P68" s="97"/>
      <c r="Q68" s="97"/>
      <c r="R68" s="98"/>
      <c r="S68" s="351">
        <f>O57</f>
        <v>0</v>
      </c>
      <c r="T68" s="351"/>
      <c r="V68" s="59" t="s">
        <v>57</v>
      </c>
      <c r="W68" s="120">
        <f>COUNTIF(AK5:AK49,V68)</f>
        <v>0</v>
      </c>
      <c r="X68" s="60"/>
      <c r="AA68" s="60"/>
      <c r="AB68" s="60"/>
      <c r="AC68" s="60"/>
      <c r="AN68" s="45"/>
      <c r="AO68" s="46"/>
    </row>
    <row r="69" spans="1:43" x14ac:dyDescent="0.2">
      <c r="B69" s="386" t="s">
        <v>75</v>
      </c>
      <c r="C69" s="387"/>
      <c r="D69" s="387"/>
      <c r="E69" s="387"/>
      <c r="F69" s="388"/>
      <c r="G69" s="53">
        <f>COUNTIF(AI5:AI49,"&gt;=10")</f>
        <v>0</v>
      </c>
      <c r="H69" s="227">
        <f>G69/(G68+G69)*100</f>
        <v>0</v>
      </c>
      <c r="N69" s="99" t="s">
        <v>18</v>
      </c>
      <c r="O69" s="100"/>
      <c r="P69" s="100"/>
      <c r="Q69" s="100"/>
      <c r="R69" s="101"/>
      <c r="S69" s="351">
        <f>Y57</f>
        <v>0</v>
      </c>
      <c r="T69" s="351"/>
      <c r="V69" s="59" t="s">
        <v>58</v>
      </c>
      <c r="W69" s="120">
        <f>COUNTIF(AK5:AK49,V69)</f>
        <v>0</v>
      </c>
      <c r="X69" s="60"/>
      <c r="AA69" s="60"/>
      <c r="AB69" s="60"/>
      <c r="AC69" s="60"/>
      <c r="AN69" s="45"/>
      <c r="AO69" s="46"/>
    </row>
    <row r="70" spans="1:43" x14ac:dyDescent="0.2">
      <c r="A70" s="16"/>
      <c r="I70" s="60"/>
      <c r="J70" s="60"/>
      <c r="K70" s="60"/>
      <c r="L70" s="60"/>
      <c r="M70" s="60"/>
      <c r="N70" s="42" t="s">
        <v>19</v>
      </c>
      <c r="O70" s="43"/>
      <c r="P70" s="43"/>
      <c r="Q70" s="43"/>
      <c r="R70" s="86"/>
      <c r="S70" s="351">
        <f>AF57</f>
        <v>0</v>
      </c>
      <c r="T70" s="351"/>
      <c r="V70" s="61" t="s">
        <v>59</v>
      </c>
      <c r="W70" s="120">
        <f>COUNTIF(AK5:AK49,V70)</f>
        <v>0</v>
      </c>
      <c r="X70" s="60"/>
      <c r="AA70" s="60"/>
      <c r="AB70" s="60"/>
      <c r="AC70" s="60"/>
      <c r="AN70" s="45"/>
      <c r="AO70" s="46"/>
    </row>
    <row r="91" spans="1:28" s="82" customFormat="1" x14ac:dyDescent="0.2">
      <c r="A91" s="357" t="s">
        <v>6</v>
      </c>
      <c r="B91" s="358"/>
      <c r="C91" s="342" t="str">
        <f>C1</f>
        <v/>
      </c>
      <c r="D91" s="343"/>
      <c r="E91" s="343"/>
      <c r="F91" s="344"/>
      <c r="G91" s="81"/>
      <c r="H91" s="357" t="s">
        <v>7</v>
      </c>
      <c r="I91" s="358"/>
      <c r="J91" s="342" t="str">
        <f>J1</f>
        <v/>
      </c>
      <c r="K91" s="343"/>
      <c r="L91" s="343"/>
      <c r="M91" s="344"/>
      <c r="N91" s="81"/>
      <c r="O91" s="357" t="s">
        <v>8</v>
      </c>
      <c r="P91" s="358"/>
      <c r="Q91" s="342" t="str">
        <f>Q1</f>
        <v/>
      </c>
      <c r="R91" s="343"/>
      <c r="S91" s="344"/>
      <c r="T91" s="81"/>
      <c r="U91" s="359" t="s">
        <v>9</v>
      </c>
      <c r="V91" s="358"/>
      <c r="W91" s="342" t="str">
        <f>W1</f>
        <v>2019-2018</v>
      </c>
      <c r="X91" s="343"/>
      <c r="Y91" s="344"/>
      <c r="Z91" s="81"/>
      <c r="AA91" s="81"/>
      <c r="AB91" s="81"/>
    </row>
    <row r="93" spans="1:28" ht="26.25" x14ac:dyDescent="0.4">
      <c r="K93" s="375" t="s">
        <v>49</v>
      </c>
      <c r="L93" s="375"/>
      <c r="M93" s="375"/>
      <c r="N93" s="375"/>
      <c r="O93" s="375"/>
      <c r="P93" s="375"/>
      <c r="Q93" s="375"/>
      <c r="R93" s="375"/>
      <c r="T93" s="62"/>
      <c r="U93" s="62"/>
    </row>
    <row r="95" spans="1:28" ht="44.25" x14ac:dyDescent="0.2">
      <c r="A95" s="372" t="s">
        <v>10</v>
      </c>
      <c r="B95" s="373"/>
      <c r="C95" s="63" t="s">
        <v>22</v>
      </c>
      <c r="D95" s="64" t="s">
        <v>53</v>
      </c>
      <c r="E95" s="63" t="s">
        <v>23</v>
      </c>
      <c r="F95" s="64" t="s">
        <v>53</v>
      </c>
      <c r="G95" s="63" t="s">
        <v>24</v>
      </c>
      <c r="H95" s="64" t="s">
        <v>53</v>
      </c>
      <c r="I95" s="63" t="s">
        <v>25</v>
      </c>
      <c r="J95" s="64" t="s">
        <v>53</v>
      </c>
      <c r="K95" s="20" t="s">
        <v>27</v>
      </c>
      <c r="L95" s="64" t="s">
        <v>53</v>
      </c>
    </row>
    <row r="96" spans="1:28" s="17" customFormat="1" ht="12" x14ac:dyDescent="0.2">
      <c r="A96" s="370" t="s">
        <v>60</v>
      </c>
      <c r="B96" s="370"/>
      <c r="C96" s="87">
        <f>COUNTIF(D5:D49,"&lt;5")</f>
        <v>0</v>
      </c>
      <c r="D96" s="88" t="e">
        <f>C96/SUM(C96:C99)*100</f>
        <v>#DIV/0!</v>
      </c>
      <c r="E96" s="87">
        <f>COUNTIF(E5:E49,"&lt;5")</f>
        <v>0</v>
      </c>
      <c r="F96" s="88" t="e">
        <f>E96/SUM(E96:E99)*100</f>
        <v>#DIV/0!</v>
      </c>
      <c r="G96" s="87">
        <f>COUNTIF(F5:F49,"&lt;5")</f>
        <v>0</v>
      </c>
      <c r="H96" s="88" t="e">
        <f>G96/SUM(G96:G99)*100</f>
        <v>#DIV/0!</v>
      </c>
      <c r="I96" s="87">
        <f>COUNTIF(G5:G49,"&lt;5")</f>
        <v>0</v>
      </c>
      <c r="J96" s="88" t="e">
        <f>I96/SUM(I96:I99)*100</f>
        <v>#DIV/0!</v>
      </c>
      <c r="K96" s="87">
        <f>COUNTIF(I5:I49,"&lt;5")</f>
        <v>45</v>
      </c>
      <c r="L96" s="88">
        <f>K96/SUM(K96:K99)*100</f>
        <v>100</v>
      </c>
    </row>
    <row r="97" spans="1:18" s="17" customFormat="1" ht="12" x14ac:dyDescent="0.2">
      <c r="A97" s="370" t="s">
        <v>61</v>
      </c>
      <c r="B97" s="370"/>
      <c r="C97" s="69">
        <f>COUNTIF(D5:D49,"&lt;10")-C96</f>
        <v>0</v>
      </c>
      <c r="D97" s="88" t="e">
        <f>C97/SUM(C96:C99)*100</f>
        <v>#DIV/0!</v>
      </c>
      <c r="E97" s="69">
        <f>COUNTIF(E5:E49,"&lt;10")-E96</f>
        <v>0</v>
      </c>
      <c r="F97" s="88" t="e">
        <f>E97/SUM(E96:E99)*100</f>
        <v>#DIV/0!</v>
      </c>
      <c r="G97" s="69">
        <f>COUNTIF(F5:F49,"&lt;10")-G96</f>
        <v>0</v>
      </c>
      <c r="H97" s="88" t="e">
        <f>G97/SUM(G96:G99)*100</f>
        <v>#DIV/0!</v>
      </c>
      <c r="I97" s="69">
        <f>COUNTIF(G5:G49,"&lt;10")-I96</f>
        <v>0</v>
      </c>
      <c r="J97" s="88" t="e">
        <f>I97/SUM(I96:I99)*100</f>
        <v>#DIV/0!</v>
      </c>
      <c r="K97" s="69">
        <f>COUNTIF(I5:I49,"&lt;10")-K96</f>
        <v>0</v>
      </c>
      <c r="L97" s="88">
        <f>K97/SUM(K96:K99)*100</f>
        <v>0</v>
      </c>
    </row>
    <row r="98" spans="1:18" s="17" customFormat="1" ht="12" x14ac:dyDescent="0.2">
      <c r="A98" s="370" t="s">
        <v>62</v>
      </c>
      <c r="B98" s="370"/>
      <c r="C98" s="69">
        <f>COUNTIF(D5:D49,"&lt;15")-(C97+C96)</f>
        <v>0</v>
      </c>
      <c r="D98" s="88" t="e">
        <f>C98/SUM(C96:C99)*100</f>
        <v>#DIV/0!</v>
      </c>
      <c r="E98" s="69">
        <f>COUNTIF(E5:E49,"&lt;15")-(E97+E96)</f>
        <v>0</v>
      </c>
      <c r="F98" s="88" t="e">
        <f>E98/SUM(E96:E99)*100</f>
        <v>#DIV/0!</v>
      </c>
      <c r="G98" s="69">
        <f>COUNTIF(F5:F49,"&lt;15")-(G97+G96)</f>
        <v>0</v>
      </c>
      <c r="H98" s="88" t="e">
        <f>G98/SUM(G96:G99)*100</f>
        <v>#DIV/0!</v>
      </c>
      <c r="I98" s="69">
        <f>COUNTIF(G5:G49,"&lt;15")-(I97+I96)</f>
        <v>0</v>
      </c>
      <c r="J98" s="88" t="e">
        <f>I98/SUM(I96:I99)*100</f>
        <v>#DIV/0!</v>
      </c>
      <c r="K98" s="69">
        <f>COUNTIF(I5:I49,"&lt;15")-(K97+K96)</f>
        <v>0</v>
      </c>
      <c r="L98" s="88">
        <f>K98/SUM(K96:K99)*100</f>
        <v>0</v>
      </c>
    </row>
    <row r="99" spans="1:18" s="17" customFormat="1" ht="12" x14ac:dyDescent="0.2">
      <c r="A99" s="370" t="s">
        <v>63</v>
      </c>
      <c r="B99" s="370"/>
      <c r="C99" s="69">
        <f>COUNTIF(D5:D49,"&lt;=20")-(C97+C96+C98)</f>
        <v>0</v>
      </c>
      <c r="D99" s="88" t="e">
        <f>C99/SUM(C96:C99)*100</f>
        <v>#DIV/0!</v>
      </c>
      <c r="E99" s="69">
        <f>COUNTIF(E5:E49,"&lt;=20")-(E97+E96+E98)</f>
        <v>0</v>
      </c>
      <c r="F99" s="88" t="e">
        <f>E99/SUM(E96:E99)*100</f>
        <v>#DIV/0!</v>
      </c>
      <c r="G99" s="69">
        <f>COUNTIF(F5:F49,"&lt;=20")-(G97+G96+G98)</f>
        <v>0</v>
      </c>
      <c r="H99" s="88" t="e">
        <f>G99/SUM(G96:G99)*100</f>
        <v>#DIV/0!</v>
      </c>
      <c r="I99" s="69">
        <f>COUNTIF(G5:G49,"&lt;=20")-(I97+I96+I98)</f>
        <v>0</v>
      </c>
      <c r="J99" s="88" t="e">
        <f>I99/SUM(I96:I99)*100</f>
        <v>#DIV/0!</v>
      </c>
      <c r="K99" s="69">
        <f>COUNTIF(I5:I49,"&lt;=20")-(K97+K96+K98)</f>
        <v>0</v>
      </c>
      <c r="L99" s="88">
        <f>K99/SUM(K96:K99)*100</f>
        <v>0</v>
      </c>
    </row>
    <row r="101" spans="1:18" ht="33" x14ac:dyDescent="0.2">
      <c r="A101" s="65" t="s">
        <v>10</v>
      </c>
      <c r="B101" s="66"/>
      <c r="C101" s="19" t="s">
        <v>29</v>
      </c>
      <c r="D101" s="64" t="s">
        <v>53</v>
      </c>
      <c r="E101" s="19" t="s">
        <v>30</v>
      </c>
      <c r="F101" s="64" t="s">
        <v>53</v>
      </c>
      <c r="G101" s="19" t="s">
        <v>31</v>
      </c>
      <c r="H101" s="64" t="s">
        <v>53</v>
      </c>
      <c r="K101" s="20" t="s">
        <v>27</v>
      </c>
      <c r="L101" s="64" t="s">
        <v>53</v>
      </c>
    </row>
    <row r="102" spans="1:18" x14ac:dyDescent="0.2">
      <c r="A102" s="67" t="s">
        <v>60</v>
      </c>
      <c r="B102" s="68"/>
      <c r="C102" s="87">
        <f>COUNTIF(K5:K49,"&lt;5")</f>
        <v>0</v>
      </c>
      <c r="D102" s="88" t="e">
        <f>C102/SUM(C102:C105)*100</f>
        <v>#DIV/0!</v>
      </c>
      <c r="E102" s="87">
        <f>COUNTIF(L5:L49,"&lt;5")</f>
        <v>0</v>
      </c>
      <c r="F102" s="88" t="e">
        <f>E102/SUM(E102:E105)*100</f>
        <v>#DIV/0!</v>
      </c>
      <c r="G102" s="87">
        <f>COUNTIF(M5:M49,"&lt;5")</f>
        <v>0</v>
      </c>
      <c r="H102" s="88" t="e">
        <f>G102/SUM(G102:G105)*100</f>
        <v>#DIV/0!</v>
      </c>
      <c r="I102" s="17"/>
      <c r="J102" s="17"/>
      <c r="K102" s="87">
        <f>COUNTIF(O5:O49,"&lt;5")</f>
        <v>45</v>
      </c>
      <c r="L102" s="88">
        <f>K102/SUM(K102:K105)*100</f>
        <v>100</v>
      </c>
    </row>
    <row r="103" spans="1:18" x14ac:dyDescent="0.2">
      <c r="A103" s="67" t="s">
        <v>61</v>
      </c>
      <c r="B103" s="68"/>
      <c r="C103" s="69">
        <f>COUNTIF(K5:K49,"&lt;10")-C102</f>
        <v>0</v>
      </c>
      <c r="D103" s="88" t="e">
        <f>C103/SUM(C102:C105)*100</f>
        <v>#DIV/0!</v>
      </c>
      <c r="E103" s="69">
        <f>COUNTIF(L5:L49,"&lt;10")-E102</f>
        <v>0</v>
      </c>
      <c r="F103" s="88" t="e">
        <f>E103/SUM(E102:E105)*100</f>
        <v>#DIV/0!</v>
      </c>
      <c r="G103" s="69">
        <f>COUNTIF(M5:M49,"&lt;10")-G102</f>
        <v>0</v>
      </c>
      <c r="H103" s="88" t="e">
        <f>G103/SUM(G102:G105)*100</f>
        <v>#DIV/0!</v>
      </c>
      <c r="I103" s="17"/>
      <c r="J103" s="17"/>
      <c r="K103" s="69">
        <f>COUNTIF(O5:O49,"&lt;10")-K102</f>
        <v>0</v>
      </c>
      <c r="L103" s="88">
        <f>K103/SUM(K102:K105)*100</f>
        <v>0</v>
      </c>
    </row>
    <row r="104" spans="1:18" x14ac:dyDescent="0.2">
      <c r="A104" s="67" t="s">
        <v>62</v>
      </c>
      <c r="B104" s="68"/>
      <c r="C104" s="69">
        <f>COUNTIF(K5:K49,"&lt;15")-(C103+C102)</f>
        <v>0</v>
      </c>
      <c r="D104" s="88" t="e">
        <f>C104/SUM(C102:C105)*100</f>
        <v>#DIV/0!</v>
      </c>
      <c r="E104" s="69">
        <f>COUNTIF(L5:L49,"&lt;15")-(E103+E102)</f>
        <v>0</v>
      </c>
      <c r="F104" s="88" t="e">
        <f>E104/SUM(E102:E105)*100</f>
        <v>#DIV/0!</v>
      </c>
      <c r="G104" s="69">
        <f>COUNTIF(M5:M49,"&lt;15")-(G103+G102)</f>
        <v>0</v>
      </c>
      <c r="H104" s="88" t="e">
        <f>G104/SUM(G102:G105)*100</f>
        <v>#DIV/0!</v>
      </c>
      <c r="I104" s="17"/>
      <c r="J104" s="17"/>
      <c r="K104" s="69">
        <f>COUNTIF(O5:O49,"&lt;15")-(K103+K102)</f>
        <v>0</v>
      </c>
      <c r="L104" s="88">
        <f>K104/SUM(K102:K105)*100</f>
        <v>0</v>
      </c>
    </row>
    <row r="105" spans="1:18" x14ac:dyDescent="0.2">
      <c r="A105" s="67" t="s">
        <v>63</v>
      </c>
      <c r="B105" s="68"/>
      <c r="C105" s="69">
        <f>COUNTIF(K5:K49,"&lt;=20")-(C103+C102+C104)</f>
        <v>0</v>
      </c>
      <c r="D105" s="88" t="e">
        <f>C105/SUM(C102:C105)*100</f>
        <v>#DIV/0!</v>
      </c>
      <c r="E105" s="69">
        <f>COUNTIF(L5:L49,"&lt;=20")-(E103+E102+E104)</f>
        <v>0</v>
      </c>
      <c r="F105" s="88" t="e">
        <f>E105/SUM(E102:E105)*100</f>
        <v>#DIV/0!</v>
      </c>
      <c r="G105" s="69">
        <f>COUNTIF(M5:M49,"&lt;=20")-(G103+G102+G104)</f>
        <v>0</v>
      </c>
      <c r="H105" s="88" t="e">
        <f>G105/SUM(G102:G105)*100</f>
        <v>#DIV/0!</v>
      </c>
      <c r="I105" s="17"/>
      <c r="J105" s="17"/>
      <c r="K105" s="69">
        <f>COUNTIF(O5:O49,"&lt;=20")-(K103+K102+K104)</f>
        <v>0</v>
      </c>
      <c r="L105" s="88">
        <f>K105/SUM(K102:K105)*100</f>
        <v>0</v>
      </c>
    </row>
    <row r="108" spans="1:18" ht="44.25" x14ac:dyDescent="0.2">
      <c r="A108" s="372" t="s">
        <v>10</v>
      </c>
      <c r="B108" s="373"/>
      <c r="C108" s="23" t="s">
        <v>32</v>
      </c>
      <c r="D108" s="64" t="s">
        <v>53</v>
      </c>
      <c r="E108" s="23" t="s">
        <v>33</v>
      </c>
      <c r="F108" s="64" t="s">
        <v>53</v>
      </c>
      <c r="G108" s="23" t="s">
        <v>34</v>
      </c>
      <c r="H108" s="64" t="s">
        <v>53</v>
      </c>
      <c r="I108" s="22" t="s">
        <v>35</v>
      </c>
      <c r="J108" s="64" t="s">
        <v>53</v>
      </c>
      <c r="K108" s="23" t="s">
        <v>36</v>
      </c>
      <c r="L108" s="64" t="s">
        <v>53</v>
      </c>
      <c r="M108" s="23" t="s">
        <v>37</v>
      </c>
      <c r="N108" s="64" t="s">
        <v>53</v>
      </c>
      <c r="O108" s="23" t="s">
        <v>38</v>
      </c>
      <c r="P108" s="64" t="s">
        <v>53</v>
      </c>
      <c r="Q108" s="20" t="s">
        <v>27</v>
      </c>
      <c r="R108" s="64" t="s">
        <v>53</v>
      </c>
    </row>
    <row r="109" spans="1:18" x14ac:dyDescent="0.2">
      <c r="A109" s="374" t="s">
        <v>60</v>
      </c>
      <c r="B109" s="374"/>
      <c r="C109" s="87">
        <f>COUNTIF(Q5:Q49,"&lt;5")</f>
        <v>0</v>
      </c>
      <c r="D109" s="88" t="e">
        <f>C109/SUM(C109:C112)*100</f>
        <v>#DIV/0!</v>
      </c>
      <c r="E109" s="87">
        <f>COUNTIF(R5:R49,"&lt;5")</f>
        <v>0</v>
      </c>
      <c r="F109" s="88" t="e">
        <f>E109/SUM(E109:E112)*100</f>
        <v>#DIV/0!</v>
      </c>
      <c r="G109" s="87">
        <f>COUNTIF(S5:S49,"&lt;5")</f>
        <v>0</v>
      </c>
      <c r="H109" s="88" t="e">
        <f>G109/SUM(G109:G112)*100</f>
        <v>#DIV/0!</v>
      </c>
      <c r="I109" s="87">
        <f>COUNTIF(T5:T49,"&lt;5")</f>
        <v>0</v>
      </c>
      <c r="J109" s="88" t="e">
        <f>I109/SUM(I109:I112)*100</f>
        <v>#DIV/0!</v>
      </c>
      <c r="K109" s="87">
        <f>COUNTIF(U5:U49,"&lt;5")</f>
        <v>0</v>
      </c>
      <c r="L109" s="88" t="e">
        <f>K109/SUM(K109:K112)*100</f>
        <v>#DIV/0!</v>
      </c>
      <c r="M109" s="87">
        <f>COUNTIF(V5:V49,"&lt;5")</f>
        <v>0</v>
      </c>
      <c r="N109" s="88" t="e">
        <f>M109/SUM(M109:M112)*100</f>
        <v>#DIV/0!</v>
      </c>
      <c r="O109" s="87">
        <f>COUNTIF(W5:W49,"&lt;5")</f>
        <v>0</v>
      </c>
      <c r="P109" s="88" t="e">
        <f>O109/SUM(O109:O112)*100</f>
        <v>#DIV/0!</v>
      </c>
      <c r="Q109" s="87">
        <f>COUNTIF(Y5:Y49,"&lt;5")</f>
        <v>45</v>
      </c>
      <c r="R109" s="70">
        <f>Q109/SUM(Q109:Q112)*100</f>
        <v>100</v>
      </c>
    </row>
    <row r="110" spans="1:18" x14ac:dyDescent="0.2">
      <c r="A110" s="374" t="s">
        <v>61</v>
      </c>
      <c r="B110" s="374"/>
      <c r="C110" s="69">
        <f>COUNTIF(Q5:Q49,"&lt;10")-C109</f>
        <v>0</v>
      </c>
      <c r="D110" s="88" t="e">
        <f>C110/SUM(C109:C112)*100</f>
        <v>#DIV/0!</v>
      </c>
      <c r="E110" s="88">
        <f>COUNTIF(R5:R49,"&lt;10")-E109</f>
        <v>0</v>
      </c>
      <c r="F110" s="88" t="e">
        <f>E110/SUM(E109:E112)*100</f>
        <v>#DIV/0!</v>
      </c>
      <c r="G110" s="69">
        <f>COUNTIF(S5:S49,"&lt;10")-G109</f>
        <v>0</v>
      </c>
      <c r="H110" s="88" t="e">
        <f>G110/SUM(G109:G112)*100</f>
        <v>#DIV/0!</v>
      </c>
      <c r="I110" s="69">
        <f>COUNTIF(T5:T49,"&lt;10")-I109</f>
        <v>0</v>
      </c>
      <c r="J110" s="88" t="e">
        <f>I110/SUM(I109:I112)*100</f>
        <v>#DIV/0!</v>
      </c>
      <c r="K110" s="69">
        <f>COUNTIF(U5:U49,"&lt;10")-K109</f>
        <v>0</v>
      </c>
      <c r="L110" s="88" t="e">
        <f>K110/SUM(K109:K112)*100</f>
        <v>#DIV/0!</v>
      </c>
      <c r="M110" s="69">
        <f>COUNTIF(V5:V49,"&lt;10")-M109</f>
        <v>0</v>
      </c>
      <c r="N110" s="88" t="e">
        <f>M110/SUM(M109:M112)*100</f>
        <v>#DIV/0!</v>
      </c>
      <c r="O110" s="69">
        <f>COUNTIF(W5:W49,"&lt;10")-O109</f>
        <v>0</v>
      </c>
      <c r="P110" s="88" t="e">
        <f>O110/SUM(O109:O112)*100</f>
        <v>#DIV/0!</v>
      </c>
      <c r="Q110" s="69">
        <f>COUNTIF(Y5:Y49,"&lt;10")-Q109</f>
        <v>0</v>
      </c>
      <c r="R110" s="70">
        <f>Q110/SUM(Q109:Q112)*100</f>
        <v>0</v>
      </c>
    </row>
    <row r="111" spans="1:18" x14ac:dyDescent="0.2">
      <c r="A111" s="374" t="s">
        <v>62</v>
      </c>
      <c r="B111" s="374"/>
      <c r="C111" s="69">
        <f>COUNTIF(Q5:Q49,"&lt;15")-(C110+C109)</f>
        <v>0</v>
      </c>
      <c r="D111" s="88" t="e">
        <f>C111/SUM(C109:C112)*100</f>
        <v>#DIV/0!</v>
      </c>
      <c r="E111" s="88">
        <f>COUNTIF(R5:R49,"&lt;15")-(E110+E109)</f>
        <v>0</v>
      </c>
      <c r="F111" s="88" t="e">
        <f>E111/SUM(E109:E112)*100</f>
        <v>#DIV/0!</v>
      </c>
      <c r="G111" s="69">
        <f>COUNTIF(S5:S49,"&lt;15")-(G110+G109)</f>
        <v>0</v>
      </c>
      <c r="H111" s="88" t="e">
        <f>G111/SUM(G109:G112)*100</f>
        <v>#DIV/0!</v>
      </c>
      <c r="I111" s="69">
        <f>COUNTIF(T5:T49,"&lt;15")-(I110+I109)</f>
        <v>0</v>
      </c>
      <c r="J111" s="88" t="e">
        <f>I111/SUM(I109:I112)*100</f>
        <v>#DIV/0!</v>
      </c>
      <c r="K111" s="69">
        <f>COUNTIF(U5:U49,"&lt;15")-(K110+K109)</f>
        <v>0</v>
      </c>
      <c r="L111" s="88" t="e">
        <f>K111/SUM(K109:K112)*100</f>
        <v>#DIV/0!</v>
      </c>
      <c r="M111" s="69">
        <f>COUNTIF(V5:V49,"&lt;15")-(M110+M109)</f>
        <v>0</v>
      </c>
      <c r="N111" s="88" t="e">
        <f>M111/SUM(M109:M112)*100</f>
        <v>#DIV/0!</v>
      </c>
      <c r="O111" s="69">
        <f>COUNTIF(W5:W49,"&lt;15")-(O110+O109)</f>
        <v>0</v>
      </c>
      <c r="P111" s="88" t="e">
        <f>O111/SUM(O109:O112)*100</f>
        <v>#DIV/0!</v>
      </c>
      <c r="Q111" s="69">
        <f>COUNTIF(Y5:Y49,"&lt;15")-(Q110+Q109)</f>
        <v>0</v>
      </c>
      <c r="R111" s="70">
        <f>Q111/SUM(Q109:Q112)*100</f>
        <v>0</v>
      </c>
    </row>
    <row r="112" spans="1:18" x14ac:dyDescent="0.2">
      <c r="A112" s="374" t="s">
        <v>63</v>
      </c>
      <c r="B112" s="374"/>
      <c r="C112" s="69">
        <f>COUNTIF(Q5:Q49,"&lt;=20")-(C110+C109+C111)</f>
        <v>0</v>
      </c>
      <c r="D112" s="88" t="e">
        <f>C112/SUM(C109:C112)*100</f>
        <v>#DIV/0!</v>
      </c>
      <c r="E112" s="88">
        <f>COUNTIF(R5:R49,"&lt;=20")-(E110+E109+E111)</f>
        <v>0</v>
      </c>
      <c r="F112" s="88" t="e">
        <f>E112/SUM(E109:E112)*100</f>
        <v>#DIV/0!</v>
      </c>
      <c r="G112" s="69">
        <f>COUNTIF(S5:S49,"&lt;=20")-(G110+G109+G111)</f>
        <v>0</v>
      </c>
      <c r="H112" s="88" t="e">
        <f>G112/SUM(G109:G112)*100</f>
        <v>#DIV/0!</v>
      </c>
      <c r="I112" s="69">
        <f>COUNTIF(T5:T49,"&lt;=20")-(I110+I109+I111)</f>
        <v>0</v>
      </c>
      <c r="J112" s="88" t="e">
        <f>I112/SUM(I109:I112)*100</f>
        <v>#DIV/0!</v>
      </c>
      <c r="K112" s="69">
        <f>COUNTIF(U5:U49,"&lt;=20")-(K110+K109+K111)</f>
        <v>0</v>
      </c>
      <c r="L112" s="88" t="e">
        <f>K112/SUM(K109:K112)*100</f>
        <v>#DIV/0!</v>
      </c>
      <c r="M112" s="69">
        <f>COUNTIF(V5:V49,"&lt;=20")-(M110+M109+M111)</f>
        <v>0</v>
      </c>
      <c r="N112" s="88" t="e">
        <f>M112/SUM(M109:M112)*100</f>
        <v>#DIV/0!</v>
      </c>
      <c r="O112" s="69">
        <f>COUNTIF(W5:W49,"&lt;=20")-(O110+O109+O111)</f>
        <v>0</v>
      </c>
      <c r="P112" s="88" t="e">
        <f>O112/SUM(O109:O112)*100</f>
        <v>#DIV/0!</v>
      </c>
      <c r="Q112" s="69">
        <f>COUNTIF(Y5:Y49,"&lt;=20")-(Q110+Q109+Q111)</f>
        <v>0</v>
      </c>
      <c r="R112" s="70">
        <f>Q112/SUM(Q109:Q112)*100</f>
        <v>0</v>
      </c>
    </row>
    <row r="115" spans="1:28" ht="75.75" x14ac:dyDescent="0.2">
      <c r="A115" s="372" t="s">
        <v>10</v>
      </c>
      <c r="B115" s="373"/>
      <c r="C115" s="24" t="s">
        <v>39</v>
      </c>
      <c r="D115" s="64" t="s">
        <v>53</v>
      </c>
      <c r="E115" s="24" t="s">
        <v>40</v>
      </c>
      <c r="F115" s="64" t="s">
        <v>53</v>
      </c>
      <c r="G115" s="25" t="s">
        <v>41</v>
      </c>
      <c r="H115" s="64" t="s">
        <v>53</v>
      </c>
      <c r="I115" s="25" t="s">
        <v>64</v>
      </c>
      <c r="J115" s="64" t="s">
        <v>53</v>
      </c>
      <c r="M115" s="20" t="s">
        <v>27</v>
      </c>
      <c r="N115" s="64" t="s">
        <v>53</v>
      </c>
    </row>
    <row r="116" spans="1:28" x14ac:dyDescent="0.2">
      <c r="A116" s="374" t="s">
        <v>60</v>
      </c>
      <c r="B116" s="374"/>
      <c r="C116" s="69">
        <f>COUNTIF(AA5:AA49,"&lt;5")</f>
        <v>0</v>
      </c>
      <c r="D116" s="88" t="e">
        <f>C116/SUM(C116:C119)*100</f>
        <v>#DIV/0!</v>
      </c>
      <c r="E116" s="69">
        <f>COUNTIF(AB5:AB49,"&lt;5")</f>
        <v>0</v>
      </c>
      <c r="F116" s="88" t="e">
        <f>E116/SUM(E116:E119)*100</f>
        <v>#DIV/0!</v>
      </c>
      <c r="G116" s="69">
        <f>COUNTIF(AC5:AC49,"&lt;5")</f>
        <v>0</v>
      </c>
      <c r="H116" s="88" t="e">
        <f>G116/SUM(G116:G119)*100</f>
        <v>#DIV/0!</v>
      </c>
      <c r="I116" s="69">
        <f>COUNTIF(AD5:AD49,"&lt;5")</f>
        <v>0</v>
      </c>
      <c r="J116" s="88" t="e">
        <f>I116/SUM(I116:I119)*100</f>
        <v>#DIV/0!</v>
      </c>
      <c r="M116" s="69">
        <f>COUNTIF(AF5:AF49,"&lt;5")</f>
        <v>45</v>
      </c>
      <c r="N116" s="88">
        <f>M116/SUM(M116:M119)*100</f>
        <v>100</v>
      </c>
    </row>
    <row r="117" spans="1:28" x14ac:dyDescent="0.2">
      <c r="A117" s="374" t="s">
        <v>61</v>
      </c>
      <c r="B117" s="374"/>
      <c r="C117" s="69">
        <f>COUNTIF(AA5:AA49,"&lt;10")-C116</f>
        <v>0</v>
      </c>
      <c r="D117" s="88" t="e">
        <f>C117/SUM(C116:C119)*100</f>
        <v>#DIV/0!</v>
      </c>
      <c r="E117" s="69">
        <f>COUNTIF(AB5:AB49,"&lt;10")-E116</f>
        <v>0</v>
      </c>
      <c r="F117" s="88" t="e">
        <f>E117/SUM(E116:E119)*100</f>
        <v>#DIV/0!</v>
      </c>
      <c r="G117" s="69">
        <f>COUNTIF(AC5:AC49,"&lt;10")-G116</f>
        <v>0</v>
      </c>
      <c r="H117" s="88" t="e">
        <f>G117/SUM(G116:G119)*100</f>
        <v>#DIV/0!</v>
      </c>
      <c r="I117" s="69">
        <f>COUNTIF(AD5:AD49,"&lt;10")-I116</f>
        <v>0</v>
      </c>
      <c r="J117" s="88" t="e">
        <f>I117/SUM(I116:I119)*100</f>
        <v>#DIV/0!</v>
      </c>
      <c r="M117" s="69">
        <f>COUNTIF(AF5:AF49,"&lt;10")-M116</f>
        <v>0</v>
      </c>
      <c r="N117" s="88">
        <f>M117/SUM(M116:M119)*100</f>
        <v>0</v>
      </c>
    </row>
    <row r="118" spans="1:28" x14ac:dyDescent="0.2">
      <c r="A118" s="374" t="s">
        <v>62</v>
      </c>
      <c r="B118" s="374"/>
      <c r="C118" s="69">
        <f>COUNTIF(AA5:AA49,"&lt;15")-(C117+C116)</f>
        <v>0</v>
      </c>
      <c r="D118" s="88" t="e">
        <f>C118/SUM(C116:C119)*100</f>
        <v>#DIV/0!</v>
      </c>
      <c r="E118" s="69">
        <f>COUNTIF(AB5:AB49,"&lt;15")-(E117+E116)</f>
        <v>0</v>
      </c>
      <c r="F118" s="88" t="e">
        <f>E118/SUM(E116:E119)*100</f>
        <v>#DIV/0!</v>
      </c>
      <c r="G118" s="69">
        <f>COUNTIF(AC5:AC49,"&lt;15")-(G117+G116)</f>
        <v>0</v>
      </c>
      <c r="H118" s="88" t="e">
        <f>G118/SUM(G116:G119)*100</f>
        <v>#DIV/0!</v>
      </c>
      <c r="I118" s="69">
        <f>COUNTIF(AD5:AD49,"&lt;15")-(I117+I116)</f>
        <v>0</v>
      </c>
      <c r="J118" s="88" t="e">
        <f>I118/SUM(I116:I119)*100</f>
        <v>#DIV/0!</v>
      </c>
      <c r="M118" s="69">
        <f>COUNTIF(AF5:AF49,"&lt;15")-(M117+M116)</f>
        <v>0</v>
      </c>
      <c r="N118" s="88">
        <f>M118/SUM(M116:M119)*100</f>
        <v>0</v>
      </c>
    </row>
    <row r="119" spans="1:28" x14ac:dyDescent="0.2">
      <c r="A119" s="374" t="s">
        <v>63</v>
      </c>
      <c r="B119" s="374"/>
      <c r="C119" s="69">
        <f>COUNTIF(AA5:AA49,"&lt;=20")-(C117+C116+C118)</f>
        <v>0</v>
      </c>
      <c r="D119" s="88" t="e">
        <f>C119/SUM(C116:C119)*100</f>
        <v>#DIV/0!</v>
      </c>
      <c r="E119" s="69">
        <f>COUNTIF(AB5:AB49,"&lt;=20")-(E117+E116+E118)</f>
        <v>0</v>
      </c>
      <c r="F119" s="88" t="e">
        <f>E119/SUM(E116:E119)*100</f>
        <v>#DIV/0!</v>
      </c>
      <c r="G119" s="69">
        <f>COUNTIF(AC5:AC49,"&lt;=20")-(G117+G116+G118)</f>
        <v>0</v>
      </c>
      <c r="H119" s="88" t="e">
        <f>G119/SUM(G116:G119)*100</f>
        <v>#DIV/0!</v>
      </c>
      <c r="I119" s="69">
        <f>COUNTIF(AD5:AD49,"&lt;=20")-(I117+I116+I118)</f>
        <v>0</v>
      </c>
      <c r="J119" s="88" t="e">
        <f>I119/SUM(I116:I119)*100</f>
        <v>#DIV/0!</v>
      </c>
      <c r="M119" s="69">
        <f>COUNTIF(AF5:AF49,"&lt;=20")-(M117+M116+M118)</f>
        <v>0</v>
      </c>
      <c r="N119" s="88">
        <f>M119/SUM(M116:M119)*100</f>
        <v>0</v>
      </c>
    </row>
    <row r="125" spans="1:28" s="82" customFormat="1" x14ac:dyDescent="0.2">
      <c r="A125" s="357" t="s">
        <v>6</v>
      </c>
      <c r="B125" s="358"/>
      <c r="C125" s="342" t="str">
        <f>C1</f>
        <v/>
      </c>
      <c r="D125" s="343"/>
      <c r="E125" s="343"/>
      <c r="F125" s="343"/>
      <c r="G125" s="81"/>
      <c r="H125" s="359" t="s">
        <v>7</v>
      </c>
      <c r="I125" s="359"/>
      <c r="J125" s="342" t="str">
        <f>J1</f>
        <v/>
      </c>
      <c r="K125" s="343"/>
      <c r="L125" s="343"/>
      <c r="M125" s="343"/>
      <c r="N125" s="81"/>
      <c r="O125" s="359" t="s">
        <v>8</v>
      </c>
      <c r="P125" s="358"/>
      <c r="Q125" s="342" t="str">
        <f>Q1</f>
        <v/>
      </c>
      <c r="R125" s="343"/>
      <c r="S125" s="343"/>
      <c r="T125" s="81"/>
      <c r="U125" s="359" t="s">
        <v>9</v>
      </c>
      <c r="V125" s="358"/>
      <c r="W125" s="342" t="str">
        <f>W1</f>
        <v>2019-2018</v>
      </c>
      <c r="X125" s="343"/>
      <c r="Y125" s="343"/>
      <c r="Z125" s="81"/>
      <c r="AA125" s="81"/>
      <c r="AB125" s="81"/>
    </row>
    <row r="127" spans="1:28" ht="23.25" x14ac:dyDescent="0.35">
      <c r="K127" s="347" t="s">
        <v>49</v>
      </c>
      <c r="L127" s="348"/>
      <c r="M127" s="348"/>
      <c r="N127" s="348"/>
      <c r="O127" s="348"/>
      <c r="P127" s="348"/>
      <c r="Q127" s="348"/>
      <c r="R127" s="349"/>
      <c r="S127" s="102"/>
      <c r="T127" s="102"/>
      <c r="U127" s="102"/>
    </row>
    <row r="128" spans="1:28" ht="18" x14ac:dyDescent="0.25">
      <c r="M128" s="71" t="s">
        <v>65</v>
      </c>
    </row>
    <row r="130" spans="1:5" ht="36" x14ac:dyDescent="0.2">
      <c r="B130" s="72"/>
      <c r="C130" s="73" t="s">
        <v>66</v>
      </c>
      <c r="D130" s="73" t="s">
        <v>67</v>
      </c>
      <c r="E130" s="72" t="s">
        <v>68</v>
      </c>
    </row>
    <row r="131" spans="1:5" x14ac:dyDescent="0.2">
      <c r="B131" s="72" t="s">
        <v>69</v>
      </c>
      <c r="C131" s="26">
        <f>COUNTIFS(C5:C49,"أنثى",AI5:AI49,"&lt;10")</f>
        <v>0</v>
      </c>
      <c r="D131" s="26">
        <f>COUNTIFS(C5:C49,"أنثى",AI5:AI49,"&gt;=10")</f>
        <v>0</v>
      </c>
      <c r="E131" s="26">
        <f>SUM(C131:D131)</f>
        <v>0</v>
      </c>
    </row>
    <row r="132" spans="1:5" x14ac:dyDescent="0.2">
      <c r="B132" s="72" t="s">
        <v>70</v>
      </c>
      <c r="C132" s="26">
        <f>COUNTIFS(C5:C49,"ذكر",AI5:AI49,"&lt;10")</f>
        <v>0</v>
      </c>
      <c r="D132" s="26">
        <f>COUNTIFS(C5:C49,"ذكر",AI5:AI49,"&gt;=10")</f>
        <v>0</v>
      </c>
      <c r="E132" s="26">
        <f>SUM(C132:D132)</f>
        <v>0</v>
      </c>
    </row>
    <row r="133" spans="1:5" x14ac:dyDescent="0.2">
      <c r="B133" s="72" t="s">
        <v>68</v>
      </c>
      <c r="C133" s="26">
        <f>SUM(C131:C132)</f>
        <v>0</v>
      </c>
      <c r="D133" s="26">
        <f>SUM(D131:D132)</f>
        <v>0</v>
      </c>
      <c r="E133" s="74"/>
    </row>
    <row r="142" spans="1:5" x14ac:dyDescent="0.2">
      <c r="A142" s="16"/>
    </row>
    <row r="143" spans="1:5" x14ac:dyDescent="0.2">
      <c r="A143" s="16"/>
    </row>
    <row r="144" spans="1:5" x14ac:dyDescent="0.2">
      <c r="A144" s="16"/>
    </row>
    <row r="145" spans="1:1" x14ac:dyDescent="0.2">
      <c r="A145" s="16"/>
    </row>
    <row r="167" spans="1:28" s="82" customFormat="1" x14ac:dyDescent="0.2">
      <c r="A167" s="357" t="s">
        <v>6</v>
      </c>
      <c r="B167" s="358"/>
      <c r="C167" s="342" t="str">
        <f>C1</f>
        <v/>
      </c>
      <c r="D167" s="343"/>
      <c r="E167" s="343"/>
      <c r="F167" s="344"/>
      <c r="G167" s="81"/>
      <c r="H167" s="357" t="s">
        <v>7</v>
      </c>
      <c r="I167" s="358"/>
      <c r="J167" s="342" t="str">
        <f>J1</f>
        <v/>
      </c>
      <c r="K167" s="343"/>
      <c r="L167" s="343"/>
      <c r="M167" s="344"/>
      <c r="N167" s="81"/>
      <c r="O167" s="357" t="s">
        <v>8</v>
      </c>
      <c r="P167" s="358"/>
      <c r="Q167" s="342" t="str">
        <f>Q1</f>
        <v/>
      </c>
      <c r="R167" s="343"/>
      <c r="S167" s="344"/>
      <c r="T167" s="81"/>
      <c r="U167" s="357" t="s">
        <v>9</v>
      </c>
      <c r="V167" s="358"/>
      <c r="W167" s="342" t="str">
        <f>W1</f>
        <v>2019-2018</v>
      </c>
      <c r="X167" s="343"/>
      <c r="Y167" s="343"/>
      <c r="Z167" s="81"/>
      <c r="AA167" s="81"/>
      <c r="AB167" s="81"/>
    </row>
    <row r="168" spans="1:28" ht="23.25" x14ac:dyDescent="0.35">
      <c r="J168" s="362" t="s">
        <v>49</v>
      </c>
      <c r="K168" s="362"/>
      <c r="L168" s="362"/>
      <c r="M168" s="362"/>
      <c r="N168" s="362"/>
      <c r="O168" s="362"/>
      <c r="P168" s="362"/>
      <c r="Q168" s="362"/>
      <c r="R168" s="362"/>
      <c r="S168" s="362"/>
      <c r="T168" s="362"/>
      <c r="U168" s="362"/>
    </row>
    <row r="169" spans="1:28" ht="18" x14ac:dyDescent="0.25">
      <c r="L169" s="71" t="s">
        <v>71</v>
      </c>
    </row>
    <row r="170" spans="1:28" x14ac:dyDescent="0.2">
      <c r="C170" s="363" t="s">
        <v>16</v>
      </c>
      <c r="D170" s="364"/>
      <c r="E170" s="364"/>
      <c r="F170" s="365"/>
      <c r="H170" s="366" t="s">
        <v>17</v>
      </c>
      <c r="I170" s="367"/>
      <c r="J170" s="367"/>
      <c r="K170" s="368"/>
      <c r="P170" s="369" t="s">
        <v>18</v>
      </c>
      <c r="Q170" s="369"/>
      <c r="R170" s="369"/>
      <c r="S170" s="369"/>
      <c r="V170" s="371" t="s">
        <v>19</v>
      </c>
      <c r="W170" s="371"/>
      <c r="X170" s="371"/>
      <c r="Y170" s="371"/>
    </row>
    <row r="171" spans="1:28" ht="24" x14ac:dyDescent="0.2">
      <c r="C171" s="72"/>
      <c r="D171" s="73" t="s">
        <v>66</v>
      </c>
      <c r="E171" s="73" t="s">
        <v>67</v>
      </c>
      <c r="F171" s="72" t="s">
        <v>68</v>
      </c>
      <c r="H171" s="72"/>
      <c r="I171" s="73" t="s">
        <v>66</v>
      </c>
      <c r="J171" s="73" t="s">
        <v>67</v>
      </c>
      <c r="K171" s="72" t="s">
        <v>68</v>
      </c>
      <c r="P171" s="72"/>
      <c r="Q171" s="73" t="s">
        <v>66</v>
      </c>
      <c r="R171" s="73" t="s">
        <v>67</v>
      </c>
      <c r="S171" s="72" t="s">
        <v>68</v>
      </c>
      <c r="T171" s="75"/>
      <c r="V171" s="72"/>
      <c r="W171" s="73" t="s">
        <v>66</v>
      </c>
      <c r="X171" s="73" t="s">
        <v>67</v>
      </c>
      <c r="Y171" s="72" t="s">
        <v>68</v>
      </c>
    </row>
    <row r="172" spans="1:28" x14ac:dyDescent="0.2">
      <c r="C172" s="72" t="s">
        <v>69</v>
      </c>
      <c r="D172" s="26">
        <f>COUNTIFS(C5:C49,"أنثى",I5:I49,"&lt;10")</f>
        <v>0</v>
      </c>
      <c r="E172" s="26">
        <f>COUNTIFS(C5:C49,"أنثى",I5:I49,"&gt;=10")</f>
        <v>0</v>
      </c>
      <c r="F172" s="26">
        <f>SUM(D172:E172)</f>
        <v>0</v>
      </c>
      <c r="H172" s="72" t="s">
        <v>69</v>
      </c>
      <c r="I172" s="26">
        <f>COUNTIFS(C5:C49,"أنثى",O5:O49,"&lt;10")</f>
        <v>0</v>
      </c>
      <c r="J172" s="26">
        <f>COUNTIFS(C5:C49,"أنثى",O5:O49,"&gt;=10")</f>
        <v>0</v>
      </c>
      <c r="K172" s="26">
        <f>SUM(I172:J172)</f>
        <v>0</v>
      </c>
      <c r="P172" s="72" t="s">
        <v>69</v>
      </c>
      <c r="Q172" s="26">
        <f>COUNTIFS(C5:C49,"أنثى",Y5:Y49,"&lt;10")</f>
        <v>0</v>
      </c>
      <c r="R172" s="26">
        <f>COUNTIFS(C5:C49,"أنثى",Y5:Y49,"&gt;=10")</f>
        <v>0</v>
      </c>
      <c r="S172" s="26">
        <f>SUM(Q172:R172)</f>
        <v>0</v>
      </c>
      <c r="T172" s="74"/>
      <c r="V172" s="72" t="s">
        <v>69</v>
      </c>
      <c r="W172" s="26">
        <f>COUNTIFS(C5:C49,"أنثى",AF5:AF49,"&lt;10")</f>
        <v>0</v>
      </c>
      <c r="X172" s="26">
        <f>COUNTIFS(C5:C49,"أنثى",AF5:AF49,"&gt;=10")</f>
        <v>0</v>
      </c>
      <c r="Y172" s="26">
        <f>SUM(W172:X172)</f>
        <v>0</v>
      </c>
    </row>
    <row r="173" spans="1:28" x14ac:dyDescent="0.2">
      <c r="C173" s="72" t="s">
        <v>70</v>
      </c>
      <c r="D173" s="26">
        <f>COUNTIFS(C5:C49,"ذكر",I5:I49,"&lt;10")</f>
        <v>0</v>
      </c>
      <c r="E173" s="26">
        <f>COUNTIFS(C5:C49,"ذكر",I5:I49,"&gt;=10")</f>
        <v>0</v>
      </c>
      <c r="F173" s="26">
        <f>SUM(D173:E173)</f>
        <v>0</v>
      </c>
      <c r="H173" s="72" t="s">
        <v>70</v>
      </c>
      <c r="I173" s="26">
        <f>COUNTIFS(C5:C49,"ذكر",O5:O49,"&lt;10")</f>
        <v>0</v>
      </c>
      <c r="J173" s="26">
        <f>COUNTIFS(C5:C49,"ذكر",O5:O49,"&gt;=10")</f>
        <v>0</v>
      </c>
      <c r="K173" s="26">
        <f>SUM(I173:J173)</f>
        <v>0</v>
      </c>
      <c r="P173" s="72" t="s">
        <v>70</v>
      </c>
      <c r="Q173" s="26">
        <f>COUNTIFS(C5:C49,"ذكر",Y5:Y49,"&lt;10")</f>
        <v>0</v>
      </c>
      <c r="R173" s="26">
        <f>COUNTIFS(C5:C49,"ذكر",Y5:Y49,"&gt;=10")</f>
        <v>0</v>
      </c>
      <c r="S173" s="26">
        <f>SUM(Q173:R173)</f>
        <v>0</v>
      </c>
      <c r="T173" s="74"/>
      <c r="V173" s="72" t="s">
        <v>70</v>
      </c>
      <c r="W173" s="26">
        <f>COUNTIFS(C5:C49,"ذكر",AF5:AF49,"&lt;10")</f>
        <v>0</v>
      </c>
      <c r="X173" s="26">
        <f>COUNTIFS(C5:C49,"ذكر",AF5:AF49,"&gt;=10")</f>
        <v>0</v>
      </c>
      <c r="Y173" s="26">
        <f>SUM(W173:X173)</f>
        <v>0</v>
      </c>
    </row>
    <row r="174" spans="1:28" x14ac:dyDescent="0.2">
      <c r="C174" s="72" t="s">
        <v>68</v>
      </c>
      <c r="D174" s="26">
        <f>SUM(D172:D173)</f>
        <v>0</v>
      </c>
      <c r="E174" s="26">
        <f>SUM(E172:E173)</f>
        <v>0</v>
      </c>
      <c r="H174" s="72" t="s">
        <v>68</v>
      </c>
      <c r="I174" s="26">
        <f>SUM(I172:I173)</f>
        <v>0</v>
      </c>
      <c r="J174" s="26">
        <f>SUM(J172:J173)</f>
        <v>0</v>
      </c>
      <c r="P174" s="72" t="s">
        <v>68</v>
      </c>
      <c r="Q174" s="26">
        <f>SUM(Q172:Q173)</f>
        <v>0</v>
      </c>
      <c r="R174" s="26">
        <f>SUM(R172:R173)</f>
        <v>0</v>
      </c>
      <c r="V174" s="72" t="s">
        <v>68</v>
      </c>
      <c r="W174" s="26">
        <f>SUM(W172:W173)</f>
        <v>0</v>
      </c>
      <c r="X174" s="26">
        <f>SUM(X172:X173)</f>
        <v>0</v>
      </c>
    </row>
  </sheetData>
  <sheetProtection formatCells="0" formatColumns="0" formatRows="0" insertColumns="0" insertRows="0" insertHyperlinks="0" deleteColumns="0" deleteRows="0" sort="0" autoFilter="0" pivotTables="0"/>
  <mergeCells count="85">
    <mergeCell ref="A1:B1"/>
    <mergeCell ref="A125:B125"/>
    <mergeCell ref="O125:P125"/>
    <mergeCell ref="U125:V125"/>
    <mergeCell ref="O167:P167"/>
    <mergeCell ref="U167:V167"/>
    <mergeCell ref="A167:B167"/>
    <mergeCell ref="O1:P1"/>
    <mergeCell ref="U1:V1"/>
    <mergeCell ref="A57:A62"/>
    <mergeCell ref="B55:C55"/>
    <mergeCell ref="B56:C56"/>
    <mergeCell ref="Q91:S91"/>
    <mergeCell ref="B69:F69"/>
    <mergeCell ref="B68:F68"/>
    <mergeCell ref="B57:C57"/>
    <mergeCell ref="AH3:AK3"/>
    <mergeCell ref="C1:F1"/>
    <mergeCell ref="H1:I1"/>
    <mergeCell ref="J1:M1"/>
    <mergeCell ref="Q1:S1"/>
    <mergeCell ref="D3:J3"/>
    <mergeCell ref="K3:P3"/>
    <mergeCell ref="Q3:Z3"/>
    <mergeCell ref="AA3:AG3"/>
    <mergeCell ref="V170:Y170"/>
    <mergeCell ref="Q51:S51"/>
    <mergeCell ref="A115:B115"/>
    <mergeCell ref="A116:B116"/>
    <mergeCell ref="A117:B117"/>
    <mergeCell ref="A118:B118"/>
    <mergeCell ref="A119:B119"/>
    <mergeCell ref="C125:F125"/>
    <mergeCell ref="A99:B99"/>
    <mergeCell ref="A108:B108"/>
    <mergeCell ref="A109:B109"/>
    <mergeCell ref="A110:B110"/>
    <mergeCell ref="A111:B111"/>
    <mergeCell ref="A112:B112"/>
    <mergeCell ref="K93:R93"/>
    <mergeCell ref="A95:B95"/>
    <mergeCell ref="J168:U168"/>
    <mergeCell ref="C170:F170"/>
    <mergeCell ref="H170:K170"/>
    <mergeCell ref="P170:S170"/>
    <mergeCell ref="A96:B96"/>
    <mergeCell ref="A97:B97"/>
    <mergeCell ref="A98:B98"/>
    <mergeCell ref="H125:I125"/>
    <mergeCell ref="J125:M125"/>
    <mergeCell ref="Q125:S125"/>
    <mergeCell ref="C167:F167"/>
    <mergeCell ref="H167:I167"/>
    <mergeCell ref="J167:M167"/>
    <mergeCell ref="Q167:S167"/>
    <mergeCell ref="B61:C61"/>
    <mergeCell ref="B62:C62"/>
    <mergeCell ref="O51:P51"/>
    <mergeCell ref="U51:V51"/>
    <mergeCell ref="O91:P91"/>
    <mergeCell ref="U91:V91"/>
    <mergeCell ref="A91:B91"/>
    <mergeCell ref="A51:B51"/>
    <mergeCell ref="B58:C58"/>
    <mergeCell ref="B59:C59"/>
    <mergeCell ref="H51:I51"/>
    <mergeCell ref="C51:F51"/>
    <mergeCell ref="C91:F91"/>
    <mergeCell ref="H91:I91"/>
    <mergeCell ref="W51:Y51"/>
    <mergeCell ref="W1:Y1"/>
    <mergeCell ref="W125:Y125"/>
    <mergeCell ref="W167:Y167"/>
    <mergeCell ref="K127:R127"/>
    <mergeCell ref="N65:R65"/>
    <mergeCell ref="S66:T66"/>
    <mergeCell ref="S67:T67"/>
    <mergeCell ref="S68:T68"/>
    <mergeCell ref="W91:Y91"/>
    <mergeCell ref="V66:W66"/>
    <mergeCell ref="S69:T69"/>
    <mergeCell ref="S70:T70"/>
    <mergeCell ref="J51:M51"/>
    <mergeCell ref="J91:M91"/>
    <mergeCell ref="K52:V52"/>
  </mergeCells>
  <conditionalFormatting sqref="M5:M49">
    <cfRule type="cellIs" dxfId="252" priority="75" stopIfTrue="1" operator="equal">
      <formula>$M$56</formula>
    </cfRule>
    <cfRule type="cellIs" dxfId="251" priority="76" stopIfTrue="1" operator="equal">
      <formula>$M$55</formula>
    </cfRule>
  </conditionalFormatting>
  <conditionalFormatting sqref="U5:U49">
    <cfRule type="cellIs" dxfId="250" priority="77" stopIfTrue="1" operator="equal">
      <formula>$U$56</formula>
    </cfRule>
    <cfRule type="cellIs" dxfId="249" priority="78" stopIfTrue="1" operator="equal">
      <formula>$U$55</formula>
    </cfRule>
  </conditionalFormatting>
  <conditionalFormatting sqref="V5:V49">
    <cfRule type="cellIs" dxfId="248" priority="79" stopIfTrue="1" operator="equal">
      <formula>$V$56</formula>
    </cfRule>
    <cfRule type="cellIs" dxfId="247" priority="80" stopIfTrue="1" operator="equal">
      <formula>$V$55</formula>
    </cfRule>
  </conditionalFormatting>
  <conditionalFormatting sqref="W5:W49">
    <cfRule type="cellIs" dxfId="246" priority="81" stopIfTrue="1" operator="equal">
      <formula>$W$56</formula>
    </cfRule>
    <cfRule type="cellIs" dxfId="245" priority="82" stopIfTrue="1" operator="equal">
      <formula>$W$55</formula>
    </cfRule>
    <cfRule type="cellIs" dxfId="244" priority="83" stopIfTrue="1" operator="equal">
      <formula>7.77</formula>
    </cfRule>
  </conditionalFormatting>
  <conditionalFormatting sqref="AA5:AA49">
    <cfRule type="cellIs" dxfId="243" priority="84" stopIfTrue="1" operator="equal">
      <formula>$AA$56</formula>
    </cfRule>
    <cfRule type="cellIs" dxfId="242" priority="85" stopIfTrue="1" operator="equal">
      <formula>$AA$55</formula>
    </cfRule>
  </conditionalFormatting>
  <conditionalFormatting sqref="AB5:AB49">
    <cfRule type="cellIs" dxfId="241" priority="86" stopIfTrue="1" operator="equal">
      <formula>$AB$56</formula>
    </cfRule>
    <cfRule type="cellIs" dxfId="240" priority="87" stopIfTrue="1" operator="equal">
      <formula>$AB$55</formula>
    </cfRule>
  </conditionalFormatting>
  <conditionalFormatting sqref="K5:K49">
    <cfRule type="cellIs" dxfId="239" priority="88" stopIfTrue="1" operator="equal">
      <formula>$K$56</formula>
    </cfRule>
    <cfRule type="cellIs" dxfId="238" priority="89" stopIfTrue="1" operator="equal">
      <formula>$K$55</formula>
    </cfRule>
  </conditionalFormatting>
  <conditionalFormatting sqref="G5:G49">
    <cfRule type="cellIs" dxfId="237" priority="90" stopIfTrue="1" operator="equal">
      <formula>$G$56</formula>
    </cfRule>
    <cfRule type="cellIs" dxfId="236" priority="91" stopIfTrue="1" operator="equal">
      <formula>$G$55</formula>
    </cfRule>
  </conditionalFormatting>
  <conditionalFormatting sqref="F5:F49">
    <cfRule type="cellIs" dxfId="235" priority="92" stopIfTrue="1" operator="equal">
      <formula>$F$56</formula>
    </cfRule>
    <cfRule type="cellIs" dxfId="234" priority="93" stopIfTrue="1" operator="equal">
      <formula>$F$55</formula>
    </cfRule>
  </conditionalFormatting>
  <conditionalFormatting sqref="E5:E49">
    <cfRule type="cellIs" dxfId="233" priority="94" stopIfTrue="1" operator="equal">
      <formula>$E$56</formula>
    </cfRule>
    <cfRule type="cellIs" dxfId="232" priority="95" stopIfTrue="1" operator="equal">
      <formula>$E$55</formula>
    </cfRule>
  </conditionalFormatting>
  <conditionalFormatting sqref="D5:D49">
    <cfRule type="cellIs" dxfId="231" priority="96" stopIfTrue="1" operator="equal">
      <formula>$D$56</formula>
    </cfRule>
    <cfRule type="cellIs" dxfId="230" priority="97" stopIfTrue="1" operator="equal">
      <formula>$D$55</formula>
    </cfRule>
  </conditionalFormatting>
  <conditionalFormatting sqref="R5:R49">
    <cfRule type="cellIs" dxfId="229" priority="98" stopIfTrue="1" operator="equal">
      <formula>$R$56</formula>
    </cfRule>
    <cfRule type="cellIs" dxfId="228" priority="99" stopIfTrue="1" operator="equal">
      <formula>$R$55</formula>
    </cfRule>
  </conditionalFormatting>
  <conditionalFormatting sqref="T5:T49">
    <cfRule type="cellIs" dxfId="227" priority="100" stopIfTrue="1" operator="equal">
      <formula>$T$56</formula>
    </cfRule>
    <cfRule type="cellIs" dxfId="226" priority="101" stopIfTrue="1" operator="equal">
      <formula>$T$55</formula>
    </cfRule>
  </conditionalFormatting>
  <conditionalFormatting sqref="L5:L49">
    <cfRule type="cellIs" dxfId="225" priority="102" stopIfTrue="1" operator="equal">
      <formula>$L$56</formula>
    </cfRule>
    <cfRule type="cellIs" dxfId="224" priority="103" stopIfTrue="1" operator="equal">
      <formula>$L$55</formula>
    </cfRule>
  </conditionalFormatting>
  <conditionalFormatting sqref="S5:S49">
    <cfRule type="cellIs" dxfId="223" priority="104" stopIfTrue="1" operator="equal">
      <formula>$S$56</formula>
    </cfRule>
    <cfRule type="cellIs" dxfId="222" priority="105" stopIfTrue="1" operator="equal">
      <formula>$S$55</formula>
    </cfRule>
  </conditionalFormatting>
  <conditionalFormatting sqref="Q5:Q49">
    <cfRule type="cellIs" dxfId="221" priority="106" stopIfTrue="1" operator="equal">
      <formula>$Q$56</formula>
    </cfRule>
    <cfRule type="cellIs" dxfId="220" priority="107" stopIfTrue="1" operator="equal">
      <formula>$Q$55</formula>
    </cfRule>
  </conditionalFormatting>
  <conditionalFormatting sqref="AD5:AD49">
    <cfRule type="cellIs" dxfId="219" priority="108" stopIfTrue="1" operator="equal">
      <formula>$AD$56</formula>
    </cfRule>
    <cfRule type="cellIs" dxfId="218" priority="109" stopIfTrue="1" operator="equal">
      <formula>$AD$55</formula>
    </cfRule>
  </conditionalFormatting>
  <conditionalFormatting sqref="AC5:AC49">
    <cfRule type="cellIs" dxfId="217" priority="110" stopIfTrue="1" operator="equal">
      <formula>$AC$56</formula>
    </cfRule>
    <cfRule type="cellIs" dxfId="216" priority="111" stopIfTrue="1" operator="equal">
      <formula>$AC$55</formula>
    </cfRule>
  </conditionalFormatting>
  <dataValidations count="2">
    <dataValidation type="decimal" allowBlank="1" showInputMessage="1" showErrorMessage="1" errorTitle="تصحيح العدد" error="العدد يجب أن يكون بين 0 و 20" sqref="JG5:JI49 TC5:TE49 ACY5:ADA49 AMU5:AMW49 AWQ5:AWS49 BGM5:BGO49 BQI5:BQK49 CAE5:CAG49 CKA5:CKC49 CTW5:CTY49 DDS5:DDU49 DNO5:DNQ49 DXK5:DXM49 EHG5:EHI49 ERC5:ERE49 FAY5:FBA49 FKU5:FKW49 FUQ5:FUS49 GEM5:GEO49 GOI5:GOK49 GYE5:GYG49 HIA5:HIC49 HRW5:HRY49 IBS5:IBU49 ILO5:ILQ49 IVK5:IVM49 JFG5:JFI49 JPC5:JPE49 JYY5:JZA49 KIU5:KIW49 KSQ5:KSS49 LCM5:LCO49 LMI5:LMK49 LWE5:LWG49 MGA5:MGC49 MPW5:MPY49 MZS5:MZU49 NJO5:NJQ49 NTK5:NTM49 ODG5:ODI49 ONC5:ONE49 OWY5:OXA49 PGU5:PGW49 PQQ5:PQS49 QAM5:QAO49 QKI5:QKK49 QUE5:QUG49 REA5:REC49 RNW5:RNY49 RXS5:RXU49 SHO5:SHQ49 SRK5:SRM49 TBG5:TBI49 TLC5:TLE49 TUY5:TVA49 UEU5:UEW49 UOQ5:UOS49 UYM5:UYO49 VII5:VIK49 VSE5:VSG49 WCA5:WCC49 WLW5:WLY49 WVS5:WVU49 K65550:M65584 JG65550:JI65584 TC65550:TE65584 ACY65550:ADA65584 AMU65550:AMW65584 AWQ65550:AWS65584 BGM65550:BGO65584 BQI65550:BQK65584 CAE65550:CAG65584 CKA65550:CKC65584 CTW65550:CTY65584 DDS65550:DDU65584 DNO65550:DNQ65584 DXK65550:DXM65584 EHG65550:EHI65584 ERC65550:ERE65584 FAY65550:FBA65584 FKU65550:FKW65584 FUQ65550:FUS65584 GEM65550:GEO65584 GOI65550:GOK65584 GYE65550:GYG65584 HIA65550:HIC65584 HRW65550:HRY65584 IBS65550:IBU65584 ILO65550:ILQ65584 IVK65550:IVM65584 JFG65550:JFI65584 JPC65550:JPE65584 JYY65550:JZA65584 KIU65550:KIW65584 KSQ65550:KSS65584 LCM65550:LCO65584 LMI65550:LMK65584 LWE65550:LWG65584 MGA65550:MGC65584 MPW65550:MPY65584 MZS65550:MZU65584 NJO65550:NJQ65584 NTK65550:NTM65584 ODG65550:ODI65584 ONC65550:ONE65584 OWY65550:OXA65584 PGU65550:PGW65584 PQQ65550:PQS65584 QAM65550:QAO65584 QKI65550:QKK65584 QUE65550:QUG65584 REA65550:REC65584 RNW65550:RNY65584 RXS65550:RXU65584 SHO65550:SHQ65584 SRK65550:SRM65584 TBG65550:TBI65584 TLC65550:TLE65584 TUY65550:TVA65584 UEU65550:UEW65584 UOQ65550:UOS65584 UYM65550:UYO65584 VII65550:VIK65584 VSE65550:VSG65584 WCA65550:WCC65584 WLW65550:WLY65584 WVS65550:WVU65584 K131086:M131120 JG131086:JI131120 TC131086:TE131120 ACY131086:ADA131120 AMU131086:AMW131120 AWQ131086:AWS131120 BGM131086:BGO131120 BQI131086:BQK131120 CAE131086:CAG131120 CKA131086:CKC131120 CTW131086:CTY131120 DDS131086:DDU131120 DNO131086:DNQ131120 DXK131086:DXM131120 EHG131086:EHI131120 ERC131086:ERE131120 FAY131086:FBA131120 FKU131086:FKW131120 FUQ131086:FUS131120 GEM131086:GEO131120 GOI131086:GOK131120 GYE131086:GYG131120 HIA131086:HIC131120 HRW131086:HRY131120 IBS131086:IBU131120 ILO131086:ILQ131120 IVK131086:IVM131120 JFG131086:JFI131120 JPC131086:JPE131120 JYY131086:JZA131120 KIU131086:KIW131120 KSQ131086:KSS131120 LCM131086:LCO131120 LMI131086:LMK131120 LWE131086:LWG131120 MGA131086:MGC131120 MPW131086:MPY131120 MZS131086:MZU131120 NJO131086:NJQ131120 NTK131086:NTM131120 ODG131086:ODI131120 ONC131086:ONE131120 OWY131086:OXA131120 PGU131086:PGW131120 PQQ131086:PQS131120 QAM131086:QAO131120 QKI131086:QKK131120 QUE131086:QUG131120 REA131086:REC131120 RNW131086:RNY131120 RXS131086:RXU131120 SHO131086:SHQ131120 SRK131086:SRM131120 TBG131086:TBI131120 TLC131086:TLE131120 TUY131086:TVA131120 UEU131086:UEW131120 UOQ131086:UOS131120 UYM131086:UYO131120 VII131086:VIK131120 VSE131086:VSG131120 WCA131086:WCC131120 WLW131086:WLY131120 WVS131086:WVU131120 K196622:M196656 JG196622:JI196656 TC196622:TE196656 ACY196622:ADA196656 AMU196622:AMW196656 AWQ196622:AWS196656 BGM196622:BGO196656 BQI196622:BQK196656 CAE196622:CAG196656 CKA196622:CKC196656 CTW196622:CTY196656 DDS196622:DDU196656 DNO196622:DNQ196656 DXK196622:DXM196656 EHG196622:EHI196656 ERC196622:ERE196656 FAY196622:FBA196656 FKU196622:FKW196656 FUQ196622:FUS196656 GEM196622:GEO196656 GOI196622:GOK196656 GYE196622:GYG196656 HIA196622:HIC196656 HRW196622:HRY196656 IBS196622:IBU196656 ILO196622:ILQ196656 IVK196622:IVM196656 JFG196622:JFI196656 JPC196622:JPE196656 JYY196622:JZA196656 KIU196622:KIW196656 KSQ196622:KSS196656 LCM196622:LCO196656 LMI196622:LMK196656 LWE196622:LWG196656 MGA196622:MGC196656 MPW196622:MPY196656 MZS196622:MZU196656 NJO196622:NJQ196656 NTK196622:NTM196656 ODG196622:ODI196656 ONC196622:ONE196656 OWY196622:OXA196656 PGU196622:PGW196656 PQQ196622:PQS196656 QAM196622:QAO196656 QKI196622:QKK196656 QUE196622:QUG196656 REA196622:REC196656 RNW196622:RNY196656 RXS196622:RXU196656 SHO196622:SHQ196656 SRK196622:SRM196656 TBG196622:TBI196656 TLC196622:TLE196656 TUY196622:TVA196656 UEU196622:UEW196656 UOQ196622:UOS196656 UYM196622:UYO196656 VII196622:VIK196656 VSE196622:VSG196656 WCA196622:WCC196656 WLW196622:WLY196656 WVS196622:WVU196656 K262158:M262192 JG262158:JI262192 TC262158:TE262192 ACY262158:ADA262192 AMU262158:AMW262192 AWQ262158:AWS262192 BGM262158:BGO262192 BQI262158:BQK262192 CAE262158:CAG262192 CKA262158:CKC262192 CTW262158:CTY262192 DDS262158:DDU262192 DNO262158:DNQ262192 DXK262158:DXM262192 EHG262158:EHI262192 ERC262158:ERE262192 FAY262158:FBA262192 FKU262158:FKW262192 FUQ262158:FUS262192 GEM262158:GEO262192 GOI262158:GOK262192 GYE262158:GYG262192 HIA262158:HIC262192 HRW262158:HRY262192 IBS262158:IBU262192 ILO262158:ILQ262192 IVK262158:IVM262192 JFG262158:JFI262192 JPC262158:JPE262192 JYY262158:JZA262192 KIU262158:KIW262192 KSQ262158:KSS262192 LCM262158:LCO262192 LMI262158:LMK262192 LWE262158:LWG262192 MGA262158:MGC262192 MPW262158:MPY262192 MZS262158:MZU262192 NJO262158:NJQ262192 NTK262158:NTM262192 ODG262158:ODI262192 ONC262158:ONE262192 OWY262158:OXA262192 PGU262158:PGW262192 PQQ262158:PQS262192 QAM262158:QAO262192 QKI262158:QKK262192 QUE262158:QUG262192 REA262158:REC262192 RNW262158:RNY262192 RXS262158:RXU262192 SHO262158:SHQ262192 SRK262158:SRM262192 TBG262158:TBI262192 TLC262158:TLE262192 TUY262158:TVA262192 UEU262158:UEW262192 UOQ262158:UOS262192 UYM262158:UYO262192 VII262158:VIK262192 VSE262158:VSG262192 WCA262158:WCC262192 WLW262158:WLY262192 WVS262158:WVU262192 K327694:M327728 JG327694:JI327728 TC327694:TE327728 ACY327694:ADA327728 AMU327694:AMW327728 AWQ327694:AWS327728 BGM327694:BGO327728 BQI327694:BQK327728 CAE327694:CAG327728 CKA327694:CKC327728 CTW327694:CTY327728 DDS327694:DDU327728 DNO327694:DNQ327728 DXK327694:DXM327728 EHG327694:EHI327728 ERC327694:ERE327728 FAY327694:FBA327728 FKU327694:FKW327728 FUQ327694:FUS327728 GEM327694:GEO327728 GOI327694:GOK327728 GYE327694:GYG327728 HIA327694:HIC327728 HRW327694:HRY327728 IBS327694:IBU327728 ILO327694:ILQ327728 IVK327694:IVM327728 JFG327694:JFI327728 JPC327694:JPE327728 JYY327694:JZA327728 KIU327694:KIW327728 KSQ327694:KSS327728 LCM327694:LCO327728 LMI327694:LMK327728 LWE327694:LWG327728 MGA327694:MGC327728 MPW327694:MPY327728 MZS327694:MZU327728 NJO327694:NJQ327728 NTK327694:NTM327728 ODG327694:ODI327728 ONC327694:ONE327728 OWY327694:OXA327728 PGU327694:PGW327728 PQQ327694:PQS327728 QAM327694:QAO327728 QKI327694:QKK327728 QUE327694:QUG327728 REA327694:REC327728 RNW327694:RNY327728 RXS327694:RXU327728 SHO327694:SHQ327728 SRK327694:SRM327728 TBG327694:TBI327728 TLC327694:TLE327728 TUY327694:TVA327728 UEU327694:UEW327728 UOQ327694:UOS327728 UYM327694:UYO327728 VII327694:VIK327728 VSE327694:VSG327728 WCA327694:WCC327728 WLW327694:WLY327728 WVS327694:WVU327728 K393230:M393264 JG393230:JI393264 TC393230:TE393264 ACY393230:ADA393264 AMU393230:AMW393264 AWQ393230:AWS393264 BGM393230:BGO393264 BQI393230:BQK393264 CAE393230:CAG393264 CKA393230:CKC393264 CTW393230:CTY393264 DDS393230:DDU393264 DNO393230:DNQ393264 DXK393230:DXM393264 EHG393230:EHI393264 ERC393230:ERE393264 FAY393230:FBA393264 FKU393230:FKW393264 FUQ393230:FUS393264 GEM393230:GEO393264 GOI393230:GOK393264 GYE393230:GYG393264 HIA393230:HIC393264 HRW393230:HRY393264 IBS393230:IBU393264 ILO393230:ILQ393264 IVK393230:IVM393264 JFG393230:JFI393264 JPC393230:JPE393264 JYY393230:JZA393264 KIU393230:KIW393264 KSQ393230:KSS393264 LCM393230:LCO393264 LMI393230:LMK393264 LWE393230:LWG393264 MGA393230:MGC393264 MPW393230:MPY393264 MZS393230:MZU393264 NJO393230:NJQ393264 NTK393230:NTM393264 ODG393230:ODI393264 ONC393230:ONE393264 OWY393230:OXA393264 PGU393230:PGW393264 PQQ393230:PQS393264 QAM393230:QAO393264 QKI393230:QKK393264 QUE393230:QUG393264 REA393230:REC393264 RNW393230:RNY393264 RXS393230:RXU393264 SHO393230:SHQ393264 SRK393230:SRM393264 TBG393230:TBI393264 TLC393230:TLE393264 TUY393230:TVA393264 UEU393230:UEW393264 UOQ393230:UOS393264 UYM393230:UYO393264 VII393230:VIK393264 VSE393230:VSG393264 WCA393230:WCC393264 WLW393230:WLY393264 WVS393230:WVU393264 K458766:M458800 JG458766:JI458800 TC458766:TE458800 ACY458766:ADA458800 AMU458766:AMW458800 AWQ458766:AWS458800 BGM458766:BGO458800 BQI458766:BQK458800 CAE458766:CAG458800 CKA458766:CKC458800 CTW458766:CTY458800 DDS458766:DDU458800 DNO458766:DNQ458800 DXK458766:DXM458800 EHG458766:EHI458800 ERC458766:ERE458800 FAY458766:FBA458800 FKU458766:FKW458800 FUQ458766:FUS458800 GEM458766:GEO458800 GOI458766:GOK458800 GYE458766:GYG458800 HIA458766:HIC458800 HRW458766:HRY458800 IBS458766:IBU458800 ILO458766:ILQ458800 IVK458766:IVM458800 JFG458766:JFI458800 JPC458766:JPE458800 JYY458766:JZA458800 KIU458766:KIW458800 KSQ458766:KSS458800 LCM458766:LCO458800 LMI458766:LMK458800 LWE458766:LWG458800 MGA458766:MGC458800 MPW458766:MPY458800 MZS458766:MZU458800 NJO458766:NJQ458800 NTK458766:NTM458800 ODG458766:ODI458800 ONC458766:ONE458800 OWY458766:OXA458800 PGU458766:PGW458800 PQQ458766:PQS458800 QAM458766:QAO458800 QKI458766:QKK458800 QUE458766:QUG458800 REA458766:REC458800 RNW458766:RNY458800 RXS458766:RXU458800 SHO458766:SHQ458800 SRK458766:SRM458800 TBG458766:TBI458800 TLC458766:TLE458800 TUY458766:TVA458800 UEU458766:UEW458800 UOQ458766:UOS458800 UYM458766:UYO458800 VII458766:VIK458800 VSE458766:VSG458800 WCA458766:WCC458800 WLW458766:WLY458800 WVS458766:WVU458800 K524302:M524336 JG524302:JI524336 TC524302:TE524336 ACY524302:ADA524336 AMU524302:AMW524336 AWQ524302:AWS524336 BGM524302:BGO524336 BQI524302:BQK524336 CAE524302:CAG524336 CKA524302:CKC524336 CTW524302:CTY524336 DDS524302:DDU524336 DNO524302:DNQ524336 DXK524302:DXM524336 EHG524302:EHI524336 ERC524302:ERE524336 FAY524302:FBA524336 FKU524302:FKW524336 FUQ524302:FUS524336 GEM524302:GEO524336 GOI524302:GOK524336 GYE524302:GYG524336 HIA524302:HIC524336 HRW524302:HRY524336 IBS524302:IBU524336 ILO524302:ILQ524336 IVK524302:IVM524336 JFG524302:JFI524336 JPC524302:JPE524336 JYY524302:JZA524336 KIU524302:KIW524336 KSQ524302:KSS524336 LCM524302:LCO524336 LMI524302:LMK524336 LWE524302:LWG524336 MGA524302:MGC524336 MPW524302:MPY524336 MZS524302:MZU524336 NJO524302:NJQ524336 NTK524302:NTM524336 ODG524302:ODI524336 ONC524302:ONE524336 OWY524302:OXA524336 PGU524302:PGW524336 PQQ524302:PQS524336 QAM524302:QAO524336 QKI524302:QKK524336 QUE524302:QUG524336 REA524302:REC524336 RNW524302:RNY524336 RXS524302:RXU524336 SHO524302:SHQ524336 SRK524302:SRM524336 TBG524302:TBI524336 TLC524302:TLE524336 TUY524302:TVA524336 UEU524302:UEW524336 UOQ524302:UOS524336 UYM524302:UYO524336 VII524302:VIK524336 VSE524302:VSG524336 WCA524302:WCC524336 WLW524302:WLY524336 WVS524302:WVU524336 K589838:M589872 JG589838:JI589872 TC589838:TE589872 ACY589838:ADA589872 AMU589838:AMW589872 AWQ589838:AWS589872 BGM589838:BGO589872 BQI589838:BQK589872 CAE589838:CAG589872 CKA589838:CKC589872 CTW589838:CTY589872 DDS589838:DDU589872 DNO589838:DNQ589872 DXK589838:DXM589872 EHG589838:EHI589872 ERC589838:ERE589872 FAY589838:FBA589872 FKU589838:FKW589872 FUQ589838:FUS589872 GEM589838:GEO589872 GOI589838:GOK589872 GYE589838:GYG589872 HIA589838:HIC589872 HRW589838:HRY589872 IBS589838:IBU589872 ILO589838:ILQ589872 IVK589838:IVM589872 JFG589838:JFI589872 JPC589838:JPE589872 JYY589838:JZA589872 KIU589838:KIW589872 KSQ589838:KSS589872 LCM589838:LCO589872 LMI589838:LMK589872 LWE589838:LWG589872 MGA589838:MGC589872 MPW589838:MPY589872 MZS589838:MZU589872 NJO589838:NJQ589872 NTK589838:NTM589872 ODG589838:ODI589872 ONC589838:ONE589872 OWY589838:OXA589872 PGU589838:PGW589872 PQQ589838:PQS589872 QAM589838:QAO589872 QKI589838:QKK589872 QUE589838:QUG589872 REA589838:REC589872 RNW589838:RNY589872 RXS589838:RXU589872 SHO589838:SHQ589872 SRK589838:SRM589872 TBG589838:TBI589872 TLC589838:TLE589872 TUY589838:TVA589872 UEU589838:UEW589872 UOQ589838:UOS589872 UYM589838:UYO589872 VII589838:VIK589872 VSE589838:VSG589872 WCA589838:WCC589872 WLW589838:WLY589872 WVS589838:WVU589872 K655374:M655408 JG655374:JI655408 TC655374:TE655408 ACY655374:ADA655408 AMU655374:AMW655408 AWQ655374:AWS655408 BGM655374:BGO655408 BQI655374:BQK655408 CAE655374:CAG655408 CKA655374:CKC655408 CTW655374:CTY655408 DDS655374:DDU655408 DNO655374:DNQ655408 DXK655374:DXM655408 EHG655374:EHI655408 ERC655374:ERE655408 FAY655374:FBA655408 FKU655374:FKW655408 FUQ655374:FUS655408 GEM655374:GEO655408 GOI655374:GOK655408 GYE655374:GYG655408 HIA655374:HIC655408 HRW655374:HRY655408 IBS655374:IBU655408 ILO655374:ILQ655408 IVK655374:IVM655408 JFG655374:JFI655408 JPC655374:JPE655408 JYY655374:JZA655408 KIU655374:KIW655408 KSQ655374:KSS655408 LCM655374:LCO655408 LMI655374:LMK655408 LWE655374:LWG655408 MGA655374:MGC655408 MPW655374:MPY655408 MZS655374:MZU655408 NJO655374:NJQ655408 NTK655374:NTM655408 ODG655374:ODI655408 ONC655374:ONE655408 OWY655374:OXA655408 PGU655374:PGW655408 PQQ655374:PQS655408 QAM655374:QAO655408 QKI655374:QKK655408 QUE655374:QUG655408 REA655374:REC655408 RNW655374:RNY655408 RXS655374:RXU655408 SHO655374:SHQ655408 SRK655374:SRM655408 TBG655374:TBI655408 TLC655374:TLE655408 TUY655374:TVA655408 UEU655374:UEW655408 UOQ655374:UOS655408 UYM655374:UYO655408 VII655374:VIK655408 VSE655374:VSG655408 WCA655374:WCC655408 WLW655374:WLY655408 WVS655374:WVU655408 K720910:M720944 JG720910:JI720944 TC720910:TE720944 ACY720910:ADA720944 AMU720910:AMW720944 AWQ720910:AWS720944 BGM720910:BGO720944 BQI720910:BQK720944 CAE720910:CAG720944 CKA720910:CKC720944 CTW720910:CTY720944 DDS720910:DDU720944 DNO720910:DNQ720944 DXK720910:DXM720944 EHG720910:EHI720944 ERC720910:ERE720944 FAY720910:FBA720944 FKU720910:FKW720944 FUQ720910:FUS720944 GEM720910:GEO720944 GOI720910:GOK720944 GYE720910:GYG720944 HIA720910:HIC720944 HRW720910:HRY720944 IBS720910:IBU720944 ILO720910:ILQ720944 IVK720910:IVM720944 JFG720910:JFI720944 JPC720910:JPE720944 JYY720910:JZA720944 KIU720910:KIW720944 KSQ720910:KSS720944 LCM720910:LCO720944 LMI720910:LMK720944 LWE720910:LWG720944 MGA720910:MGC720944 MPW720910:MPY720944 MZS720910:MZU720944 NJO720910:NJQ720944 NTK720910:NTM720944 ODG720910:ODI720944 ONC720910:ONE720944 OWY720910:OXA720944 PGU720910:PGW720944 PQQ720910:PQS720944 QAM720910:QAO720944 QKI720910:QKK720944 QUE720910:QUG720944 REA720910:REC720944 RNW720910:RNY720944 RXS720910:RXU720944 SHO720910:SHQ720944 SRK720910:SRM720944 TBG720910:TBI720944 TLC720910:TLE720944 TUY720910:TVA720944 UEU720910:UEW720944 UOQ720910:UOS720944 UYM720910:UYO720944 VII720910:VIK720944 VSE720910:VSG720944 WCA720910:WCC720944 WLW720910:WLY720944 WVS720910:WVU720944 K786446:M786480 JG786446:JI786480 TC786446:TE786480 ACY786446:ADA786480 AMU786446:AMW786480 AWQ786446:AWS786480 BGM786446:BGO786480 BQI786446:BQK786480 CAE786446:CAG786480 CKA786446:CKC786480 CTW786446:CTY786480 DDS786446:DDU786480 DNO786446:DNQ786480 DXK786446:DXM786480 EHG786446:EHI786480 ERC786446:ERE786480 FAY786446:FBA786480 FKU786446:FKW786480 FUQ786446:FUS786480 GEM786446:GEO786480 GOI786446:GOK786480 GYE786446:GYG786480 HIA786446:HIC786480 HRW786446:HRY786480 IBS786446:IBU786480 ILO786446:ILQ786480 IVK786446:IVM786480 JFG786446:JFI786480 JPC786446:JPE786480 JYY786446:JZA786480 KIU786446:KIW786480 KSQ786446:KSS786480 LCM786446:LCO786480 LMI786446:LMK786480 LWE786446:LWG786480 MGA786446:MGC786480 MPW786446:MPY786480 MZS786446:MZU786480 NJO786446:NJQ786480 NTK786446:NTM786480 ODG786446:ODI786480 ONC786446:ONE786480 OWY786446:OXA786480 PGU786446:PGW786480 PQQ786446:PQS786480 QAM786446:QAO786480 QKI786446:QKK786480 QUE786446:QUG786480 REA786446:REC786480 RNW786446:RNY786480 RXS786446:RXU786480 SHO786446:SHQ786480 SRK786446:SRM786480 TBG786446:TBI786480 TLC786446:TLE786480 TUY786446:TVA786480 UEU786446:UEW786480 UOQ786446:UOS786480 UYM786446:UYO786480 VII786446:VIK786480 VSE786446:VSG786480 WCA786446:WCC786480 WLW786446:WLY786480 WVS786446:WVU786480 K851982:M852016 JG851982:JI852016 TC851982:TE852016 ACY851982:ADA852016 AMU851982:AMW852016 AWQ851982:AWS852016 BGM851982:BGO852016 BQI851982:BQK852016 CAE851982:CAG852016 CKA851982:CKC852016 CTW851982:CTY852016 DDS851982:DDU852016 DNO851982:DNQ852016 DXK851982:DXM852016 EHG851982:EHI852016 ERC851982:ERE852016 FAY851982:FBA852016 FKU851982:FKW852016 FUQ851982:FUS852016 GEM851982:GEO852016 GOI851982:GOK852016 GYE851982:GYG852016 HIA851982:HIC852016 HRW851982:HRY852016 IBS851982:IBU852016 ILO851982:ILQ852016 IVK851982:IVM852016 JFG851982:JFI852016 JPC851982:JPE852016 JYY851982:JZA852016 KIU851982:KIW852016 KSQ851982:KSS852016 LCM851982:LCO852016 LMI851982:LMK852016 LWE851982:LWG852016 MGA851982:MGC852016 MPW851982:MPY852016 MZS851982:MZU852016 NJO851982:NJQ852016 NTK851982:NTM852016 ODG851982:ODI852016 ONC851982:ONE852016 OWY851982:OXA852016 PGU851982:PGW852016 PQQ851982:PQS852016 QAM851982:QAO852016 QKI851982:QKK852016 QUE851982:QUG852016 REA851982:REC852016 RNW851982:RNY852016 RXS851982:RXU852016 SHO851982:SHQ852016 SRK851982:SRM852016 TBG851982:TBI852016 TLC851982:TLE852016 TUY851982:TVA852016 UEU851982:UEW852016 UOQ851982:UOS852016 UYM851982:UYO852016 VII851982:VIK852016 VSE851982:VSG852016 WCA851982:WCC852016 WLW851982:WLY852016 WVS851982:WVU852016 K917518:M917552 JG917518:JI917552 TC917518:TE917552 ACY917518:ADA917552 AMU917518:AMW917552 AWQ917518:AWS917552 BGM917518:BGO917552 BQI917518:BQK917552 CAE917518:CAG917552 CKA917518:CKC917552 CTW917518:CTY917552 DDS917518:DDU917552 DNO917518:DNQ917552 DXK917518:DXM917552 EHG917518:EHI917552 ERC917518:ERE917552 FAY917518:FBA917552 FKU917518:FKW917552 FUQ917518:FUS917552 GEM917518:GEO917552 GOI917518:GOK917552 GYE917518:GYG917552 HIA917518:HIC917552 HRW917518:HRY917552 IBS917518:IBU917552 ILO917518:ILQ917552 IVK917518:IVM917552 JFG917518:JFI917552 JPC917518:JPE917552 JYY917518:JZA917552 KIU917518:KIW917552 KSQ917518:KSS917552 LCM917518:LCO917552 LMI917518:LMK917552 LWE917518:LWG917552 MGA917518:MGC917552 MPW917518:MPY917552 MZS917518:MZU917552 NJO917518:NJQ917552 NTK917518:NTM917552 ODG917518:ODI917552 ONC917518:ONE917552 OWY917518:OXA917552 PGU917518:PGW917552 PQQ917518:PQS917552 QAM917518:QAO917552 QKI917518:QKK917552 QUE917518:QUG917552 REA917518:REC917552 RNW917518:RNY917552 RXS917518:RXU917552 SHO917518:SHQ917552 SRK917518:SRM917552 TBG917518:TBI917552 TLC917518:TLE917552 TUY917518:TVA917552 UEU917518:UEW917552 UOQ917518:UOS917552 UYM917518:UYO917552 VII917518:VIK917552 VSE917518:VSG917552 WCA917518:WCC917552 WLW917518:WLY917552 WVS917518:WVU917552 K983054:M983088 JG983054:JI983088 TC983054:TE983088 ACY983054:ADA983088 AMU983054:AMW983088 AWQ983054:AWS983088 BGM983054:BGO983088 BQI983054:BQK983088 CAE983054:CAG983088 CKA983054:CKC983088 CTW983054:CTY983088 DDS983054:DDU983088 DNO983054:DNQ983088 DXK983054:DXM983088 EHG983054:EHI983088 ERC983054:ERE983088 FAY983054:FBA983088 FKU983054:FKW983088 FUQ983054:FUS983088 GEM983054:GEO983088 GOI983054:GOK983088 GYE983054:GYG983088 HIA983054:HIC983088 HRW983054:HRY983088 IBS983054:IBU983088 ILO983054:ILQ983088 IVK983054:IVM983088 JFG983054:JFI983088 JPC983054:JPE983088 JYY983054:JZA983088 KIU983054:KIW983088 KSQ983054:KSS983088 LCM983054:LCO983088 LMI983054:LMK983088 LWE983054:LWG983088 MGA983054:MGC983088 MPW983054:MPY983088 MZS983054:MZU983088 NJO983054:NJQ983088 NTK983054:NTM983088 ODG983054:ODI983088 ONC983054:ONE983088 OWY983054:OXA983088 PGU983054:PGW983088 PQQ983054:PQS983088 QAM983054:QAO983088 QKI983054:QKK983088 QUE983054:QUG983088 REA983054:REC983088 RNW983054:RNY983088 RXS983054:RXU983088 SHO983054:SHQ983088 SRK983054:SRM983088 TBG983054:TBI983088 TLC983054:TLE983088 TUY983054:TVA983088 UEU983054:UEW983088 UOQ983054:UOS983088 UYM983054:UYO983088 VII983054:VIK983088 VSE983054:VSG983088 WCA983054:WCC983088 WLW983054:WLY983088 WVS983054:WVU983088 JM5:JR49 TI5:TN49 ADE5:ADJ49 ANA5:ANF49 AWW5:AXB49 BGS5:BGX49 BQO5:BQT49 CAK5:CAP49 CKG5:CKL49 CUC5:CUH49 DDY5:DED49 DNU5:DNZ49 DXQ5:DXV49 EHM5:EHR49 ERI5:ERN49 FBE5:FBJ49 FLA5:FLF49 FUW5:FVB49 GES5:GEX49 GOO5:GOT49 GYK5:GYP49 HIG5:HIL49 HSC5:HSH49 IBY5:ICD49 ILU5:ILZ49 IVQ5:IVV49 JFM5:JFR49 JPI5:JPN49 JZE5:JZJ49 KJA5:KJF49 KSW5:KTB49 LCS5:LCX49 LMO5:LMT49 LWK5:LWP49 MGG5:MGL49 MQC5:MQH49 MZY5:NAD49 NJU5:NJZ49 NTQ5:NTV49 ODM5:ODR49 ONI5:ONN49 OXE5:OXJ49 PHA5:PHF49 PQW5:PRB49 QAS5:QAX49 QKO5:QKT49 QUK5:QUP49 REG5:REL49 ROC5:ROH49 RXY5:RYD49 SHU5:SHZ49 SRQ5:SRV49 TBM5:TBR49 TLI5:TLN49 TVE5:TVJ49 UFA5:UFF49 UOW5:UPB49 UYS5:UYX49 VIO5:VIT49 VSK5:VSP49 WCG5:WCL49 WMC5:WMH49 WVY5:WWD49 Q65550:V65584 JM65550:JR65584 TI65550:TN65584 ADE65550:ADJ65584 ANA65550:ANF65584 AWW65550:AXB65584 BGS65550:BGX65584 BQO65550:BQT65584 CAK65550:CAP65584 CKG65550:CKL65584 CUC65550:CUH65584 DDY65550:DED65584 DNU65550:DNZ65584 DXQ65550:DXV65584 EHM65550:EHR65584 ERI65550:ERN65584 FBE65550:FBJ65584 FLA65550:FLF65584 FUW65550:FVB65584 GES65550:GEX65584 GOO65550:GOT65584 GYK65550:GYP65584 HIG65550:HIL65584 HSC65550:HSH65584 IBY65550:ICD65584 ILU65550:ILZ65584 IVQ65550:IVV65584 JFM65550:JFR65584 JPI65550:JPN65584 JZE65550:JZJ65584 KJA65550:KJF65584 KSW65550:KTB65584 LCS65550:LCX65584 LMO65550:LMT65584 LWK65550:LWP65584 MGG65550:MGL65584 MQC65550:MQH65584 MZY65550:NAD65584 NJU65550:NJZ65584 NTQ65550:NTV65584 ODM65550:ODR65584 ONI65550:ONN65584 OXE65550:OXJ65584 PHA65550:PHF65584 PQW65550:PRB65584 QAS65550:QAX65584 QKO65550:QKT65584 QUK65550:QUP65584 REG65550:REL65584 ROC65550:ROH65584 RXY65550:RYD65584 SHU65550:SHZ65584 SRQ65550:SRV65584 TBM65550:TBR65584 TLI65550:TLN65584 TVE65550:TVJ65584 UFA65550:UFF65584 UOW65550:UPB65584 UYS65550:UYX65584 VIO65550:VIT65584 VSK65550:VSP65584 WCG65550:WCL65584 WMC65550:WMH65584 WVY65550:WWD65584 Q131086:V131120 JM131086:JR131120 TI131086:TN131120 ADE131086:ADJ131120 ANA131086:ANF131120 AWW131086:AXB131120 BGS131086:BGX131120 BQO131086:BQT131120 CAK131086:CAP131120 CKG131086:CKL131120 CUC131086:CUH131120 DDY131086:DED131120 DNU131086:DNZ131120 DXQ131086:DXV131120 EHM131086:EHR131120 ERI131086:ERN131120 FBE131086:FBJ131120 FLA131086:FLF131120 FUW131086:FVB131120 GES131086:GEX131120 GOO131086:GOT131120 GYK131086:GYP131120 HIG131086:HIL131120 HSC131086:HSH131120 IBY131086:ICD131120 ILU131086:ILZ131120 IVQ131086:IVV131120 JFM131086:JFR131120 JPI131086:JPN131120 JZE131086:JZJ131120 KJA131086:KJF131120 KSW131086:KTB131120 LCS131086:LCX131120 LMO131086:LMT131120 LWK131086:LWP131120 MGG131086:MGL131120 MQC131086:MQH131120 MZY131086:NAD131120 NJU131086:NJZ131120 NTQ131086:NTV131120 ODM131086:ODR131120 ONI131086:ONN131120 OXE131086:OXJ131120 PHA131086:PHF131120 PQW131086:PRB131120 QAS131086:QAX131120 QKO131086:QKT131120 QUK131086:QUP131120 REG131086:REL131120 ROC131086:ROH131120 RXY131086:RYD131120 SHU131086:SHZ131120 SRQ131086:SRV131120 TBM131086:TBR131120 TLI131086:TLN131120 TVE131086:TVJ131120 UFA131086:UFF131120 UOW131086:UPB131120 UYS131086:UYX131120 VIO131086:VIT131120 VSK131086:VSP131120 WCG131086:WCL131120 WMC131086:WMH131120 WVY131086:WWD131120 Q196622:V196656 JM196622:JR196656 TI196622:TN196656 ADE196622:ADJ196656 ANA196622:ANF196656 AWW196622:AXB196656 BGS196622:BGX196656 BQO196622:BQT196656 CAK196622:CAP196656 CKG196622:CKL196656 CUC196622:CUH196656 DDY196622:DED196656 DNU196622:DNZ196656 DXQ196622:DXV196656 EHM196622:EHR196656 ERI196622:ERN196656 FBE196622:FBJ196656 FLA196622:FLF196656 FUW196622:FVB196656 GES196622:GEX196656 GOO196622:GOT196656 GYK196622:GYP196656 HIG196622:HIL196656 HSC196622:HSH196656 IBY196622:ICD196656 ILU196622:ILZ196656 IVQ196622:IVV196656 JFM196622:JFR196656 JPI196622:JPN196656 JZE196622:JZJ196656 KJA196622:KJF196656 KSW196622:KTB196656 LCS196622:LCX196656 LMO196622:LMT196656 LWK196622:LWP196656 MGG196622:MGL196656 MQC196622:MQH196656 MZY196622:NAD196656 NJU196622:NJZ196656 NTQ196622:NTV196656 ODM196622:ODR196656 ONI196622:ONN196656 OXE196622:OXJ196656 PHA196622:PHF196656 PQW196622:PRB196656 QAS196622:QAX196656 QKO196622:QKT196656 QUK196622:QUP196656 REG196622:REL196656 ROC196622:ROH196656 RXY196622:RYD196656 SHU196622:SHZ196656 SRQ196622:SRV196656 TBM196622:TBR196656 TLI196622:TLN196656 TVE196622:TVJ196656 UFA196622:UFF196656 UOW196622:UPB196656 UYS196622:UYX196656 VIO196622:VIT196656 VSK196622:VSP196656 WCG196622:WCL196656 WMC196622:WMH196656 WVY196622:WWD196656 Q262158:V262192 JM262158:JR262192 TI262158:TN262192 ADE262158:ADJ262192 ANA262158:ANF262192 AWW262158:AXB262192 BGS262158:BGX262192 BQO262158:BQT262192 CAK262158:CAP262192 CKG262158:CKL262192 CUC262158:CUH262192 DDY262158:DED262192 DNU262158:DNZ262192 DXQ262158:DXV262192 EHM262158:EHR262192 ERI262158:ERN262192 FBE262158:FBJ262192 FLA262158:FLF262192 FUW262158:FVB262192 GES262158:GEX262192 GOO262158:GOT262192 GYK262158:GYP262192 HIG262158:HIL262192 HSC262158:HSH262192 IBY262158:ICD262192 ILU262158:ILZ262192 IVQ262158:IVV262192 JFM262158:JFR262192 JPI262158:JPN262192 JZE262158:JZJ262192 KJA262158:KJF262192 KSW262158:KTB262192 LCS262158:LCX262192 LMO262158:LMT262192 LWK262158:LWP262192 MGG262158:MGL262192 MQC262158:MQH262192 MZY262158:NAD262192 NJU262158:NJZ262192 NTQ262158:NTV262192 ODM262158:ODR262192 ONI262158:ONN262192 OXE262158:OXJ262192 PHA262158:PHF262192 PQW262158:PRB262192 QAS262158:QAX262192 QKO262158:QKT262192 QUK262158:QUP262192 REG262158:REL262192 ROC262158:ROH262192 RXY262158:RYD262192 SHU262158:SHZ262192 SRQ262158:SRV262192 TBM262158:TBR262192 TLI262158:TLN262192 TVE262158:TVJ262192 UFA262158:UFF262192 UOW262158:UPB262192 UYS262158:UYX262192 VIO262158:VIT262192 VSK262158:VSP262192 WCG262158:WCL262192 WMC262158:WMH262192 WVY262158:WWD262192 Q327694:V327728 JM327694:JR327728 TI327694:TN327728 ADE327694:ADJ327728 ANA327694:ANF327728 AWW327694:AXB327728 BGS327694:BGX327728 BQO327694:BQT327728 CAK327694:CAP327728 CKG327694:CKL327728 CUC327694:CUH327728 DDY327694:DED327728 DNU327694:DNZ327728 DXQ327694:DXV327728 EHM327694:EHR327728 ERI327694:ERN327728 FBE327694:FBJ327728 FLA327694:FLF327728 FUW327694:FVB327728 GES327694:GEX327728 GOO327694:GOT327728 GYK327694:GYP327728 HIG327694:HIL327728 HSC327694:HSH327728 IBY327694:ICD327728 ILU327694:ILZ327728 IVQ327694:IVV327728 JFM327694:JFR327728 JPI327694:JPN327728 JZE327694:JZJ327728 KJA327694:KJF327728 KSW327694:KTB327728 LCS327694:LCX327728 LMO327694:LMT327728 LWK327694:LWP327728 MGG327694:MGL327728 MQC327694:MQH327728 MZY327694:NAD327728 NJU327694:NJZ327728 NTQ327694:NTV327728 ODM327694:ODR327728 ONI327694:ONN327728 OXE327694:OXJ327728 PHA327694:PHF327728 PQW327694:PRB327728 QAS327694:QAX327728 QKO327694:QKT327728 QUK327694:QUP327728 REG327694:REL327728 ROC327694:ROH327728 RXY327694:RYD327728 SHU327694:SHZ327728 SRQ327694:SRV327728 TBM327694:TBR327728 TLI327694:TLN327728 TVE327694:TVJ327728 UFA327694:UFF327728 UOW327694:UPB327728 UYS327694:UYX327728 VIO327694:VIT327728 VSK327694:VSP327728 WCG327694:WCL327728 WMC327694:WMH327728 WVY327694:WWD327728 Q393230:V393264 JM393230:JR393264 TI393230:TN393264 ADE393230:ADJ393264 ANA393230:ANF393264 AWW393230:AXB393264 BGS393230:BGX393264 BQO393230:BQT393264 CAK393230:CAP393264 CKG393230:CKL393264 CUC393230:CUH393264 DDY393230:DED393264 DNU393230:DNZ393264 DXQ393230:DXV393264 EHM393230:EHR393264 ERI393230:ERN393264 FBE393230:FBJ393264 FLA393230:FLF393264 FUW393230:FVB393264 GES393230:GEX393264 GOO393230:GOT393264 GYK393230:GYP393264 HIG393230:HIL393264 HSC393230:HSH393264 IBY393230:ICD393264 ILU393230:ILZ393264 IVQ393230:IVV393264 JFM393230:JFR393264 JPI393230:JPN393264 JZE393230:JZJ393264 KJA393230:KJF393264 KSW393230:KTB393264 LCS393230:LCX393264 LMO393230:LMT393264 LWK393230:LWP393264 MGG393230:MGL393264 MQC393230:MQH393264 MZY393230:NAD393264 NJU393230:NJZ393264 NTQ393230:NTV393264 ODM393230:ODR393264 ONI393230:ONN393264 OXE393230:OXJ393264 PHA393230:PHF393264 PQW393230:PRB393264 QAS393230:QAX393264 QKO393230:QKT393264 QUK393230:QUP393264 REG393230:REL393264 ROC393230:ROH393264 RXY393230:RYD393264 SHU393230:SHZ393264 SRQ393230:SRV393264 TBM393230:TBR393264 TLI393230:TLN393264 TVE393230:TVJ393264 UFA393230:UFF393264 UOW393230:UPB393264 UYS393230:UYX393264 VIO393230:VIT393264 VSK393230:VSP393264 WCG393230:WCL393264 WMC393230:WMH393264 WVY393230:WWD393264 Q458766:V458800 JM458766:JR458800 TI458766:TN458800 ADE458766:ADJ458800 ANA458766:ANF458800 AWW458766:AXB458800 BGS458766:BGX458800 BQO458766:BQT458800 CAK458766:CAP458800 CKG458766:CKL458800 CUC458766:CUH458800 DDY458766:DED458800 DNU458766:DNZ458800 DXQ458766:DXV458800 EHM458766:EHR458800 ERI458766:ERN458800 FBE458766:FBJ458800 FLA458766:FLF458800 FUW458766:FVB458800 GES458766:GEX458800 GOO458766:GOT458800 GYK458766:GYP458800 HIG458766:HIL458800 HSC458766:HSH458800 IBY458766:ICD458800 ILU458766:ILZ458800 IVQ458766:IVV458800 JFM458766:JFR458800 JPI458766:JPN458800 JZE458766:JZJ458800 KJA458766:KJF458800 KSW458766:KTB458800 LCS458766:LCX458800 LMO458766:LMT458800 LWK458766:LWP458800 MGG458766:MGL458800 MQC458766:MQH458800 MZY458766:NAD458800 NJU458766:NJZ458800 NTQ458766:NTV458800 ODM458766:ODR458800 ONI458766:ONN458800 OXE458766:OXJ458800 PHA458766:PHF458800 PQW458766:PRB458800 QAS458766:QAX458800 QKO458766:QKT458800 QUK458766:QUP458800 REG458766:REL458800 ROC458766:ROH458800 RXY458766:RYD458800 SHU458766:SHZ458800 SRQ458766:SRV458800 TBM458766:TBR458800 TLI458766:TLN458800 TVE458766:TVJ458800 UFA458766:UFF458800 UOW458766:UPB458800 UYS458766:UYX458800 VIO458766:VIT458800 VSK458766:VSP458800 WCG458766:WCL458800 WMC458766:WMH458800 WVY458766:WWD458800 Q524302:V524336 JM524302:JR524336 TI524302:TN524336 ADE524302:ADJ524336 ANA524302:ANF524336 AWW524302:AXB524336 BGS524302:BGX524336 BQO524302:BQT524336 CAK524302:CAP524336 CKG524302:CKL524336 CUC524302:CUH524336 DDY524302:DED524336 DNU524302:DNZ524336 DXQ524302:DXV524336 EHM524302:EHR524336 ERI524302:ERN524336 FBE524302:FBJ524336 FLA524302:FLF524336 FUW524302:FVB524336 GES524302:GEX524336 GOO524302:GOT524336 GYK524302:GYP524336 HIG524302:HIL524336 HSC524302:HSH524336 IBY524302:ICD524336 ILU524302:ILZ524336 IVQ524302:IVV524336 JFM524302:JFR524336 JPI524302:JPN524336 JZE524302:JZJ524336 KJA524302:KJF524336 KSW524302:KTB524336 LCS524302:LCX524336 LMO524302:LMT524336 LWK524302:LWP524336 MGG524302:MGL524336 MQC524302:MQH524336 MZY524302:NAD524336 NJU524302:NJZ524336 NTQ524302:NTV524336 ODM524302:ODR524336 ONI524302:ONN524336 OXE524302:OXJ524336 PHA524302:PHF524336 PQW524302:PRB524336 QAS524302:QAX524336 QKO524302:QKT524336 QUK524302:QUP524336 REG524302:REL524336 ROC524302:ROH524336 RXY524302:RYD524336 SHU524302:SHZ524336 SRQ524302:SRV524336 TBM524302:TBR524336 TLI524302:TLN524336 TVE524302:TVJ524336 UFA524302:UFF524336 UOW524302:UPB524336 UYS524302:UYX524336 VIO524302:VIT524336 VSK524302:VSP524336 WCG524302:WCL524336 WMC524302:WMH524336 WVY524302:WWD524336 Q589838:V589872 JM589838:JR589872 TI589838:TN589872 ADE589838:ADJ589872 ANA589838:ANF589872 AWW589838:AXB589872 BGS589838:BGX589872 BQO589838:BQT589872 CAK589838:CAP589872 CKG589838:CKL589872 CUC589838:CUH589872 DDY589838:DED589872 DNU589838:DNZ589872 DXQ589838:DXV589872 EHM589838:EHR589872 ERI589838:ERN589872 FBE589838:FBJ589872 FLA589838:FLF589872 FUW589838:FVB589872 GES589838:GEX589872 GOO589838:GOT589872 GYK589838:GYP589872 HIG589838:HIL589872 HSC589838:HSH589872 IBY589838:ICD589872 ILU589838:ILZ589872 IVQ589838:IVV589872 JFM589838:JFR589872 JPI589838:JPN589872 JZE589838:JZJ589872 KJA589838:KJF589872 KSW589838:KTB589872 LCS589838:LCX589872 LMO589838:LMT589872 LWK589838:LWP589872 MGG589838:MGL589872 MQC589838:MQH589872 MZY589838:NAD589872 NJU589838:NJZ589872 NTQ589838:NTV589872 ODM589838:ODR589872 ONI589838:ONN589872 OXE589838:OXJ589872 PHA589838:PHF589872 PQW589838:PRB589872 QAS589838:QAX589872 QKO589838:QKT589872 QUK589838:QUP589872 REG589838:REL589872 ROC589838:ROH589872 RXY589838:RYD589872 SHU589838:SHZ589872 SRQ589838:SRV589872 TBM589838:TBR589872 TLI589838:TLN589872 TVE589838:TVJ589872 UFA589838:UFF589872 UOW589838:UPB589872 UYS589838:UYX589872 VIO589838:VIT589872 VSK589838:VSP589872 WCG589838:WCL589872 WMC589838:WMH589872 WVY589838:WWD589872 Q655374:V655408 JM655374:JR655408 TI655374:TN655408 ADE655374:ADJ655408 ANA655374:ANF655408 AWW655374:AXB655408 BGS655374:BGX655408 BQO655374:BQT655408 CAK655374:CAP655408 CKG655374:CKL655408 CUC655374:CUH655408 DDY655374:DED655408 DNU655374:DNZ655408 DXQ655374:DXV655408 EHM655374:EHR655408 ERI655374:ERN655408 FBE655374:FBJ655408 FLA655374:FLF655408 FUW655374:FVB655408 GES655374:GEX655408 GOO655374:GOT655408 GYK655374:GYP655408 HIG655374:HIL655408 HSC655374:HSH655408 IBY655374:ICD655408 ILU655374:ILZ655408 IVQ655374:IVV655408 JFM655374:JFR655408 JPI655374:JPN655408 JZE655374:JZJ655408 KJA655374:KJF655408 KSW655374:KTB655408 LCS655374:LCX655408 LMO655374:LMT655408 LWK655374:LWP655408 MGG655374:MGL655408 MQC655374:MQH655408 MZY655374:NAD655408 NJU655374:NJZ655408 NTQ655374:NTV655408 ODM655374:ODR655408 ONI655374:ONN655408 OXE655374:OXJ655408 PHA655374:PHF655408 PQW655374:PRB655408 QAS655374:QAX655408 QKO655374:QKT655408 QUK655374:QUP655408 REG655374:REL655408 ROC655374:ROH655408 RXY655374:RYD655408 SHU655374:SHZ655408 SRQ655374:SRV655408 TBM655374:TBR655408 TLI655374:TLN655408 TVE655374:TVJ655408 UFA655374:UFF655408 UOW655374:UPB655408 UYS655374:UYX655408 VIO655374:VIT655408 VSK655374:VSP655408 WCG655374:WCL655408 WMC655374:WMH655408 WVY655374:WWD655408 Q720910:V720944 JM720910:JR720944 TI720910:TN720944 ADE720910:ADJ720944 ANA720910:ANF720944 AWW720910:AXB720944 BGS720910:BGX720944 BQO720910:BQT720944 CAK720910:CAP720944 CKG720910:CKL720944 CUC720910:CUH720944 DDY720910:DED720944 DNU720910:DNZ720944 DXQ720910:DXV720944 EHM720910:EHR720944 ERI720910:ERN720944 FBE720910:FBJ720944 FLA720910:FLF720944 FUW720910:FVB720944 GES720910:GEX720944 GOO720910:GOT720944 GYK720910:GYP720944 HIG720910:HIL720944 HSC720910:HSH720944 IBY720910:ICD720944 ILU720910:ILZ720944 IVQ720910:IVV720944 JFM720910:JFR720944 JPI720910:JPN720944 JZE720910:JZJ720944 KJA720910:KJF720944 KSW720910:KTB720944 LCS720910:LCX720944 LMO720910:LMT720944 LWK720910:LWP720944 MGG720910:MGL720944 MQC720910:MQH720944 MZY720910:NAD720944 NJU720910:NJZ720944 NTQ720910:NTV720944 ODM720910:ODR720944 ONI720910:ONN720944 OXE720910:OXJ720944 PHA720910:PHF720944 PQW720910:PRB720944 QAS720910:QAX720944 QKO720910:QKT720944 QUK720910:QUP720944 REG720910:REL720944 ROC720910:ROH720944 RXY720910:RYD720944 SHU720910:SHZ720944 SRQ720910:SRV720944 TBM720910:TBR720944 TLI720910:TLN720944 TVE720910:TVJ720944 UFA720910:UFF720944 UOW720910:UPB720944 UYS720910:UYX720944 VIO720910:VIT720944 VSK720910:VSP720944 WCG720910:WCL720944 WMC720910:WMH720944 WVY720910:WWD720944 Q786446:V786480 JM786446:JR786480 TI786446:TN786480 ADE786446:ADJ786480 ANA786446:ANF786480 AWW786446:AXB786480 BGS786446:BGX786480 BQO786446:BQT786480 CAK786446:CAP786480 CKG786446:CKL786480 CUC786446:CUH786480 DDY786446:DED786480 DNU786446:DNZ786480 DXQ786446:DXV786480 EHM786446:EHR786480 ERI786446:ERN786480 FBE786446:FBJ786480 FLA786446:FLF786480 FUW786446:FVB786480 GES786446:GEX786480 GOO786446:GOT786480 GYK786446:GYP786480 HIG786446:HIL786480 HSC786446:HSH786480 IBY786446:ICD786480 ILU786446:ILZ786480 IVQ786446:IVV786480 JFM786446:JFR786480 JPI786446:JPN786480 JZE786446:JZJ786480 KJA786446:KJF786480 KSW786446:KTB786480 LCS786446:LCX786480 LMO786446:LMT786480 LWK786446:LWP786480 MGG786446:MGL786480 MQC786446:MQH786480 MZY786446:NAD786480 NJU786446:NJZ786480 NTQ786446:NTV786480 ODM786446:ODR786480 ONI786446:ONN786480 OXE786446:OXJ786480 PHA786446:PHF786480 PQW786446:PRB786480 QAS786446:QAX786480 QKO786446:QKT786480 QUK786446:QUP786480 REG786446:REL786480 ROC786446:ROH786480 RXY786446:RYD786480 SHU786446:SHZ786480 SRQ786446:SRV786480 TBM786446:TBR786480 TLI786446:TLN786480 TVE786446:TVJ786480 UFA786446:UFF786480 UOW786446:UPB786480 UYS786446:UYX786480 VIO786446:VIT786480 VSK786446:VSP786480 WCG786446:WCL786480 WMC786446:WMH786480 WVY786446:WWD786480 Q851982:V852016 JM851982:JR852016 TI851982:TN852016 ADE851982:ADJ852016 ANA851982:ANF852016 AWW851982:AXB852016 BGS851982:BGX852016 BQO851982:BQT852016 CAK851982:CAP852016 CKG851982:CKL852016 CUC851982:CUH852016 DDY851982:DED852016 DNU851982:DNZ852016 DXQ851982:DXV852016 EHM851982:EHR852016 ERI851982:ERN852016 FBE851982:FBJ852016 FLA851982:FLF852016 FUW851982:FVB852016 GES851982:GEX852016 GOO851982:GOT852016 GYK851982:GYP852016 HIG851982:HIL852016 HSC851982:HSH852016 IBY851982:ICD852016 ILU851982:ILZ852016 IVQ851982:IVV852016 JFM851982:JFR852016 JPI851982:JPN852016 JZE851982:JZJ852016 KJA851982:KJF852016 KSW851982:KTB852016 LCS851982:LCX852016 LMO851982:LMT852016 LWK851982:LWP852016 MGG851982:MGL852016 MQC851982:MQH852016 MZY851982:NAD852016 NJU851982:NJZ852016 NTQ851982:NTV852016 ODM851982:ODR852016 ONI851982:ONN852016 OXE851982:OXJ852016 PHA851982:PHF852016 PQW851982:PRB852016 QAS851982:QAX852016 QKO851982:QKT852016 QUK851982:QUP852016 REG851982:REL852016 ROC851982:ROH852016 RXY851982:RYD852016 SHU851982:SHZ852016 SRQ851982:SRV852016 TBM851982:TBR852016 TLI851982:TLN852016 TVE851982:TVJ852016 UFA851982:UFF852016 UOW851982:UPB852016 UYS851982:UYX852016 VIO851982:VIT852016 VSK851982:VSP852016 WCG851982:WCL852016 WMC851982:WMH852016 WVY851982:WWD852016 Q917518:V917552 JM917518:JR917552 TI917518:TN917552 ADE917518:ADJ917552 ANA917518:ANF917552 AWW917518:AXB917552 BGS917518:BGX917552 BQO917518:BQT917552 CAK917518:CAP917552 CKG917518:CKL917552 CUC917518:CUH917552 DDY917518:DED917552 DNU917518:DNZ917552 DXQ917518:DXV917552 EHM917518:EHR917552 ERI917518:ERN917552 FBE917518:FBJ917552 FLA917518:FLF917552 FUW917518:FVB917552 GES917518:GEX917552 GOO917518:GOT917552 GYK917518:GYP917552 HIG917518:HIL917552 HSC917518:HSH917552 IBY917518:ICD917552 ILU917518:ILZ917552 IVQ917518:IVV917552 JFM917518:JFR917552 JPI917518:JPN917552 JZE917518:JZJ917552 KJA917518:KJF917552 KSW917518:KTB917552 LCS917518:LCX917552 LMO917518:LMT917552 LWK917518:LWP917552 MGG917518:MGL917552 MQC917518:MQH917552 MZY917518:NAD917552 NJU917518:NJZ917552 NTQ917518:NTV917552 ODM917518:ODR917552 ONI917518:ONN917552 OXE917518:OXJ917552 PHA917518:PHF917552 PQW917518:PRB917552 QAS917518:QAX917552 QKO917518:QKT917552 QUK917518:QUP917552 REG917518:REL917552 ROC917518:ROH917552 RXY917518:RYD917552 SHU917518:SHZ917552 SRQ917518:SRV917552 TBM917518:TBR917552 TLI917518:TLN917552 TVE917518:TVJ917552 UFA917518:UFF917552 UOW917518:UPB917552 UYS917518:UYX917552 VIO917518:VIT917552 VSK917518:VSP917552 WCG917518:WCL917552 WMC917518:WMH917552 WVY917518:WWD917552 Q983054:V983088 JM983054:JR983088 TI983054:TN983088 ADE983054:ADJ983088 ANA983054:ANF983088 AWW983054:AXB983088 BGS983054:BGX983088 BQO983054:BQT983088 CAK983054:CAP983088 CKG983054:CKL983088 CUC983054:CUH983088 DDY983054:DED983088 DNU983054:DNZ983088 DXQ983054:DXV983088 EHM983054:EHR983088 ERI983054:ERN983088 FBE983054:FBJ983088 FLA983054:FLF983088 FUW983054:FVB983088 GES983054:GEX983088 GOO983054:GOT983088 GYK983054:GYP983088 HIG983054:HIL983088 HSC983054:HSH983088 IBY983054:ICD983088 ILU983054:ILZ983088 IVQ983054:IVV983088 JFM983054:JFR983088 JPI983054:JPN983088 JZE983054:JZJ983088 KJA983054:KJF983088 KSW983054:KTB983088 LCS983054:LCX983088 LMO983054:LMT983088 LWK983054:LWP983088 MGG983054:MGL983088 MQC983054:MQH983088 MZY983054:NAD983088 NJU983054:NJZ983088 NTQ983054:NTV983088 ODM983054:ODR983088 ONI983054:ONN983088 OXE983054:OXJ983088 PHA983054:PHF983088 PQW983054:PRB983088 QAS983054:QAX983088 QKO983054:QKT983088 QUK983054:QUP983088 REG983054:REL983088 ROC983054:ROH983088 RXY983054:RYD983088 SHU983054:SHZ983088 SRQ983054:SRV983088 TBM983054:TBR983088 TLI983054:TLN983088 TVE983054:TVJ983088 UFA983054:UFF983088 UOW983054:UPB983088 UYS983054:UYX983088 VIO983054:VIT983088 VSK983054:VSP983088 WCG983054:WCL983088 WMC983054:WMH983088 WVY983054:WWD983088 W5:W8 JS5:JS8 TO5:TO8 ADK5:ADK8 ANG5:ANG8 AXC5:AXC8 BGY5:BGY8 BQU5:BQU8 CAQ5:CAQ8 CKM5:CKM8 CUI5:CUI8 DEE5:DEE8 DOA5:DOA8 DXW5:DXW8 EHS5:EHS8 ERO5:ERO8 FBK5:FBK8 FLG5:FLG8 FVC5:FVC8 GEY5:GEY8 GOU5:GOU8 GYQ5:GYQ8 HIM5:HIM8 HSI5:HSI8 ICE5:ICE8 IMA5:IMA8 IVW5:IVW8 JFS5:JFS8 JPO5:JPO8 JZK5:JZK8 KJG5:KJG8 KTC5:KTC8 LCY5:LCY8 LMU5:LMU8 LWQ5:LWQ8 MGM5:MGM8 MQI5:MQI8 NAE5:NAE8 NKA5:NKA8 NTW5:NTW8 ODS5:ODS8 ONO5:ONO8 OXK5:OXK8 PHG5:PHG8 PRC5:PRC8 QAY5:QAY8 QKU5:QKU8 QUQ5:QUQ8 REM5:REM8 ROI5:ROI8 RYE5:RYE8 SIA5:SIA8 SRW5:SRW8 TBS5:TBS8 TLO5:TLO8 TVK5:TVK8 UFG5:UFG8 UPC5:UPC8 UYY5:UYY8 VIU5:VIU8 VSQ5:VSQ8 WCM5:WCM8 WMI5:WMI8 WWE5:WWE8 W65550:W65553 JS65550:JS65553 TO65550:TO65553 ADK65550:ADK65553 ANG65550:ANG65553 AXC65550:AXC65553 BGY65550:BGY65553 BQU65550:BQU65553 CAQ65550:CAQ65553 CKM65550:CKM65553 CUI65550:CUI65553 DEE65550:DEE65553 DOA65550:DOA65553 DXW65550:DXW65553 EHS65550:EHS65553 ERO65550:ERO65553 FBK65550:FBK65553 FLG65550:FLG65553 FVC65550:FVC65553 GEY65550:GEY65553 GOU65550:GOU65553 GYQ65550:GYQ65553 HIM65550:HIM65553 HSI65550:HSI65553 ICE65550:ICE65553 IMA65550:IMA65553 IVW65550:IVW65553 JFS65550:JFS65553 JPO65550:JPO65553 JZK65550:JZK65553 KJG65550:KJG65553 KTC65550:KTC65553 LCY65550:LCY65553 LMU65550:LMU65553 LWQ65550:LWQ65553 MGM65550:MGM65553 MQI65550:MQI65553 NAE65550:NAE65553 NKA65550:NKA65553 NTW65550:NTW65553 ODS65550:ODS65553 ONO65550:ONO65553 OXK65550:OXK65553 PHG65550:PHG65553 PRC65550:PRC65553 QAY65550:QAY65553 QKU65550:QKU65553 QUQ65550:QUQ65553 REM65550:REM65553 ROI65550:ROI65553 RYE65550:RYE65553 SIA65550:SIA65553 SRW65550:SRW65553 TBS65550:TBS65553 TLO65550:TLO65553 TVK65550:TVK65553 UFG65550:UFG65553 UPC65550:UPC65553 UYY65550:UYY65553 VIU65550:VIU65553 VSQ65550:VSQ65553 WCM65550:WCM65553 WMI65550:WMI65553 WWE65550:WWE65553 W131086:W131089 JS131086:JS131089 TO131086:TO131089 ADK131086:ADK131089 ANG131086:ANG131089 AXC131086:AXC131089 BGY131086:BGY131089 BQU131086:BQU131089 CAQ131086:CAQ131089 CKM131086:CKM131089 CUI131086:CUI131089 DEE131086:DEE131089 DOA131086:DOA131089 DXW131086:DXW131089 EHS131086:EHS131089 ERO131086:ERO131089 FBK131086:FBK131089 FLG131086:FLG131089 FVC131086:FVC131089 GEY131086:GEY131089 GOU131086:GOU131089 GYQ131086:GYQ131089 HIM131086:HIM131089 HSI131086:HSI131089 ICE131086:ICE131089 IMA131086:IMA131089 IVW131086:IVW131089 JFS131086:JFS131089 JPO131086:JPO131089 JZK131086:JZK131089 KJG131086:KJG131089 KTC131086:KTC131089 LCY131086:LCY131089 LMU131086:LMU131089 LWQ131086:LWQ131089 MGM131086:MGM131089 MQI131086:MQI131089 NAE131086:NAE131089 NKA131086:NKA131089 NTW131086:NTW131089 ODS131086:ODS131089 ONO131086:ONO131089 OXK131086:OXK131089 PHG131086:PHG131089 PRC131086:PRC131089 QAY131086:QAY131089 QKU131086:QKU131089 QUQ131086:QUQ131089 REM131086:REM131089 ROI131086:ROI131089 RYE131086:RYE131089 SIA131086:SIA131089 SRW131086:SRW131089 TBS131086:TBS131089 TLO131086:TLO131089 TVK131086:TVK131089 UFG131086:UFG131089 UPC131086:UPC131089 UYY131086:UYY131089 VIU131086:VIU131089 VSQ131086:VSQ131089 WCM131086:WCM131089 WMI131086:WMI131089 WWE131086:WWE131089 W196622:W196625 JS196622:JS196625 TO196622:TO196625 ADK196622:ADK196625 ANG196622:ANG196625 AXC196622:AXC196625 BGY196622:BGY196625 BQU196622:BQU196625 CAQ196622:CAQ196625 CKM196622:CKM196625 CUI196622:CUI196625 DEE196622:DEE196625 DOA196622:DOA196625 DXW196622:DXW196625 EHS196622:EHS196625 ERO196622:ERO196625 FBK196622:FBK196625 FLG196622:FLG196625 FVC196622:FVC196625 GEY196622:GEY196625 GOU196622:GOU196625 GYQ196622:GYQ196625 HIM196622:HIM196625 HSI196622:HSI196625 ICE196622:ICE196625 IMA196622:IMA196625 IVW196622:IVW196625 JFS196622:JFS196625 JPO196622:JPO196625 JZK196622:JZK196625 KJG196622:KJG196625 KTC196622:KTC196625 LCY196622:LCY196625 LMU196622:LMU196625 LWQ196622:LWQ196625 MGM196622:MGM196625 MQI196622:MQI196625 NAE196622:NAE196625 NKA196622:NKA196625 NTW196622:NTW196625 ODS196622:ODS196625 ONO196622:ONO196625 OXK196622:OXK196625 PHG196622:PHG196625 PRC196622:PRC196625 QAY196622:QAY196625 QKU196622:QKU196625 QUQ196622:QUQ196625 REM196622:REM196625 ROI196622:ROI196625 RYE196622:RYE196625 SIA196622:SIA196625 SRW196622:SRW196625 TBS196622:TBS196625 TLO196622:TLO196625 TVK196622:TVK196625 UFG196622:UFG196625 UPC196622:UPC196625 UYY196622:UYY196625 VIU196622:VIU196625 VSQ196622:VSQ196625 WCM196622:WCM196625 WMI196622:WMI196625 WWE196622:WWE196625 W262158:W262161 JS262158:JS262161 TO262158:TO262161 ADK262158:ADK262161 ANG262158:ANG262161 AXC262158:AXC262161 BGY262158:BGY262161 BQU262158:BQU262161 CAQ262158:CAQ262161 CKM262158:CKM262161 CUI262158:CUI262161 DEE262158:DEE262161 DOA262158:DOA262161 DXW262158:DXW262161 EHS262158:EHS262161 ERO262158:ERO262161 FBK262158:FBK262161 FLG262158:FLG262161 FVC262158:FVC262161 GEY262158:GEY262161 GOU262158:GOU262161 GYQ262158:GYQ262161 HIM262158:HIM262161 HSI262158:HSI262161 ICE262158:ICE262161 IMA262158:IMA262161 IVW262158:IVW262161 JFS262158:JFS262161 JPO262158:JPO262161 JZK262158:JZK262161 KJG262158:KJG262161 KTC262158:KTC262161 LCY262158:LCY262161 LMU262158:LMU262161 LWQ262158:LWQ262161 MGM262158:MGM262161 MQI262158:MQI262161 NAE262158:NAE262161 NKA262158:NKA262161 NTW262158:NTW262161 ODS262158:ODS262161 ONO262158:ONO262161 OXK262158:OXK262161 PHG262158:PHG262161 PRC262158:PRC262161 QAY262158:QAY262161 QKU262158:QKU262161 QUQ262158:QUQ262161 REM262158:REM262161 ROI262158:ROI262161 RYE262158:RYE262161 SIA262158:SIA262161 SRW262158:SRW262161 TBS262158:TBS262161 TLO262158:TLO262161 TVK262158:TVK262161 UFG262158:UFG262161 UPC262158:UPC262161 UYY262158:UYY262161 VIU262158:VIU262161 VSQ262158:VSQ262161 WCM262158:WCM262161 WMI262158:WMI262161 WWE262158:WWE262161 W327694:W327697 JS327694:JS327697 TO327694:TO327697 ADK327694:ADK327697 ANG327694:ANG327697 AXC327694:AXC327697 BGY327694:BGY327697 BQU327694:BQU327697 CAQ327694:CAQ327697 CKM327694:CKM327697 CUI327694:CUI327697 DEE327694:DEE327697 DOA327694:DOA327697 DXW327694:DXW327697 EHS327694:EHS327697 ERO327694:ERO327697 FBK327694:FBK327697 FLG327694:FLG327697 FVC327694:FVC327697 GEY327694:GEY327697 GOU327694:GOU327697 GYQ327694:GYQ327697 HIM327694:HIM327697 HSI327694:HSI327697 ICE327694:ICE327697 IMA327694:IMA327697 IVW327694:IVW327697 JFS327694:JFS327697 JPO327694:JPO327697 JZK327694:JZK327697 KJG327694:KJG327697 KTC327694:KTC327697 LCY327694:LCY327697 LMU327694:LMU327697 LWQ327694:LWQ327697 MGM327694:MGM327697 MQI327694:MQI327697 NAE327694:NAE327697 NKA327694:NKA327697 NTW327694:NTW327697 ODS327694:ODS327697 ONO327694:ONO327697 OXK327694:OXK327697 PHG327694:PHG327697 PRC327694:PRC327697 QAY327694:QAY327697 QKU327694:QKU327697 QUQ327694:QUQ327697 REM327694:REM327697 ROI327694:ROI327697 RYE327694:RYE327697 SIA327694:SIA327697 SRW327694:SRW327697 TBS327694:TBS327697 TLO327694:TLO327697 TVK327694:TVK327697 UFG327694:UFG327697 UPC327694:UPC327697 UYY327694:UYY327697 VIU327694:VIU327697 VSQ327694:VSQ327697 WCM327694:WCM327697 WMI327694:WMI327697 WWE327694:WWE327697 W393230:W393233 JS393230:JS393233 TO393230:TO393233 ADK393230:ADK393233 ANG393230:ANG393233 AXC393230:AXC393233 BGY393230:BGY393233 BQU393230:BQU393233 CAQ393230:CAQ393233 CKM393230:CKM393233 CUI393230:CUI393233 DEE393230:DEE393233 DOA393230:DOA393233 DXW393230:DXW393233 EHS393230:EHS393233 ERO393230:ERO393233 FBK393230:FBK393233 FLG393230:FLG393233 FVC393230:FVC393233 GEY393230:GEY393233 GOU393230:GOU393233 GYQ393230:GYQ393233 HIM393230:HIM393233 HSI393230:HSI393233 ICE393230:ICE393233 IMA393230:IMA393233 IVW393230:IVW393233 JFS393230:JFS393233 JPO393230:JPO393233 JZK393230:JZK393233 KJG393230:KJG393233 KTC393230:KTC393233 LCY393230:LCY393233 LMU393230:LMU393233 LWQ393230:LWQ393233 MGM393230:MGM393233 MQI393230:MQI393233 NAE393230:NAE393233 NKA393230:NKA393233 NTW393230:NTW393233 ODS393230:ODS393233 ONO393230:ONO393233 OXK393230:OXK393233 PHG393230:PHG393233 PRC393230:PRC393233 QAY393230:QAY393233 QKU393230:QKU393233 QUQ393230:QUQ393233 REM393230:REM393233 ROI393230:ROI393233 RYE393230:RYE393233 SIA393230:SIA393233 SRW393230:SRW393233 TBS393230:TBS393233 TLO393230:TLO393233 TVK393230:TVK393233 UFG393230:UFG393233 UPC393230:UPC393233 UYY393230:UYY393233 VIU393230:VIU393233 VSQ393230:VSQ393233 WCM393230:WCM393233 WMI393230:WMI393233 WWE393230:WWE393233 W458766:W458769 JS458766:JS458769 TO458766:TO458769 ADK458766:ADK458769 ANG458766:ANG458769 AXC458766:AXC458769 BGY458766:BGY458769 BQU458766:BQU458769 CAQ458766:CAQ458769 CKM458766:CKM458769 CUI458766:CUI458769 DEE458766:DEE458769 DOA458766:DOA458769 DXW458766:DXW458769 EHS458766:EHS458769 ERO458766:ERO458769 FBK458766:FBK458769 FLG458766:FLG458769 FVC458766:FVC458769 GEY458766:GEY458769 GOU458766:GOU458769 GYQ458766:GYQ458769 HIM458766:HIM458769 HSI458766:HSI458769 ICE458766:ICE458769 IMA458766:IMA458769 IVW458766:IVW458769 JFS458766:JFS458769 JPO458766:JPO458769 JZK458766:JZK458769 KJG458766:KJG458769 KTC458766:KTC458769 LCY458766:LCY458769 LMU458766:LMU458769 LWQ458766:LWQ458769 MGM458766:MGM458769 MQI458766:MQI458769 NAE458766:NAE458769 NKA458766:NKA458769 NTW458766:NTW458769 ODS458766:ODS458769 ONO458766:ONO458769 OXK458766:OXK458769 PHG458766:PHG458769 PRC458766:PRC458769 QAY458766:QAY458769 QKU458766:QKU458769 QUQ458766:QUQ458769 REM458766:REM458769 ROI458766:ROI458769 RYE458766:RYE458769 SIA458766:SIA458769 SRW458766:SRW458769 TBS458766:TBS458769 TLO458766:TLO458769 TVK458766:TVK458769 UFG458766:UFG458769 UPC458766:UPC458769 UYY458766:UYY458769 VIU458766:VIU458769 VSQ458766:VSQ458769 WCM458766:WCM458769 WMI458766:WMI458769 WWE458766:WWE458769 W524302:W524305 JS524302:JS524305 TO524302:TO524305 ADK524302:ADK524305 ANG524302:ANG524305 AXC524302:AXC524305 BGY524302:BGY524305 BQU524302:BQU524305 CAQ524302:CAQ524305 CKM524302:CKM524305 CUI524302:CUI524305 DEE524302:DEE524305 DOA524302:DOA524305 DXW524302:DXW524305 EHS524302:EHS524305 ERO524302:ERO524305 FBK524302:FBK524305 FLG524302:FLG524305 FVC524302:FVC524305 GEY524302:GEY524305 GOU524302:GOU524305 GYQ524302:GYQ524305 HIM524302:HIM524305 HSI524302:HSI524305 ICE524302:ICE524305 IMA524302:IMA524305 IVW524302:IVW524305 JFS524302:JFS524305 JPO524302:JPO524305 JZK524302:JZK524305 KJG524302:KJG524305 KTC524302:KTC524305 LCY524302:LCY524305 LMU524302:LMU524305 LWQ524302:LWQ524305 MGM524302:MGM524305 MQI524302:MQI524305 NAE524302:NAE524305 NKA524302:NKA524305 NTW524302:NTW524305 ODS524302:ODS524305 ONO524302:ONO524305 OXK524302:OXK524305 PHG524302:PHG524305 PRC524302:PRC524305 QAY524302:QAY524305 QKU524302:QKU524305 QUQ524302:QUQ524305 REM524302:REM524305 ROI524302:ROI524305 RYE524302:RYE524305 SIA524302:SIA524305 SRW524302:SRW524305 TBS524302:TBS524305 TLO524302:TLO524305 TVK524302:TVK524305 UFG524302:UFG524305 UPC524302:UPC524305 UYY524302:UYY524305 VIU524302:VIU524305 VSQ524302:VSQ524305 WCM524302:WCM524305 WMI524302:WMI524305 WWE524302:WWE524305 W589838:W589841 JS589838:JS589841 TO589838:TO589841 ADK589838:ADK589841 ANG589838:ANG589841 AXC589838:AXC589841 BGY589838:BGY589841 BQU589838:BQU589841 CAQ589838:CAQ589841 CKM589838:CKM589841 CUI589838:CUI589841 DEE589838:DEE589841 DOA589838:DOA589841 DXW589838:DXW589841 EHS589838:EHS589841 ERO589838:ERO589841 FBK589838:FBK589841 FLG589838:FLG589841 FVC589838:FVC589841 GEY589838:GEY589841 GOU589838:GOU589841 GYQ589838:GYQ589841 HIM589838:HIM589841 HSI589838:HSI589841 ICE589838:ICE589841 IMA589838:IMA589841 IVW589838:IVW589841 JFS589838:JFS589841 JPO589838:JPO589841 JZK589838:JZK589841 KJG589838:KJG589841 KTC589838:KTC589841 LCY589838:LCY589841 LMU589838:LMU589841 LWQ589838:LWQ589841 MGM589838:MGM589841 MQI589838:MQI589841 NAE589838:NAE589841 NKA589838:NKA589841 NTW589838:NTW589841 ODS589838:ODS589841 ONO589838:ONO589841 OXK589838:OXK589841 PHG589838:PHG589841 PRC589838:PRC589841 QAY589838:QAY589841 QKU589838:QKU589841 QUQ589838:QUQ589841 REM589838:REM589841 ROI589838:ROI589841 RYE589838:RYE589841 SIA589838:SIA589841 SRW589838:SRW589841 TBS589838:TBS589841 TLO589838:TLO589841 TVK589838:TVK589841 UFG589838:UFG589841 UPC589838:UPC589841 UYY589838:UYY589841 VIU589838:VIU589841 VSQ589838:VSQ589841 WCM589838:WCM589841 WMI589838:WMI589841 WWE589838:WWE589841 W655374:W655377 JS655374:JS655377 TO655374:TO655377 ADK655374:ADK655377 ANG655374:ANG655377 AXC655374:AXC655377 BGY655374:BGY655377 BQU655374:BQU655377 CAQ655374:CAQ655377 CKM655374:CKM655377 CUI655374:CUI655377 DEE655374:DEE655377 DOA655374:DOA655377 DXW655374:DXW655377 EHS655374:EHS655377 ERO655374:ERO655377 FBK655374:FBK655377 FLG655374:FLG655377 FVC655374:FVC655377 GEY655374:GEY655377 GOU655374:GOU655377 GYQ655374:GYQ655377 HIM655374:HIM655377 HSI655374:HSI655377 ICE655374:ICE655377 IMA655374:IMA655377 IVW655374:IVW655377 JFS655374:JFS655377 JPO655374:JPO655377 JZK655374:JZK655377 KJG655374:KJG655377 KTC655374:KTC655377 LCY655374:LCY655377 LMU655374:LMU655377 LWQ655374:LWQ655377 MGM655374:MGM655377 MQI655374:MQI655377 NAE655374:NAE655377 NKA655374:NKA655377 NTW655374:NTW655377 ODS655374:ODS655377 ONO655374:ONO655377 OXK655374:OXK655377 PHG655374:PHG655377 PRC655374:PRC655377 QAY655374:QAY655377 QKU655374:QKU655377 QUQ655374:QUQ655377 REM655374:REM655377 ROI655374:ROI655377 RYE655374:RYE655377 SIA655374:SIA655377 SRW655374:SRW655377 TBS655374:TBS655377 TLO655374:TLO655377 TVK655374:TVK655377 UFG655374:UFG655377 UPC655374:UPC655377 UYY655374:UYY655377 VIU655374:VIU655377 VSQ655374:VSQ655377 WCM655374:WCM655377 WMI655374:WMI655377 WWE655374:WWE655377 W720910:W720913 JS720910:JS720913 TO720910:TO720913 ADK720910:ADK720913 ANG720910:ANG720913 AXC720910:AXC720913 BGY720910:BGY720913 BQU720910:BQU720913 CAQ720910:CAQ720913 CKM720910:CKM720913 CUI720910:CUI720913 DEE720910:DEE720913 DOA720910:DOA720913 DXW720910:DXW720913 EHS720910:EHS720913 ERO720910:ERO720913 FBK720910:FBK720913 FLG720910:FLG720913 FVC720910:FVC720913 GEY720910:GEY720913 GOU720910:GOU720913 GYQ720910:GYQ720913 HIM720910:HIM720913 HSI720910:HSI720913 ICE720910:ICE720913 IMA720910:IMA720913 IVW720910:IVW720913 JFS720910:JFS720913 JPO720910:JPO720913 JZK720910:JZK720913 KJG720910:KJG720913 KTC720910:KTC720913 LCY720910:LCY720913 LMU720910:LMU720913 LWQ720910:LWQ720913 MGM720910:MGM720913 MQI720910:MQI720913 NAE720910:NAE720913 NKA720910:NKA720913 NTW720910:NTW720913 ODS720910:ODS720913 ONO720910:ONO720913 OXK720910:OXK720913 PHG720910:PHG720913 PRC720910:PRC720913 QAY720910:QAY720913 QKU720910:QKU720913 QUQ720910:QUQ720913 REM720910:REM720913 ROI720910:ROI720913 RYE720910:RYE720913 SIA720910:SIA720913 SRW720910:SRW720913 TBS720910:TBS720913 TLO720910:TLO720913 TVK720910:TVK720913 UFG720910:UFG720913 UPC720910:UPC720913 UYY720910:UYY720913 VIU720910:VIU720913 VSQ720910:VSQ720913 WCM720910:WCM720913 WMI720910:WMI720913 WWE720910:WWE720913 W786446:W786449 JS786446:JS786449 TO786446:TO786449 ADK786446:ADK786449 ANG786446:ANG786449 AXC786446:AXC786449 BGY786446:BGY786449 BQU786446:BQU786449 CAQ786446:CAQ786449 CKM786446:CKM786449 CUI786446:CUI786449 DEE786446:DEE786449 DOA786446:DOA786449 DXW786446:DXW786449 EHS786446:EHS786449 ERO786446:ERO786449 FBK786446:FBK786449 FLG786446:FLG786449 FVC786446:FVC786449 GEY786446:GEY786449 GOU786446:GOU786449 GYQ786446:GYQ786449 HIM786446:HIM786449 HSI786446:HSI786449 ICE786446:ICE786449 IMA786446:IMA786449 IVW786446:IVW786449 JFS786446:JFS786449 JPO786446:JPO786449 JZK786446:JZK786449 KJG786446:KJG786449 KTC786446:KTC786449 LCY786446:LCY786449 LMU786446:LMU786449 LWQ786446:LWQ786449 MGM786446:MGM786449 MQI786446:MQI786449 NAE786446:NAE786449 NKA786446:NKA786449 NTW786446:NTW786449 ODS786446:ODS786449 ONO786446:ONO786449 OXK786446:OXK786449 PHG786446:PHG786449 PRC786446:PRC786449 QAY786446:QAY786449 QKU786446:QKU786449 QUQ786446:QUQ786449 REM786446:REM786449 ROI786446:ROI786449 RYE786446:RYE786449 SIA786446:SIA786449 SRW786446:SRW786449 TBS786446:TBS786449 TLO786446:TLO786449 TVK786446:TVK786449 UFG786446:UFG786449 UPC786446:UPC786449 UYY786446:UYY786449 VIU786446:VIU786449 VSQ786446:VSQ786449 WCM786446:WCM786449 WMI786446:WMI786449 WWE786446:WWE786449 W851982:W851985 JS851982:JS851985 TO851982:TO851985 ADK851982:ADK851985 ANG851982:ANG851985 AXC851982:AXC851985 BGY851982:BGY851985 BQU851982:BQU851985 CAQ851982:CAQ851985 CKM851982:CKM851985 CUI851982:CUI851985 DEE851982:DEE851985 DOA851982:DOA851985 DXW851982:DXW851985 EHS851982:EHS851985 ERO851982:ERO851985 FBK851982:FBK851985 FLG851982:FLG851985 FVC851982:FVC851985 GEY851982:GEY851985 GOU851982:GOU851985 GYQ851982:GYQ851985 HIM851982:HIM851985 HSI851982:HSI851985 ICE851982:ICE851985 IMA851982:IMA851985 IVW851982:IVW851985 JFS851982:JFS851985 JPO851982:JPO851985 JZK851982:JZK851985 KJG851982:KJG851985 KTC851982:KTC851985 LCY851982:LCY851985 LMU851982:LMU851985 LWQ851982:LWQ851985 MGM851982:MGM851985 MQI851982:MQI851985 NAE851982:NAE851985 NKA851982:NKA851985 NTW851982:NTW851985 ODS851982:ODS851985 ONO851982:ONO851985 OXK851982:OXK851985 PHG851982:PHG851985 PRC851982:PRC851985 QAY851982:QAY851985 QKU851982:QKU851985 QUQ851982:QUQ851985 REM851982:REM851985 ROI851982:ROI851985 RYE851982:RYE851985 SIA851982:SIA851985 SRW851982:SRW851985 TBS851982:TBS851985 TLO851982:TLO851985 TVK851982:TVK851985 UFG851982:UFG851985 UPC851982:UPC851985 UYY851982:UYY851985 VIU851982:VIU851985 VSQ851982:VSQ851985 WCM851982:WCM851985 WMI851982:WMI851985 WWE851982:WWE851985 W917518:W917521 JS917518:JS917521 TO917518:TO917521 ADK917518:ADK917521 ANG917518:ANG917521 AXC917518:AXC917521 BGY917518:BGY917521 BQU917518:BQU917521 CAQ917518:CAQ917521 CKM917518:CKM917521 CUI917518:CUI917521 DEE917518:DEE917521 DOA917518:DOA917521 DXW917518:DXW917521 EHS917518:EHS917521 ERO917518:ERO917521 FBK917518:FBK917521 FLG917518:FLG917521 FVC917518:FVC917521 GEY917518:GEY917521 GOU917518:GOU917521 GYQ917518:GYQ917521 HIM917518:HIM917521 HSI917518:HSI917521 ICE917518:ICE917521 IMA917518:IMA917521 IVW917518:IVW917521 JFS917518:JFS917521 JPO917518:JPO917521 JZK917518:JZK917521 KJG917518:KJG917521 KTC917518:KTC917521 LCY917518:LCY917521 LMU917518:LMU917521 LWQ917518:LWQ917521 MGM917518:MGM917521 MQI917518:MQI917521 NAE917518:NAE917521 NKA917518:NKA917521 NTW917518:NTW917521 ODS917518:ODS917521 ONO917518:ONO917521 OXK917518:OXK917521 PHG917518:PHG917521 PRC917518:PRC917521 QAY917518:QAY917521 QKU917518:QKU917521 QUQ917518:QUQ917521 REM917518:REM917521 ROI917518:ROI917521 RYE917518:RYE917521 SIA917518:SIA917521 SRW917518:SRW917521 TBS917518:TBS917521 TLO917518:TLO917521 TVK917518:TVK917521 UFG917518:UFG917521 UPC917518:UPC917521 UYY917518:UYY917521 VIU917518:VIU917521 VSQ917518:VSQ917521 WCM917518:WCM917521 WMI917518:WMI917521 WWE917518:WWE917521 W983054:W983057 JS983054:JS983057 TO983054:TO983057 ADK983054:ADK983057 ANG983054:ANG983057 AXC983054:AXC983057 BGY983054:BGY983057 BQU983054:BQU983057 CAQ983054:CAQ983057 CKM983054:CKM983057 CUI983054:CUI983057 DEE983054:DEE983057 DOA983054:DOA983057 DXW983054:DXW983057 EHS983054:EHS983057 ERO983054:ERO983057 FBK983054:FBK983057 FLG983054:FLG983057 FVC983054:FVC983057 GEY983054:GEY983057 GOU983054:GOU983057 GYQ983054:GYQ983057 HIM983054:HIM983057 HSI983054:HSI983057 ICE983054:ICE983057 IMA983054:IMA983057 IVW983054:IVW983057 JFS983054:JFS983057 JPO983054:JPO983057 JZK983054:JZK983057 KJG983054:KJG983057 KTC983054:KTC983057 LCY983054:LCY983057 LMU983054:LMU983057 LWQ983054:LWQ983057 MGM983054:MGM983057 MQI983054:MQI983057 NAE983054:NAE983057 NKA983054:NKA983057 NTW983054:NTW983057 ODS983054:ODS983057 ONO983054:ONO983057 OXK983054:OXK983057 PHG983054:PHG983057 PRC983054:PRC983057 QAY983054:QAY983057 QKU983054:QKU983057 QUQ983054:QUQ983057 REM983054:REM983057 ROI983054:ROI983057 RYE983054:RYE983057 SIA983054:SIA983057 SRW983054:SRW983057 TBS983054:TBS983057 TLO983054:TLO983057 TVK983054:TVK983057 UFG983054:UFG983057 UPC983054:UPC983057 UYY983054:UYY983057 VIU983054:VIU983057 VSQ983054:VSQ983057 WCM983054:WCM983057 WMI983054:WMI983057 WWE983054:WWE983057 WWE983065:WWE983088 JS16:JS49 TO16:TO49 ADK16:ADK49 ANG16:ANG49 AXC16:AXC49 BGY16:BGY49 BQU16:BQU49 CAQ16:CAQ49 CKM16:CKM49 CUI16:CUI49 DEE16:DEE49 DOA16:DOA49 DXW16:DXW49 EHS16:EHS49 ERO16:ERO49 FBK16:FBK49 FLG16:FLG49 FVC16:FVC49 GEY16:GEY49 GOU16:GOU49 GYQ16:GYQ49 HIM16:HIM49 HSI16:HSI49 ICE16:ICE49 IMA16:IMA49 IVW16:IVW49 JFS16:JFS49 JPO16:JPO49 JZK16:JZK49 KJG16:KJG49 KTC16:KTC49 LCY16:LCY49 LMU16:LMU49 LWQ16:LWQ49 MGM16:MGM49 MQI16:MQI49 NAE16:NAE49 NKA16:NKA49 NTW16:NTW49 ODS16:ODS49 ONO16:ONO49 OXK16:OXK49 PHG16:PHG49 PRC16:PRC49 QAY16:QAY49 QKU16:QKU49 QUQ16:QUQ49 REM16:REM49 ROI16:ROI49 RYE16:RYE49 SIA16:SIA49 SRW16:SRW49 TBS16:TBS49 TLO16:TLO49 TVK16:TVK49 UFG16:UFG49 UPC16:UPC49 UYY16:UYY49 VIU16:VIU49 VSQ16:VSQ49 WCM16:WCM49 WMI16:WMI49 WWE16:WWE49 W65561:W65584 JS65561:JS65584 TO65561:TO65584 ADK65561:ADK65584 ANG65561:ANG65584 AXC65561:AXC65584 BGY65561:BGY65584 BQU65561:BQU65584 CAQ65561:CAQ65584 CKM65561:CKM65584 CUI65561:CUI65584 DEE65561:DEE65584 DOA65561:DOA65584 DXW65561:DXW65584 EHS65561:EHS65584 ERO65561:ERO65584 FBK65561:FBK65584 FLG65561:FLG65584 FVC65561:FVC65584 GEY65561:GEY65584 GOU65561:GOU65584 GYQ65561:GYQ65584 HIM65561:HIM65584 HSI65561:HSI65584 ICE65561:ICE65584 IMA65561:IMA65584 IVW65561:IVW65584 JFS65561:JFS65584 JPO65561:JPO65584 JZK65561:JZK65584 KJG65561:KJG65584 KTC65561:KTC65584 LCY65561:LCY65584 LMU65561:LMU65584 LWQ65561:LWQ65584 MGM65561:MGM65584 MQI65561:MQI65584 NAE65561:NAE65584 NKA65561:NKA65584 NTW65561:NTW65584 ODS65561:ODS65584 ONO65561:ONO65584 OXK65561:OXK65584 PHG65561:PHG65584 PRC65561:PRC65584 QAY65561:QAY65584 QKU65561:QKU65584 QUQ65561:QUQ65584 REM65561:REM65584 ROI65561:ROI65584 RYE65561:RYE65584 SIA65561:SIA65584 SRW65561:SRW65584 TBS65561:TBS65584 TLO65561:TLO65584 TVK65561:TVK65584 UFG65561:UFG65584 UPC65561:UPC65584 UYY65561:UYY65584 VIU65561:VIU65584 VSQ65561:VSQ65584 WCM65561:WCM65584 WMI65561:WMI65584 WWE65561:WWE65584 W131097:W131120 JS131097:JS131120 TO131097:TO131120 ADK131097:ADK131120 ANG131097:ANG131120 AXC131097:AXC131120 BGY131097:BGY131120 BQU131097:BQU131120 CAQ131097:CAQ131120 CKM131097:CKM131120 CUI131097:CUI131120 DEE131097:DEE131120 DOA131097:DOA131120 DXW131097:DXW131120 EHS131097:EHS131120 ERO131097:ERO131120 FBK131097:FBK131120 FLG131097:FLG131120 FVC131097:FVC131120 GEY131097:GEY131120 GOU131097:GOU131120 GYQ131097:GYQ131120 HIM131097:HIM131120 HSI131097:HSI131120 ICE131097:ICE131120 IMA131097:IMA131120 IVW131097:IVW131120 JFS131097:JFS131120 JPO131097:JPO131120 JZK131097:JZK131120 KJG131097:KJG131120 KTC131097:KTC131120 LCY131097:LCY131120 LMU131097:LMU131120 LWQ131097:LWQ131120 MGM131097:MGM131120 MQI131097:MQI131120 NAE131097:NAE131120 NKA131097:NKA131120 NTW131097:NTW131120 ODS131097:ODS131120 ONO131097:ONO131120 OXK131097:OXK131120 PHG131097:PHG131120 PRC131097:PRC131120 QAY131097:QAY131120 QKU131097:QKU131120 QUQ131097:QUQ131120 REM131097:REM131120 ROI131097:ROI131120 RYE131097:RYE131120 SIA131097:SIA131120 SRW131097:SRW131120 TBS131097:TBS131120 TLO131097:TLO131120 TVK131097:TVK131120 UFG131097:UFG131120 UPC131097:UPC131120 UYY131097:UYY131120 VIU131097:VIU131120 VSQ131097:VSQ131120 WCM131097:WCM131120 WMI131097:WMI131120 WWE131097:WWE131120 W196633:W196656 JS196633:JS196656 TO196633:TO196656 ADK196633:ADK196656 ANG196633:ANG196656 AXC196633:AXC196656 BGY196633:BGY196656 BQU196633:BQU196656 CAQ196633:CAQ196656 CKM196633:CKM196656 CUI196633:CUI196656 DEE196633:DEE196656 DOA196633:DOA196656 DXW196633:DXW196656 EHS196633:EHS196656 ERO196633:ERO196656 FBK196633:FBK196656 FLG196633:FLG196656 FVC196633:FVC196656 GEY196633:GEY196656 GOU196633:GOU196656 GYQ196633:GYQ196656 HIM196633:HIM196656 HSI196633:HSI196656 ICE196633:ICE196656 IMA196633:IMA196656 IVW196633:IVW196656 JFS196633:JFS196656 JPO196633:JPO196656 JZK196633:JZK196656 KJG196633:KJG196656 KTC196633:KTC196656 LCY196633:LCY196656 LMU196633:LMU196656 LWQ196633:LWQ196656 MGM196633:MGM196656 MQI196633:MQI196656 NAE196633:NAE196656 NKA196633:NKA196656 NTW196633:NTW196656 ODS196633:ODS196656 ONO196633:ONO196656 OXK196633:OXK196656 PHG196633:PHG196656 PRC196633:PRC196656 QAY196633:QAY196656 QKU196633:QKU196656 QUQ196633:QUQ196656 REM196633:REM196656 ROI196633:ROI196656 RYE196633:RYE196656 SIA196633:SIA196656 SRW196633:SRW196656 TBS196633:TBS196656 TLO196633:TLO196656 TVK196633:TVK196656 UFG196633:UFG196656 UPC196633:UPC196656 UYY196633:UYY196656 VIU196633:VIU196656 VSQ196633:VSQ196656 WCM196633:WCM196656 WMI196633:WMI196656 WWE196633:WWE196656 W262169:W262192 JS262169:JS262192 TO262169:TO262192 ADK262169:ADK262192 ANG262169:ANG262192 AXC262169:AXC262192 BGY262169:BGY262192 BQU262169:BQU262192 CAQ262169:CAQ262192 CKM262169:CKM262192 CUI262169:CUI262192 DEE262169:DEE262192 DOA262169:DOA262192 DXW262169:DXW262192 EHS262169:EHS262192 ERO262169:ERO262192 FBK262169:FBK262192 FLG262169:FLG262192 FVC262169:FVC262192 GEY262169:GEY262192 GOU262169:GOU262192 GYQ262169:GYQ262192 HIM262169:HIM262192 HSI262169:HSI262192 ICE262169:ICE262192 IMA262169:IMA262192 IVW262169:IVW262192 JFS262169:JFS262192 JPO262169:JPO262192 JZK262169:JZK262192 KJG262169:KJG262192 KTC262169:KTC262192 LCY262169:LCY262192 LMU262169:LMU262192 LWQ262169:LWQ262192 MGM262169:MGM262192 MQI262169:MQI262192 NAE262169:NAE262192 NKA262169:NKA262192 NTW262169:NTW262192 ODS262169:ODS262192 ONO262169:ONO262192 OXK262169:OXK262192 PHG262169:PHG262192 PRC262169:PRC262192 QAY262169:QAY262192 QKU262169:QKU262192 QUQ262169:QUQ262192 REM262169:REM262192 ROI262169:ROI262192 RYE262169:RYE262192 SIA262169:SIA262192 SRW262169:SRW262192 TBS262169:TBS262192 TLO262169:TLO262192 TVK262169:TVK262192 UFG262169:UFG262192 UPC262169:UPC262192 UYY262169:UYY262192 VIU262169:VIU262192 VSQ262169:VSQ262192 WCM262169:WCM262192 WMI262169:WMI262192 WWE262169:WWE262192 W327705:W327728 JS327705:JS327728 TO327705:TO327728 ADK327705:ADK327728 ANG327705:ANG327728 AXC327705:AXC327728 BGY327705:BGY327728 BQU327705:BQU327728 CAQ327705:CAQ327728 CKM327705:CKM327728 CUI327705:CUI327728 DEE327705:DEE327728 DOA327705:DOA327728 DXW327705:DXW327728 EHS327705:EHS327728 ERO327705:ERO327728 FBK327705:FBK327728 FLG327705:FLG327728 FVC327705:FVC327728 GEY327705:GEY327728 GOU327705:GOU327728 GYQ327705:GYQ327728 HIM327705:HIM327728 HSI327705:HSI327728 ICE327705:ICE327728 IMA327705:IMA327728 IVW327705:IVW327728 JFS327705:JFS327728 JPO327705:JPO327728 JZK327705:JZK327728 KJG327705:KJG327728 KTC327705:KTC327728 LCY327705:LCY327728 LMU327705:LMU327728 LWQ327705:LWQ327728 MGM327705:MGM327728 MQI327705:MQI327728 NAE327705:NAE327728 NKA327705:NKA327728 NTW327705:NTW327728 ODS327705:ODS327728 ONO327705:ONO327728 OXK327705:OXK327728 PHG327705:PHG327728 PRC327705:PRC327728 QAY327705:QAY327728 QKU327705:QKU327728 QUQ327705:QUQ327728 REM327705:REM327728 ROI327705:ROI327728 RYE327705:RYE327728 SIA327705:SIA327728 SRW327705:SRW327728 TBS327705:TBS327728 TLO327705:TLO327728 TVK327705:TVK327728 UFG327705:UFG327728 UPC327705:UPC327728 UYY327705:UYY327728 VIU327705:VIU327728 VSQ327705:VSQ327728 WCM327705:WCM327728 WMI327705:WMI327728 WWE327705:WWE327728 W393241:W393264 JS393241:JS393264 TO393241:TO393264 ADK393241:ADK393264 ANG393241:ANG393264 AXC393241:AXC393264 BGY393241:BGY393264 BQU393241:BQU393264 CAQ393241:CAQ393264 CKM393241:CKM393264 CUI393241:CUI393264 DEE393241:DEE393264 DOA393241:DOA393264 DXW393241:DXW393264 EHS393241:EHS393264 ERO393241:ERO393264 FBK393241:FBK393264 FLG393241:FLG393264 FVC393241:FVC393264 GEY393241:GEY393264 GOU393241:GOU393264 GYQ393241:GYQ393264 HIM393241:HIM393264 HSI393241:HSI393264 ICE393241:ICE393264 IMA393241:IMA393264 IVW393241:IVW393264 JFS393241:JFS393264 JPO393241:JPO393264 JZK393241:JZK393264 KJG393241:KJG393264 KTC393241:KTC393264 LCY393241:LCY393264 LMU393241:LMU393264 LWQ393241:LWQ393264 MGM393241:MGM393264 MQI393241:MQI393264 NAE393241:NAE393264 NKA393241:NKA393264 NTW393241:NTW393264 ODS393241:ODS393264 ONO393241:ONO393264 OXK393241:OXK393264 PHG393241:PHG393264 PRC393241:PRC393264 QAY393241:QAY393264 QKU393241:QKU393264 QUQ393241:QUQ393264 REM393241:REM393264 ROI393241:ROI393264 RYE393241:RYE393264 SIA393241:SIA393264 SRW393241:SRW393264 TBS393241:TBS393264 TLO393241:TLO393264 TVK393241:TVK393264 UFG393241:UFG393264 UPC393241:UPC393264 UYY393241:UYY393264 VIU393241:VIU393264 VSQ393241:VSQ393264 WCM393241:WCM393264 WMI393241:WMI393264 WWE393241:WWE393264 W458777:W458800 JS458777:JS458800 TO458777:TO458800 ADK458777:ADK458800 ANG458777:ANG458800 AXC458777:AXC458800 BGY458777:BGY458800 BQU458777:BQU458800 CAQ458777:CAQ458800 CKM458777:CKM458800 CUI458777:CUI458800 DEE458777:DEE458800 DOA458777:DOA458800 DXW458777:DXW458800 EHS458777:EHS458800 ERO458777:ERO458800 FBK458777:FBK458800 FLG458777:FLG458800 FVC458777:FVC458800 GEY458777:GEY458800 GOU458777:GOU458800 GYQ458777:GYQ458800 HIM458777:HIM458800 HSI458777:HSI458800 ICE458777:ICE458800 IMA458777:IMA458800 IVW458777:IVW458800 JFS458777:JFS458800 JPO458777:JPO458800 JZK458777:JZK458800 KJG458777:KJG458800 KTC458777:KTC458800 LCY458777:LCY458800 LMU458777:LMU458800 LWQ458777:LWQ458800 MGM458777:MGM458800 MQI458777:MQI458800 NAE458777:NAE458800 NKA458777:NKA458800 NTW458777:NTW458800 ODS458777:ODS458800 ONO458777:ONO458800 OXK458777:OXK458800 PHG458777:PHG458800 PRC458777:PRC458800 QAY458777:QAY458800 QKU458777:QKU458800 QUQ458777:QUQ458800 REM458777:REM458800 ROI458777:ROI458800 RYE458777:RYE458800 SIA458777:SIA458800 SRW458777:SRW458800 TBS458777:TBS458800 TLO458777:TLO458800 TVK458777:TVK458800 UFG458777:UFG458800 UPC458777:UPC458800 UYY458777:UYY458800 VIU458777:VIU458800 VSQ458777:VSQ458800 WCM458777:WCM458800 WMI458777:WMI458800 WWE458777:WWE458800 W524313:W524336 JS524313:JS524336 TO524313:TO524336 ADK524313:ADK524336 ANG524313:ANG524336 AXC524313:AXC524336 BGY524313:BGY524336 BQU524313:BQU524336 CAQ524313:CAQ524336 CKM524313:CKM524336 CUI524313:CUI524336 DEE524313:DEE524336 DOA524313:DOA524336 DXW524313:DXW524336 EHS524313:EHS524336 ERO524313:ERO524336 FBK524313:FBK524336 FLG524313:FLG524336 FVC524313:FVC524336 GEY524313:GEY524336 GOU524313:GOU524336 GYQ524313:GYQ524336 HIM524313:HIM524336 HSI524313:HSI524336 ICE524313:ICE524336 IMA524313:IMA524336 IVW524313:IVW524336 JFS524313:JFS524336 JPO524313:JPO524336 JZK524313:JZK524336 KJG524313:KJG524336 KTC524313:KTC524336 LCY524313:LCY524336 LMU524313:LMU524336 LWQ524313:LWQ524336 MGM524313:MGM524336 MQI524313:MQI524336 NAE524313:NAE524336 NKA524313:NKA524336 NTW524313:NTW524336 ODS524313:ODS524336 ONO524313:ONO524336 OXK524313:OXK524336 PHG524313:PHG524336 PRC524313:PRC524336 QAY524313:QAY524336 QKU524313:QKU524336 QUQ524313:QUQ524336 REM524313:REM524336 ROI524313:ROI524336 RYE524313:RYE524336 SIA524313:SIA524336 SRW524313:SRW524336 TBS524313:TBS524336 TLO524313:TLO524336 TVK524313:TVK524336 UFG524313:UFG524336 UPC524313:UPC524336 UYY524313:UYY524336 VIU524313:VIU524336 VSQ524313:VSQ524336 WCM524313:WCM524336 WMI524313:WMI524336 WWE524313:WWE524336 W589849:W589872 JS589849:JS589872 TO589849:TO589872 ADK589849:ADK589872 ANG589849:ANG589872 AXC589849:AXC589872 BGY589849:BGY589872 BQU589849:BQU589872 CAQ589849:CAQ589872 CKM589849:CKM589872 CUI589849:CUI589872 DEE589849:DEE589872 DOA589849:DOA589872 DXW589849:DXW589872 EHS589849:EHS589872 ERO589849:ERO589872 FBK589849:FBK589872 FLG589849:FLG589872 FVC589849:FVC589872 GEY589849:GEY589872 GOU589849:GOU589872 GYQ589849:GYQ589872 HIM589849:HIM589872 HSI589849:HSI589872 ICE589849:ICE589872 IMA589849:IMA589872 IVW589849:IVW589872 JFS589849:JFS589872 JPO589849:JPO589872 JZK589849:JZK589872 KJG589849:KJG589872 KTC589849:KTC589872 LCY589849:LCY589872 LMU589849:LMU589872 LWQ589849:LWQ589872 MGM589849:MGM589872 MQI589849:MQI589872 NAE589849:NAE589872 NKA589849:NKA589872 NTW589849:NTW589872 ODS589849:ODS589872 ONO589849:ONO589872 OXK589849:OXK589872 PHG589849:PHG589872 PRC589849:PRC589872 QAY589849:QAY589872 QKU589849:QKU589872 QUQ589849:QUQ589872 REM589849:REM589872 ROI589849:ROI589872 RYE589849:RYE589872 SIA589849:SIA589872 SRW589849:SRW589872 TBS589849:TBS589872 TLO589849:TLO589872 TVK589849:TVK589872 UFG589849:UFG589872 UPC589849:UPC589872 UYY589849:UYY589872 VIU589849:VIU589872 VSQ589849:VSQ589872 WCM589849:WCM589872 WMI589849:WMI589872 WWE589849:WWE589872 W655385:W655408 JS655385:JS655408 TO655385:TO655408 ADK655385:ADK655408 ANG655385:ANG655408 AXC655385:AXC655408 BGY655385:BGY655408 BQU655385:BQU655408 CAQ655385:CAQ655408 CKM655385:CKM655408 CUI655385:CUI655408 DEE655385:DEE655408 DOA655385:DOA655408 DXW655385:DXW655408 EHS655385:EHS655408 ERO655385:ERO655408 FBK655385:FBK655408 FLG655385:FLG655408 FVC655385:FVC655408 GEY655385:GEY655408 GOU655385:GOU655408 GYQ655385:GYQ655408 HIM655385:HIM655408 HSI655385:HSI655408 ICE655385:ICE655408 IMA655385:IMA655408 IVW655385:IVW655408 JFS655385:JFS655408 JPO655385:JPO655408 JZK655385:JZK655408 KJG655385:KJG655408 KTC655385:KTC655408 LCY655385:LCY655408 LMU655385:LMU655408 LWQ655385:LWQ655408 MGM655385:MGM655408 MQI655385:MQI655408 NAE655385:NAE655408 NKA655385:NKA655408 NTW655385:NTW655408 ODS655385:ODS655408 ONO655385:ONO655408 OXK655385:OXK655408 PHG655385:PHG655408 PRC655385:PRC655408 QAY655385:QAY655408 QKU655385:QKU655408 QUQ655385:QUQ655408 REM655385:REM655408 ROI655385:ROI655408 RYE655385:RYE655408 SIA655385:SIA655408 SRW655385:SRW655408 TBS655385:TBS655408 TLO655385:TLO655408 TVK655385:TVK655408 UFG655385:UFG655408 UPC655385:UPC655408 UYY655385:UYY655408 VIU655385:VIU655408 VSQ655385:VSQ655408 WCM655385:WCM655408 WMI655385:WMI655408 WWE655385:WWE655408 W720921:W720944 JS720921:JS720944 TO720921:TO720944 ADK720921:ADK720944 ANG720921:ANG720944 AXC720921:AXC720944 BGY720921:BGY720944 BQU720921:BQU720944 CAQ720921:CAQ720944 CKM720921:CKM720944 CUI720921:CUI720944 DEE720921:DEE720944 DOA720921:DOA720944 DXW720921:DXW720944 EHS720921:EHS720944 ERO720921:ERO720944 FBK720921:FBK720944 FLG720921:FLG720944 FVC720921:FVC720944 GEY720921:GEY720944 GOU720921:GOU720944 GYQ720921:GYQ720944 HIM720921:HIM720944 HSI720921:HSI720944 ICE720921:ICE720944 IMA720921:IMA720944 IVW720921:IVW720944 JFS720921:JFS720944 JPO720921:JPO720944 JZK720921:JZK720944 KJG720921:KJG720944 KTC720921:KTC720944 LCY720921:LCY720944 LMU720921:LMU720944 LWQ720921:LWQ720944 MGM720921:MGM720944 MQI720921:MQI720944 NAE720921:NAE720944 NKA720921:NKA720944 NTW720921:NTW720944 ODS720921:ODS720944 ONO720921:ONO720944 OXK720921:OXK720944 PHG720921:PHG720944 PRC720921:PRC720944 QAY720921:QAY720944 QKU720921:QKU720944 QUQ720921:QUQ720944 REM720921:REM720944 ROI720921:ROI720944 RYE720921:RYE720944 SIA720921:SIA720944 SRW720921:SRW720944 TBS720921:TBS720944 TLO720921:TLO720944 TVK720921:TVK720944 UFG720921:UFG720944 UPC720921:UPC720944 UYY720921:UYY720944 VIU720921:VIU720944 VSQ720921:VSQ720944 WCM720921:WCM720944 WMI720921:WMI720944 WWE720921:WWE720944 W786457:W786480 JS786457:JS786480 TO786457:TO786480 ADK786457:ADK786480 ANG786457:ANG786480 AXC786457:AXC786480 BGY786457:BGY786480 BQU786457:BQU786480 CAQ786457:CAQ786480 CKM786457:CKM786480 CUI786457:CUI786480 DEE786457:DEE786480 DOA786457:DOA786480 DXW786457:DXW786480 EHS786457:EHS786480 ERO786457:ERO786480 FBK786457:FBK786480 FLG786457:FLG786480 FVC786457:FVC786480 GEY786457:GEY786480 GOU786457:GOU786480 GYQ786457:GYQ786480 HIM786457:HIM786480 HSI786457:HSI786480 ICE786457:ICE786480 IMA786457:IMA786480 IVW786457:IVW786480 JFS786457:JFS786480 JPO786457:JPO786480 JZK786457:JZK786480 KJG786457:KJG786480 KTC786457:KTC786480 LCY786457:LCY786480 LMU786457:LMU786480 LWQ786457:LWQ786480 MGM786457:MGM786480 MQI786457:MQI786480 NAE786457:NAE786480 NKA786457:NKA786480 NTW786457:NTW786480 ODS786457:ODS786480 ONO786457:ONO786480 OXK786457:OXK786480 PHG786457:PHG786480 PRC786457:PRC786480 QAY786457:QAY786480 QKU786457:QKU786480 QUQ786457:QUQ786480 REM786457:REM786480 ROI786457:ROI786480 RYE786457:RYE786480 SIA786457:SIA786480 SRW786457:SRW786480 TBS786457:TBS786480 TLO786457:TLO786480 TVK786457:TVK786480 UFG786457:UFG786480 UPC786457:UPC786480 UYY786457:UYY786480 VIU786457:VIU786480 VSQ786457:VSQ786480 WCM786457:WCM786480 WMI786457:WMI786480 WWE786457:WWE786480 W851993:W852016 JS851993:JS852016 TO851993:TO852016 ADK851993:ADK852016 ANG851993:ANG852016 AXC851993:AXC852016 BGY851993:BGY852016 BQU851993:BQU852016 CAQ851993:CAQ852016 CKM851993:CKM852016 CUI851993:CUI852016 DEE851993:DEE852016 DOA851993:DOA852016 DXW851993:DXW852016 EHS851993:EHS852016 ERO851993:ERO852016 FBK851993:FBK852016 FLG851993:FLG852016 FVC851993:FVC852016 GEY851993:GEY852016 GOU851993:GOU852016 GYQ851993:GYQ852016 HIM851993:HIM852016 HSI851993:HSI852016 ICE851993:ICE852016 IMA851993:IMA852016 IVW851993:IVW852016 JFS851993:JFS852016 JPO851993:JPO852016 JZK851993:JZK852016 KJG851993:KJG852016 KTC851993:KTC852016 LCY851993:LCY852016 LMU851993:LMU852016 LWQ851993:LWQ852016 MGM851993:MGM852016 MQI851993:MQI852016 NAE851993:NAE852016 NKA851993:NKA852016 NTW851993:NTW852016 ODS851993:ODS852016 ONO851993:ONO852016 OXK851993:OXK852016 PHG851993:PHG852016 PRC851993:PRC852016 QAY851993:QAY852016 QKU851993:QKU852016 QUQ851993:QUQ852016 REM851993:REM852016 ROI851993:ROI852016 RYE851993:RYE852016 SIA851993:SIA852016 SRW851993:SRW852016 TBS851993:TBS852016 TLO851993:TLO852016 TVK851993:TVK852016 UFG851993:UFG852016 UPC851993:UPC852016 UYY851993:UYY852016 VIU851993:VIU852016 VSQ851993:VSQ852016 WCM851993:WCM852016 WMI851993:WMI852016 WWE851993:WWE852016 W917529:W917552 JS917529:JS917552 TO917529:TO917552 ADK917529:ADK917552 ANG917529:ANG917552 AXC917529:AXC917552 BGY917529:BGY917552 BQU917529:BQU917552 CAQ917529:CAQ917552 CKM917529:CKM917552 CUI917529:CUI917552 DEE917529:DEE917552 DOA917529:DOA917552 DXW917529:DXW917552 EHS917529:EHS917552 ERO917529:ERO917552 FBK917529:FBK917552 FLG917529:FLG917552 FVC917529:FVC917552 GEY917529:GEY917552 GOU917529:GOU917552 GYQ917529:GYQ917552 HIM917529:HIM917552 HSI917529:HSI917552 ICE917529:ICE917552 IMA917529:IMA917552 IVW917529:IVW917552 JFS917529:JFS917552 JPO917529:JPO917552 JZK917529:JZK917552 KJG917529:KJG917552 KTC917529:KTC917552 LCY917529:LCY917552 LMU917529:LMU917552 LWQ917529:LWQ917552 MGM917529:MGM917552 MQI917529:MQI917552 NAE917529:NAE917552 NKA917529:NKA917552 NTW917529:NTW917552 ODS917529:ODS917552 ONO917529:ONO917552 OXK917529:OXK917552 PHG917529:PHG917552 PRC917529:PRC917552 QAY917529:QAY917552 QKU917529:QKU917552 QUQ917529:QUQ917552 REM917529:REM917552 ROI917529:ROI917552 RYE917529:RYE917552 SIA917529:SIA917552 SRW917529:SRW917552 TBS917529:TBS917552 TLO917529:TLO917552 TVK917529:TVK917552 UFG917529:UFG917552 UPC917529:UPC917552 UYY917529:UYY917552 VIU917529:VIU917552 VSQ917529:VSQ917552 WCM917529:WCM917552 WMI917529:WMI917552 WWE917529:WWE917552 W983065:W983088 JS983065:JS983088 TO983065:TO983088 ADK983065:ADK983088 ANG983065:ANG983088 AXC983065:AXC983088 BGY983065:BGY983088 BQU983065:BQU983088 CAQ983065:CAQ983088 CKM983065:CKM983088 CUI983065:CUI983088 DEE983065:DEE983088 DOA983065:DOA983088 DXW983065:DXW983088 EHS983065:EHS983088 ERO983065:ERO983088 FBK983065:FBK983088 FLG983065:FLG983088 FVC983065:FVC983088 GEY983065:GEY983088 GOU983065:GOU983088 GYQ983065:GYQ983088 HIM983065:HIM983088 HSI983065:HSI983088 ICE983065:ICE983088 IMA983065:IMA983088 IVW983065:IVW983088 JFS983065:JFS983088 JPO983065:JPO983088 JZK983065:JZK983088 KJG983065:KJG983088 KTC983065:KTC983088 LCY983065:LCY983088 LMU983065:LMU983088 LWQ983065:LWQ983088 MGM983065:MGM983088 MQI983065:MQI983088 NAE983065:NAE983088 NKA983065:NKA983088 NTW983065:NTW983088 ODS983065:ODS983088 ONO983065:ONO983088 OXK983065:OXK983088 PHG983065:PHG983088 PRC983065:PRC983088 QAY983065:QAY983088 QKU983065:QKU983088 QUQ983065:QUQ983088 REM983065:REM983088 ROI983065:ROI983088 RYE983065:RYE983088 SIA983065:SIA983088 SRW983065:SRW983088 TBS983065:TBS983088 TLO983065:TLO983088 TVK983065:TVK983088 UFG983065:UFG983088 UPC983065:UPC983088 UYY983065:UYY983088 VIU983065:VIU983088 VSQ983065:VSQ983088 WCM983065:WCM983088 WMI983065:WMI983088 Q5:V49 K5:M49 W16:W49">
      <formula1>0</formula1>
      <formula2>20</formula2>
    </dataValidation>
    <dataValidation type="decimal" allowBlank="1" showInputMessage="1" showErrorMessage="1" errorTitle="الرجاء التصحيح" error="العدد يجب أن يكون بين 0 و 20" sqref="IZ5:JC49 SV5:SY49 ACR5:ACU49 AMN5:AMQ49 AWJ5:AWM49 BGF5:BGI49 BQB5:BQE49 BZX5:CAA49 CJT5:CJW49 CTP5:CTS49 DDL5:DDO49 DNH5:DNK49 DXD5:DXG49 EGZ5:EHC49 EQV5:EQY49 FAR5:FAU49 FKN5:FKQ49 FUJ5:FUM49 GEF5:GEI49 GOB5:GOE49 GXX5:GYA49 HHT5:HHW49 HRP5:HRS49 IBL5:IBO49 ILH5:ILK49 IVD5:IVG49 JEZ5:JFC49 JOV5:JOY49 JYR5:JYU49 KIN5:KIQ49 KSJ5:KSM49 LCF5:LCI49 LMB5:LME49 LVX5:LWA49 MFT5:MFW49 MPP5:MPS49 MZL5:MZO49 NJH5:NJK49 NTD5:NTG49 OCZ5:ODC49 OMV5:OMY49 OWR5:OWU49 PGN5:PGQ49 PQJ5:PQM49 QAF5:QAI49 QKB5:QKE49 QTX5:QUA49 RDT5:RDW49 RNP5:RNS49 RXL5:RXO49 SHH5:SHK49 SRD5:SRG49 TAZ5:TBC49 TKV5:TKY49 TUR5:TUU49 UEN5:UEQ49 UOJ5:UOM49 UYF5:UYI49 VIB5:VIE49 VRX5:VSA49 WBT5:WBW49 WLP5:WLS49 WVL5:WVO49 D65550:G65584 IZ65550:JC65584 SV65550:SY65584 ACR65550:ACU65584 AMN65550:AMQ65584 AWJ65550:AWM65584 BGF65550:BGI65584 BQB65550:BQE65584 BZX65550:CAA65584 CJT65550:CJW65584 CTP65550:CTS65584 DDL65550:DDO65584 DNH65550:DNK65584 DXD65550:DXG65584 EGZ65550:EHC65584 EQV65550:EQY65584 FAR65550:FAU65584 FKN65550:FKQ65584 FUJ65550:FUM65584 GEF65550:GEI65584 GOB65550:GOE65584 GXX65550:GYA65584 HHT65550:HHW65584 HRP65550:HRS65584 IBL65550:IBO65584 ILH65550:ILK65584 IVD65550:IVG65584 JEZ65550:JFC65584 JOV65550:JOY65584 JYR65550:JYU65584 KIN65550:KIQ65584 KSJ65550:KSM65584 LCF65550:LCI65584 LMB65550:LME65584 LVX65550:LWA65584 MFT65550:MFW65584 MPP65550:MPS65584 MZL65550:MZO65584 NJH65550:NJK65584 NTD65550:NTG65584 OCZ65550:ODC65584 OMV65550:OMY65584 OWR65550:OWU65584 PGN65550:PGQ65584 PQJ65550:PQM65584 QAF65550:QAI65584 QKB65550:QKE65584 QTX65550:QUA65584 RDT65550:RDW65584 RNP65550:RNS65584 RXL65550:RXO65584 SHH65550:SHK65584 SRD65550:SRG65584 TAZ65550:TBC65584 TKV65550:TKY65584 TUR65550:TUU65584 UEN65550:UEQ65584 UOJ65550:UOM65584 UYF65550:UYI65584 VIB65550:VIE65584 VRX65550:VSA65584 WBT65550:WBW65584 WLP65550:WLS65584 WVL65550:WVO65584 D131086:G131120 IZ131086:JC131120 SV131086:SY131120 ACR131086:ACU131120 AMN131086:AMQ131120 AWJ131086:AWM131120 BGF131086:BGI131120 BQB131086:BQE131120 BZX131086:CAA131120 CJT131086:CJW131120 CTP131086:CTS131120 DDL131086:DDO131120 DNH131086:DNK131120 DXD131086:DXG131120 EGZ131086:EHC131120 EQV131086:EQY131120 FAR131086:FAU131120 FKN131086:FKQ131120 FUJ131086:FUM131120 GEF131086:GEI131120 GOB131086:GOE131120 GXX131086:GYA131120 HHT131086:HHW131120 HRP131086:HRS131120 IBL131086:IBO131120 ILH131086:ILK131120 IVD131086:IVG131120 JEZ131086:JFC131120 JOV131086:JOY131120 JYR131086:JYU131120 KIN131086:KIQ131120 KSJ131086:KSM131120 LCF131086:LCI131120 LMB131086:LME131120 LVX131086:LWA131120 MFT131086:MFW131120 MPP131086:MPS131120 MZL131086:MZO131120 NJH131086:NJK131120 NTD131086:NTG131120 OCZ131086:ODC131120 OMV131086:OMY131120 OWR131086:OWU131120 PGN131086:PGQ131120 PQJ131086:PQM131120 QAF131086:QAI131120 QKB131086:QKE131120 QTX131086:QUA131120 RDT131086:RDW131120 RNP131086:RNS131120 RXL131086:RXO131120 SHH131086:SHK131120 SRD131086:SRG131120 TAZ131086:TBC131120 TKV131086:TKY131120 TUR131086:TUU131120 UEN131086:UEQ131120 UOJ131086:UOM131120 UYF131086:UYI131120 VIB131086:VIE131120 VRX131086:VSA131120 WBT131086:WBW131120 WLP131086:WLS131120 WVL131086:WVO131120 D196622:G196656 IZ196622:JC196656 SV196622:SY196656 ACR196622:ACU196656 AMN196622:AMQ196656 AWJ196622:AWM196656 BGF196622:BGI196656 BQB196622:BQE196656 BZX196622:CAA196656 CJT196622:CJW196656 CTP196622:CTS196656 DDL196622:DDO196656 DNH196622:DNK196656 DXD196622:DXG196656 EGZ196622:EHC196656 EQV196622:EQY196656 FAR196622:FAU196656 FKN196622:FKQ196656 FUJ196622:FUM196656 GEF196622:GEI196656 GOB196622:GOE196656 GXX196622:GYA196656 HHT196622:HHW196656 HRP196622:HRS196656 IBL196622:IBO196656 ILH196622:ILK196656 IVD196622:IVG196656 JEZ196622:JFC196656 JOV196622:JOY196656 JYR196622:JYU196656 KIN196622:KIQ196656 KSJ196622:KSM196656 LCF196622:LCI196656 LMB196622:LME196656 LVX196622:LWA196656 MFT196622:MFW196656 MPP196622:MPS196656 MZL196622:MZO196656 NJH196622:NJK196656 NTD196622:NTG196656 OCZ196622:ODC196656 OMV196622:OMY196656 OWR196622:OWU196656 PGN196622:PGQ196656 PQJ196622:PQM196656 QAF196622:QAI196656 QKB196622:QKE196656 QTX196622:QUA196656 RDT196622:RDW196656 RNP196622:RNS196656 RXL196622:RXO196656 SHH196622:SHK196656 SRD196622:SRG196656 TAZ196622:TBC196656 TKV196622:TKY196656 TUR196622:TUU196656 UEN196622:UEQ196656 UOJ196622:UOM196656 UYF196622:UYI196656 VIB196622:VIE196656 VRX196622:VSA196656 WBT196622:WBW196656 WLP196622:WLS196656 WVL196622:WVO196656 D262158:G262192 IZ262158:JC262192 SV262158:SY262192 ACR262158:ACU262192 AMN262158:AMQ262192 AWJ262158:AWM262192 BGF262158:BGI262192 BQB262158:BQE262192 BZX262158:CAA262192 CJT262158:CJW262192 CTP262158:CTS262192 DDL262158:DDO262192 DNH262158:DNK262192 DXD262158:DXG262192 EGZ262158:EHC262192 EQV262158:EQY262192 FAR262158:FAU262192 FKN262158:FKQ262192 FUJ262158:FUM262192 GEF262158:GEI262192 GOB262158:GOE262192 GXX262158:GYA262192 HHT262158:HHW262192 HRP262158:HRS262192 IBL262158:IBO262192 ILH262158:ILK262192 IVD262158:IVG262192 JEZ262158:JFC262192 JOV262158:JOY262192 JYR262158:JYU262192 KIN262158:KIQ262192 KSJ262158:KSM262192 LCF262158:LCI262192 LMB262158:LME262192 LVX262158:LWA262192 MFT262158:MFW262192 MPP262158:MPS262192 MZL262158:MZO262192 NJH262158:NJK262192 NTD262158:NTG262192 OCZ262158:ODC262192 OMV262158:OMY262192 OWR262158:OWU262192 PGN262158:PGQ262192 PQJ262158:PQM262192 QAF262158:QAI262192 QKB262158:QKE262192 QTX262158:QUA262192 RDT262158:RDW262192 RNP262158:RNS262192 RXL262158:RXO262192 SHH262158:SHK262192 SRD262158:SRG262192 TAZ262158:TBC262192 TKV262158:TKY262192 TUR262158:TUU262192 UEN262158:UEQ262192 UOJ262158:UOM262192 UYF262158:UYI262192 VIB262158:VIE262192 VRX262158:VSA262192 WBT262158:WBW262192 WLP262158:WLS262192 WVL262158:WVO262192 D327694:G327728 IZ327694:JC327728 SV327694:SY327728 ACR327694:ACU327728 AMN327694:AMQ327728 AWJ327694:AWM327728 BGF327694:BGI327728 BQB327694:BQE327728 BZX327694:CAA327728 CJT327694:CJW327728 CTP327694:CTS327728 DDL327694:DDO327728 DNH327694:DNK327728 DXD327694:DXG327728 EGZ327694:EHC327728 EQV327694:EQY327728 FAR327694:FAU327728 FKN327694:FKQ327728 FUJ327694:FUM327728 GEF327694:GEI327728 GOB327694:GOE327728 GXX327694:GYA327728 HHT327694:HHW327728 HRP327694:HRS327728 IBL327694:IBO327728 ILH327694:ILK327728 IVD327694:IVG327728 JEZ327694:JFC327728 JOV327694:JOY327728 JYR327694:JYU327728 KIN327694:KIQ327728 KSJ327694:KSM327728 LCF327694:LCI327728 LMB327694:LME327728 LVX327694:LWA327728 MFT327694:MFW327728 MPP327694:MPS327728 MZL327694:MZO327728 NJH327694:NJK327728 NTD327694:NTG327728 OCZ327694:ODC327728 OMV327694:OMY327728 OWR327694:OWU327728 PGN327694:PGQ327728 PQJ327694:PQM327728 QAF327694:QAI327728 QKB327694:QKE327728 QTX327694:QUA327728 RDT327694:RDW327728 RNP327694:RNS327728 RXL327694:RXO327728 SHH327694:SHK327728 SRD327694:SRG327728 TAZ327694:TBC327728 TKV327694:TKY327728 TUR327694:TUU327728 UEN327694:UEQ327728 UOJ327694:UOM327728 UYF327694:UYI327728 VIB327694:VIE327728 VRX327694:VSA327728 WBT327694:WBW327728 WLP327694:WLS327728 WVL327694:WVO327728 D393230:G393264 IZ393230:JC393264 SV393230:SY393264 ACR393230:ACU393264 AMN393230:AMQ393264 AWJ393230:AWM393264 BGF393230:BGI393264 BQB393230:BQE393264 BZX393230:CAA393264 CJT393230:CJW393264 CTP393230:CTS393264 DDL393230:DDO393264 DNH393230:DNK393264 DXD393230:DXG393264 EGZ393230:EHC393264 EQV393230:EQY393264 FAR393230:FAU393264 FKN393230:FKQ393264 FUJ393230:FUM393264 GEF393230:GEI393264 GOB393230:GOE393264 GXX393230:GYA393264 HHT393230:HHW393264 HRP393230:HRS393264 IBL393230:IBO393264 ILH393230:ILK393264 IVD393230:IVG393264 JEZ393230:JFC393264 JOV393230:JOY393264 JYR393230:JYU393264 KIN393230:KIQ393264 KSJ393230:KSM393264 LCF393230:LCI393264 LMB393230:LME393264 LVX393230:LWA393264 MFT393230:MFW393264 MPP393230:MPS393264 MZL393230:MZO393264 NJH393230:NJK393264 NTD393230:NTG393264 OCZ393230:ODC393264 OMV393230:OMY393264 OWR393230:OWU393264 PGN393230:PGQ393264 PQJ393230:PQM393264 QAF393230:QAI393264 QKB393230:QKE393264 QTX393230:QUA393264 RDT393230:RDW393264 RNP393230:RNS393264 RXL393230:RXO393264 SHH393230:SHK393264 SRD393230:SRG393264 TAZ393230:TBC393264 TKV393230:TKY393264 TUR393230:TUU393264 UEN393230:UEQ393264 UOJ393230:UOM393264 UYF393230:UYI393264 VIB393230:VIE393264 VRX393230:VSA393264 WBT393230:WBW393264 WLP393230:WLS393264 WVL393230:WVO393264 D458766:G458800 IZ458766:JC458800 SV458766:SY458800 ACR458766:ACU458800 AMN458766:AMQ458800 AWJ458766:AWM458800 BGF458766:BGI458800 BQB458766:BQE458800 BZX458766:CAA458800 CJT458766:CJW458800 CTP458766:CTS458800 DDL458766:DDO458800 DNH458766:DNK458800 DXD458766:DXG458800 EGZ458766:EHC458800 EQV458766:EQY458800 FAR458766:FAU458800 FKN458766:FKQ458800 FUJ458766:FUM458800 GEF458766:GEI458800 GOB458766:GOE458800 GXX458766:GYA458800 HHT458766:HHW458800 HRP458766:HRS458800 IBL458766:IBO458800 ILH458766:ILK458800 IVD458766:IVG458800 JEZ458766:JFC458800 JOV458766:JOY458800 JYR458766:JYU458800 KIN458766:KIQ458800 KSJ458766:KSM458800 LCF458766:LCI458800 LMB458766:LME458800 LVX458766:LWA458800 MFT458766:MFW458800 MPP458766:MPS458800 MZL458766:MZO458800 NJH458766:NJK458800 NTD458766:NTG458800 OCZ458766:ODC458800 OMV458766:OMY458800 OWR458766:OWU458800 PGN458766:PGQ458800 PQJ458766:PQM458800 QAF458766:QAI458800 QKB458766:QKE458800 QTX458766:QUA458800 RDT458766:RDW458800 RNP458766:RNS458800 RXL458766:RXO458800 SHH458766:SHK458800 SRD458766:SRG458800 TAZ458766:TBC458800 TKV458766:TKY458800 TUR458766:TUU458800 UEN458766:UEQ458800 UOJ458766:UOM458800 UYF458766:UYI458800 VIB458766:VIE458800 VRX458766:VSA458800 WBT458766:WBW458800 WLP458766:WLS458800 WVL458766:WVO458800 D524302:G524336 IZ524302:JC524336 SV524302:SY524336 ACR524302:ACU524336 AMN524302:AMQ524336 AWJ524302:AWM524336 BGF524302:BGI524336 BQB524302:BQE524336 BZX524302:CAA524336 CJT524302:CJW524336 CTP524302:CTS524336 DDL524302:DDO524336 DNH524302:DNK524336 DXD524302:DXG524336 EGZ524302:EHC524336 EQV524302:EQY524336 FAR524302:FAU524336 FKN524302:FKQ524336 FUJ524302:FUM524336 GEF524302:GEI524336 GOB524302:GOE524336 GXX524302:GYA524336 HHT524302:HHW524336 HRP524302:HRS524336 IBL524302:IBO524336 ILH524302:ILK524336 IVD524302:IVG524336 JEZ524302:JFC524336 JOV524302:JOY524336 JYR524302:JYU524336 KIN524302:KIQ524336 KSJ524302:KSM524336 LCF524302:LCI524336 LMB524302:LME524336 LVX524302:LWA524336 MFT524302:MFW524336 MPP524302:MPS524336 MZL524302:MZO524336 NJH524302:NJK524336 NTD524302:NTG524336 OCZ524302:ODC524336 OMV524302:OMY524336 OWR524302:OWU524336 PGN524302:PGQ524336 PQJ524302:PQM524336 QAF524302:QAI524336 QKB524302:QKE524336 QTX524302:QUA524336 RDT524302:RDW524336 RNP524302:RNS524336 RXL524302:RXO524336 SHH524302:SHK524336 SRD524302:SRG524336 TAZ524302:TBC524336 TKV524302:TKY524336 TUR524302:TUU524336 UEN524302:UEQ524336 UOJ524302:UOM524336 UYF524302:UYI524336 VIB524302:VIE524336 VRX524302:VSA524336 WBT524302:WBW524336 WLP524302:WLS524336 WVL524302:WVO524336 D589838:G589872 IZ589838:JC589872 SV589838:SY589872 ACR589838:ACU589872 AMN589838:AMQ589872 AWJ589838:AWM589872 BGF589838:BGI589872 BQB589838:BQE589872 BZX589838:CAA589872 CJT589838:CJW589872 CTP589838:CTS589872 DDL589838:DDO589872 DNH589838:DNK589872 DXD589838:DXG589872 EGZ589838:EHC589872 EQV589838:EQY589872 FAR589838:FAU589872 FKN589838:FKQ589872 FUJ589838:FUM589872 GEF589838:GEI589872 GOB589838:GOE589872 GXX589838:GYA589872 HHT589838:HHW589872 HRP589838:HRS589872 IBL589838:IBO589872 ILH589838:ILK589872 IVD589838:IVG589872 JEZ589838:JFC589872 JOV589838:JOY589872 JYR589838:JYU589872 KIN589838:KIQ589872 KSJ589838:KSM589872 LCF589838:LCI589872 LMB589838:LME589872 LVX589838:LWA589872 MFT589838:MFW589872 MPP589838:MPS589872 MZL589838:MZO589872 NJH589838:NJK589872 NTD589838:NTG589872 OCZ589838:ODC589872 OMV589838:OMY589872 OWR589838:OWU589872 PGN589838:PGQ589872 PQJ589838:PQM589872 QAF589838:QAI589872 QKB589838:QKE589872 QTX589838:QUA589872 RDT589838:RDW589872 RNP589838:RNS589872 RXL589838:RXO589872 SHH589838:SHK589872 SRD589838:SRG589872 TAZ589838:TBC589872 TKV589838:TKY589872 TUR589838:TUU589872 UEN589838:UEQ589872 UOJ589838:UOM589872 UYF589838:UYI589872 VIB589838:VIE589872 VRX589838:VSA589872 WBT589838:WBW589872 WLP589838:WLS589872 WVL589838:WVO589872 D655374:G655408 IZ655374:JC655408 SV655374:SY655408 ACR655374:ACU655408 AMN655374:AMQ655408 AWJ655374:AWM655408 BGF655374:BGI655408 BQB655374:BQE655408 BZX655374:CAA655408 CJT655374:CJW655408 CTP655374:CTS655408 DDL655374:DDO655408 DNH655374:DNK655408 DXD655374:DXG655408 EGZ655374:EHC655408 EQV655374:EQY655408 FAR655374:FAU655408 FKN655374:FKQ655408 FUJ655374:FUM655408 GEF655374:GEI655408 GOB655374:GOE655408 GXX655374:GYA655408 HHT655374:HHW655408 HRP655374:HRS655408 IBL655374:IBO655408 ILH655374:ILK655408 IVD655374:IVG655408 JEZ655374:JFC655408 JOV655374:JOY655408 JYR655374:JYU655408 KIN655374:KIQ655408 KSJ655374:KSM655408 LCF655374:LCI655408 LMB655374:LME655408 LVX655374:LWA655408 MFT655374:MFW655408 MPP655374:MPS655408 MZL655374:MZO655408 NJH655374:NJK655408 NTD655374:NTG655408 OCZ655374:ODC655408 OMV655374:OMY655408 OWR655374:OWU655408 PGN655374:PGQ655408 PQJ655374:PQM655408 QAF655374:QAI655408 QKB655374:QKE655408 QTX655374:QUA655408 RDT655374:RDW655408 RNP655374:RNS655408 RXL655374:RXO655408 SHH655374:SHK655408 SRD655374:SRG655408 TAZ655374:TBC655408 TKV655374:TKY655408 TUR655374:TUU655408 UEN655374:UEQ655408 UOJ655374:UOM655408 UYF655374:UYI655408 VIB655374:VIE655408 VRX655374:VSA655408 WBT655374:WBW655408 WLP655374:WLS655408 WVL655374:WVO655408 D720910:G720944 IZ720910:JC720944 SV720910:SY720944 ACR720910:ACU720944 AMN720910:AMQ720944 AWJ720910:AWM720944 BGF720910:BGI720944 BQB720910:BQE720944 BZX720910:CAA720944 CJT720910:CJW720944 CTP720910:CTS720944 DDL720910:DDO720944 DNH720910:DNK720944 DXD720910:DXG720944 EGZ720910:EHC720944 EQV720910:EQY720944 FAR720910:FAU720944 FKN720910:FKQ720944 FUJ720910:FUM720944 GEF720910:GEI720944 GOB720910:GOE720944 GXX720910:GYA720944 HHT720910:HHW720944 HRP720910:HRS720944 IBL720910:IBO720944 ILH720910:ILK720944 IVD720910:IVG720944 JEZ720910:JFC720944 JOV720910:JOY720944 JYR720910:JYU720944 KIN720910:KIQ720944 KSJ720910:KSM720944 LCF720910:LCI720944 LMB720910:LME720944 LVX720910:LWA720944 MFT720910:MFW720944 MPP720910:MPS720944 MZL720910:MZO720944 NJH720910:NJK720944 NTD720910:NTG720944 OCZ720910:ODC720944 OMV720910:OMY720944 OWR720910:OWU720944 PGN720910:PGQ720944 PQJ720910:PQM720944 QAF720910:QAI720944 QKB720910:QKE720944 QTX720910:QUA720944 RDT720910:RDW720944 RNP720910:RNS720944 RXL720910:RXO720944 SHH720910:SHK720944 SRD720910:SRG720944 TAZ720910:TBC720944 TKV720910:TKY720944 TUR720910:TUU720944 UEN720910:UEQ720944 UOJ720910:UOM720944 UYF720910:UYI720944 VIB720910:VIE720944 VRX720910:VSA720944 WBT720910:WBW720944 WLP720910:WLS720944 WVL720910:WVO720944 D786446:G786480 IZ786446:JC786480 SV786446:SY786480 ACR786446:ACU786480 AMN786446:AMQ786480 AWJ786446:AWM786480 BGF786446:BGI786480 BQB786446:BQE786480 BZX786446:CAA786480 CJT786446:CJW786480 CTP786446:CTS786480 DDL786446:DDO786480 DNH786446:DNK786480 DXD786446:DXG786480 EGZ786446:EHC786480 EQV786446:EQY786480 FAR786446:FAU786480 FKN786446:FKQ786480 FUJ786446:FUM786480 GEF786446:GEI786480 GOB786446:GOE786480 GXX786446:GYA786480 HHT786446:HHW786480 HRP786446:HRS786480 IBL786446:IBO786480 ILH786446:ILK786480 IVD786446:IVG786480 JEZ786446:JFC786480 JOV786446:JOY786480 JYR786446:JYU786480 KIN786446:KIQ786480 KSJ786446:KSM786480 LCF786446:LCI786480 LMB786446:LME786480 LVX786446:LWA786480 MFT786446:MFW786480 MPP786446:MPS786480 MZL786446:MZO786480 NJH786446:NJK786480 NTD786446:NTG786480 OCZ786446:ODC786480 OMV786446:OMY786480 OWR786446:OWU786480 PGN786446:PGQ786480 PQJ786446:PQM786480 QAF786446:QAI786480 QKB786446:QKE786480 QTX786446:QUA786480 RDT786446:RDW786480 RNP786446:RNS786480 RXL786446:RXO786480 SHH786446:SHK786480 SRD786446:SRG786480 TAZ786446:TBC786480 TKV786446:TKY786480 TUR786446:TUU786480 UEN786446:UEQ786480 UOJ786446:UOM786480 UYF786446:UYI786480 VIB786446:VIE786480 VRX786446:VSA786480 WBT786446:WBW786480 WLP786446:WLS786480 WVL786446:WVO786480 D851982:G852016 IZ851982:JC852016 SV851982:SY852016 ACR851982:ACU852016 AMN851982:AMQ852016 AWJ851982:AWM852016 BGF851982:BGI852016 BQB851982:BQE852016 BZX851982:CAA852016 CJT851982:CJW852016 CTP851982:CTS852016 DDL851982:DDO852016 DNH851982:DNK852016 DXD851982:DXG852016 EGZ851982:EHC852016 EQV851982:EQY852016 FAR851982:FAU852016 FKN851982:FKQ852016 FUJ851982:FUM852016 GEF851982:GEI852016 GOB851982:GOE852016 GXX851982:GYA852016 HHT851982:HHW852016 HRP851982:HRS852016 IBL851982:IBO852016 ILH851982:ILK852016 IVD851982:IVG852016 JEZ851982:JFC852016 JOV851982:JOY852016 JYR851982:JYU852016 KIN851982:KIQ852016 KSJ851982:KSM852016 LCF851982:LCI852016 LMB851982:LME852016 LVX851982:LWA852016 MFT851982:MFW852016 MPP851982:MPS852016 MZL851982:MZO852016 NJH851982:NJK852016 NTD851982:NTG852016 OCZ851982:ODC852016 OMV851982:OMY852016 OWR851982:OWU852016 PGN851982:PGQ852016 PQJ851982:PQM852016 QAF851982:QAI852016 QKB851982:QKE852016 QTX851982:QUA852016 RDT851982:RDW852016 RNP851982:RNS852016 RXL851982:RXO852016 SHH851982:SHK852016 SRD851982:SRG852016 TAZ851982:TBC852016 TKV851982:TKY852016 TUR851982:TUU852016 UEN851982:UEQ852016 UOJ851982:UOM852016 UYF851982:UYI852016 VIB851982:VIE852016 VRX851982:VSA852016 WBT851982:WBW852016 WLP851982:WLS852016 WVL851982:WVO852016 D917518:G917552 IZ917518:JC917552 SV917518:SY917552 ACR917518:ACU917552 AMN917518:AMQ917552 AWJ917518:AWM917552 BGF917518:BGI917552 BQB917518:BQE917552 BZX917518:CAA917552 CJT917518:CJW917552 CTP917518:CTS917552 DDL917518:DDO917552 DNH917518:DNK917552 DXD917518:DXG917552 EGZ917518:EHC917552 EQV917518:EQY917552 FAR917518:FAU917552 FKN917518:FKQ917552 FUJ917518:FUM917552 GEF917518:GEI917552 GOB917518:GOE917552 GXX917518:GYA917552 HHT917518:HHW917552 HRP917518:HRS917552 IBL917518:IBO917552 ILH917518:ILK917552 IVD917518:IVG917552 JEZ917518:JFC917552 JOV917518:JOY917552 JYR917518:JYU917552 KIN917518:KIQ917552 KSJ917518:KSM917552 LCF917518:LCI917552 LMB917518:LME917552 LVX917518:LWA917552 MFT917518:MFW917552 MPP917518:MPS917552 MZL917518:MZO917552 NJH917518:NJK917552 NTD917518:NTG917552 OCZ917518:ODC917552 OMV917518:OMY917552 OWR917518:OWU917552 PGN917518:PGQ917552 PQJ917518:PQM917552 QAF917518:QAI917552 QKB917518:QKE917552 QTX917518:QUA917552 RDT917518:RDW917552 RNP917518:RNS917552 RXL917518:RXO917552 SHH917518:SHK917552 SRD917518:SRG917552 TAZ917518:TBC917552 TKV917518:TKY917552 TUR917518:TUU917552 UEN917518:UEQ917552 UOJ917518:UOM917552 UYF917518:UYI917552 VIB917518:VIE917552 VRX917518:VSA917552 WBT917518:WBW917552 WLP917518:WLS917552 WVL917518:WVO917552 D983054:G983088 IZ983054:JC983088 SV983054:SY983088 ACR983054:ACU983088 AMN983054:AMQ983088 AWJ983054:AWM983088 BGF983054:BGI983088 BQB983054:BQE983088 BZX983054:CAA983088 CJT983054:CJW983088 CTP983054:CTS983088 DDL983054:DDO983088 DNH983054:DNK983088 DXD983054:DXG983088 EGZ983054:EHC983088 EQV983054:EQY983088 FAR983054:FAU983088 FKN983054:FKQ983088 FUJ983054:FUM983088 GEF983054:GEI983088 GOB983054:GOE983088 GXX983054:GYA983088 HHT983054:HHW983088 HRP983054:HRS983088 IBL983054:IBO983088 ILH983054:ILK983088 IVD983054:IVG983088 JEZ983054:JFC983088 JOV983054:JOY983088 JYR983054:JYU983088 KIN983054:KIQ983088 KSJ983054:KSM983088 LCF983054:LCI983088 LMB983054:LME983088 LVX983054:LWA983088 MFT983054:MFW983088 MPP983054:MPS983088 MZL983054:MZO983088 NJH983054:NJK983088 NTD983054:NTG983088 OCZ983054:ODC983088 OMV983054:OMY983088 OWR983054:OWU983088 PGN983054:PGQ983088 PQJ983054:PQM983088 QAF983054:QAI983088 QKB983054:QKE983088 QTX983054:QUA983088 RDT983054:RDW983088 RNP983054:RNS983088 RXL983054:RXO983088 SHH983054:SHK983088 SRD983054:SRG983088 TAZ983054:TBC983088 TKV983054:TKY983088 TUR983054:TUU983088 UEN983054:UEQ983088 UOJ983054:UOM983088 UYF983054:UYI983088 VIB983054:VIE983088 VRX983054:VSA983088 WBT983054:WBW983088 WLP983054:WLS983088 WVL983054:WVO983088 W9:W15 JS9:JS15 TO9:TO15 ADK9:ADK15 ANG9:ANG15 AXC9:AXC15 BGY9:BGY15 BQU9:BQU15 CAQ9:CAQ15 CKM9:CKM15 CUI9:CUI15 DEE9:DEE15 DOA9:DOA15 DXW9:DXW15 EHS9:EHS15 ERO9:ERO15 FBK9:FBK15 FLG9:FLG15 FVC9:FVC15 GEY9:GEY15 GOU9:GOU15 GYQ9:GYQ15 HIM9:HIM15 HSI9:HSI15 ICE9:ICE15 IMA9:IMA15 IVW9:IVW15 JFS9:JFS15 JPO9:JPO15 JZK9:JZK15 KJG9:KJG15 KTC9:KTC15 LCY9:LCY15 LMU9:LMU15 LWQ9:LWQ15 MGM9:MGM15 MQI9:MQI15 NAE9:NAE15 NKA9:NKA15 NTW9:NTW15 ODS9:ODS15 ONO9:ONO15 OXK9:OXK15 PHG9:PHG15 PRC9:PRC15 QAY9:QAY15 QKU9:QKU15 QUQ9:QUQ15 REM9:REM15 ROI9:ROI15 RYE9:RYE15 SIA9:SIA15 SRW9:SRW15 TBS9:TBS15 TLO9:TLO15 TVK9:TVK15 UFG9:UFG15 UPC9:UPC15 UYY9:UYY15 VIU9:VIU15 VSQ9:VSQ15 WCM9:WCM15 WMI9:WMI15 WWE9:WWE15 W65554:W65560 JS65554:JS65560 TO65554:TO65560 ADK65554:ADK65560 ANG65554:ANG65560 AXC65554:AXC65560 BGY65554:BGY65560 BQU65554:BQU65560 CAQ65554:CAQ65560 CKM65554:CKM65560 CUI65554:CUI65560 DEE65554:DEE65560 DOA65554:DOA65560 DXW65554:DXW65560 EHS65554:EHS65560 ERO65554:ERO65560 FBK65554:FBK65560 FLG65554:FLG65560 FVC65554:FVC65560 GEY65554:GEY65560 GOU65554:GOU65560 GYQ65554:GYQ65560 HIM65554:HIM65560 HSI65554:HSI65560 ICE65554:ICE65560 IMA65554:IMA65560 IVW65554:IVW65560 JFS65554:JFS65560 JPO65554:JPO65560 JZK65554:JZK65560 KJG65554:KJG65560 KTC65554:KTC65560 LCY65554:LCY65560 LMU65554:LMU65560 LWQ65554:LWQ65560 MGM65554:MGM65560 MQI65554:MQI65560 NAE65554:NAE65560 NKA65554:NKA65560 NTW65554:NTW65560 ODS65554:ODS65560 ONO65554:ONO65560 OXK65554:OXK65560 PHG65554:PHG65560 PRC65554:PRC65560 QAY65554:QAY65560 QKU65554:QKU65560 QUQ65554:QUQ65560 REM65554:REM65560 ROI65554:ROI65560 RYE65554:RYE65560 SIA65554:SIA65560 SRW65554:SRW65560 TBS65554:TBS65560 TLO65554:TLO65560 TVK65554:TVK65560 UFG65554:UFG65560 UPC65554:UPC65560 UYY65554:UYY65560 VIU65554:VIU65560 VSQ65554:VSQ65560 WCM65554:WCM65560 WMI65554:WMI65560 WWE65554:WWE65560 W131090:W131096 JS131090:JS131096 TO131090:TO131096 ADK131090:ADK131096 ANG131090:ANG131096 AXC131090:AXC131096 BGY131090:BGY131096 BQU131090:BQU131096 CAQ131090:CAQ131096 CKM131090:CKM131096 CUI131090:CUI131096 DEE131090:DEE131096 DOA131090:DOA131096 DXW131090:DXW131096 EHS131090:EHS131096 ERO131090:ERO131096 FBK131090:FBK131096 FLG131090:FLG131096 FVC131090:FVC131096 GEY131090:GEY131096 GOU131090:GOU131096 GYQ131090:GYQ131096 HIM131090:HIM131096 HSI131090:HSI131096 ICE131090:ICE131096 IMA131090:IMA131096 IVW131090:IVW131096 JFS131090:JFS131096 JPO131090:JPO131096 JZK131090:JZK131096 KJG131090:KJG131096 KTC131090:KTC131096 LCY131090:LCY131096 LMU131090:LMU131096 LWQ131090:LWQ131096 MGM131090:MGM131096 MQI131090:MQI131096 NAE131090:NAE131096 NKA131090:NKA131096 NTW131090:NTW131096 ODS131090:ODS131096 ONO131090:ONO131096 OXK131090:OXK131096 PHG131090:PHG131096 PRC131090:PRC131096 QAY131090:QAY131096 QKU131090:QKU131096 QUQ131090:QUQ131096 REM131090:REM131096 ROI131090:ROI131096 RYE131090:RYE131096 SIA131090:SIA131096 SRW131090:SRW131096 TBS131090:TBS131096 TLO131090:TLO131096 TVK131090:TVK131096 UFG131090:UFG131096 UPC131090:UPC131096 UYY131090:UYY131096 VIU131090:VIU131096 VSQ131090:VSQ131096 WCM131090:WCM131096 WMI131090:WMI131096 WWE131090:WWE131096 W196626:W196632 JS196626:JS196632 TO196626:TO196632 ADK196626:ADK196632 ANG196626:ANG196632 AXC196626:AXC196632 BGY196626:BGY196632 BQU196626:BQU196632 CAQ196626:CAQ196632 CKM196626:CKM196632 CUI196626:CUI196632 DEE196626:DEE196632 DOA196626:DOA196632 DXW196626:DXW196632 EHS196626:EHS196632 ERO196626:ERO196632 FBK196626:FBK196632 FLG196626:FLG196632 FVC196626:FVC196632 GEY196626:GEY196632 GOU196626:GOU196632 GYQ196626:GYQ196632 HIM196626:HIM196632 HSI196626:HSI196632 ICE196626:ICE196632 IMA196626:IMA196632 IVW196626:IVW196632 JFS196626:JFS196632 JPO196626:JPO196632 JZK196626:JZK196632 KJG196626:KJG196632 KTC196626:KTC196632 LCY196626:LCY196632 LMU196626:LMU196632 LWQ196626:LWQ196632 MGM196626:MGM196632 MQI196626:MQI196632 NAE196626:NAE196632 NKA196626:NKA196632 NTW196626:NTW196632 ODS196626:ODS196632 ONO196626:ONO196632 OXK196626:OXK196632 PHG196626:PHG196632 PRC196626:PRC196632 QAY196626:QAY196632 QKU196626:QKU196632 QUQ196626:QUQ196632 REM196626:REM196632 ROI196626:ROI196632 RYE196626:RYE196632 SIA196626:SIA196632 SRW196626:SRW196632 TBS196626:TBS196632 TLO196626:TLO196632 TVK196626:TVK196632 UFG196626:UFG196632 UPC196626:UPC196632 UYY196626:UYY196632 VIU196626:VIU196632 VSQ196626:VSQ196632 WCM196626:WCM196632 WMI196626:WMI196632 WWE196626:WWE196632 W262162:W262168 JS262162:JS262168 TO262162:TO262168 ADK262162:ADK262168 ANG262162:ANG262168 AXC262162:AXC262168 BGY262162:BGY262168 BQU262162:BQU262168 CAQ262162:CAQ262168 CKM262162:CKM262168 CUI262162:CUI262168 DEE262162:DEE262168 DOA262162:DOA262168 DXW262162:DXW262168 EHS262162:EHS262168 ERO262162:ERO262168 FBK262162:FBK262168 FLG262162:FLG262168 FVC262162:FVC262168 GEY262162:GEY262168 GOU262162:GOU262168 GYQ262162:GYQ262168 HIM262162:HIM262168 HSI262162:HSI262168 ICE262162:ICE262168 IMA262162:IMA262168 IVW262162:IVW262168 JFS262162:JFS262168 JPO262162:JPO262168 JZK262162:JZK262168 KJG262162:KJG262168 KTC262162:KTC262168 LCY262162:LCY262168 LMU262162:LMU262168 LWQ262162:LWQ262168 MGM262162:MGM262168 MQI262162:MQI262168 NAE262162:NAE262168 NKA262162:NKA262168 NTW262162:NTW262168 ODS262162:ODS262168 ONO262162:ONO262168 OXK262162:OXK262168 PHG262162:PHG262168 PRC262162:PRC262168 QAY262162:QAY262168 QKU262162:QKU262168 QUQ262162:QUQ262168 REM262162:REM262168 ROI262162:ROI262168 RYE262162:RYE262168 SIA262162:SIA262168 SRW262162:SRW262168 TBS262162:TBS262168 TLO262162:TLO262168 TVK262162:TVK262168 UFG262162:UFG262168 UPC262162:UPC262168 UYY262162:UYY262168 VIU262162:VIU262168 VSQ262162:VSQ262168 WCM262162:WCM262168 WMI262162:WMI262168 WWE262162:WWE262168 W327698:W327704 JS327698:JS327704 TO327698:TO327704 ADK327698:ADK327704 ANG327698:ANG327704 AXC327698:AXC327704 BGY327698:BGY327704 BQU327698:BQU327704 CAQ327698:CAQ327704 CKM327698:CKM327704 CUI327698:CUI327704 DEE327698:DEE327704 DOA327698:DOA327704 DXW327698:DXW327704 EHS327698:EHS327704 ERO327698:ERO327704 FBK327698:FBK327704 FLG327698:FLG327704 FVC327698:FVC327704 GEY327698:GEY327704 GOU327698:GOU327704 GYQ327698:GYQ327704 HIM327698:HIM327704 HSI327698:HSI327704 ICE327698:ICE327704 IMA327698:IMA327704 IVW327698:IVW327704 JFS327698:JFS327704 JPO327698:JPO327704 JZK327698:JZK327704 KJG327698:KJG327704 KTC327698:KTC327704 LCY327698:LCY327704 LMU327698:LMU327704 LWQ327698:LWQ327704 MGM327698:MGM327704 MQI327698:MQI327704 NAE327698:NAE327704 NKA327698:NKA327704 NTW327698:NTW327704 ODS327698:ODS327704 ONO327698:ONO327704 OXK327698:OXK327704 PHG327698:PHG327704 PRC327698:PRC327704 QAY327698:QAY327704 QKU327698:QKU327704 QUQ327698:QUQ327704 REM327698:REM327704 ROI327698:ROI327704 RYE327698:RYE327704 SIA327698:SIA327704 SRW327698:SRW327704 TBS327698:TBS327704 TLO327698:TLO327704 TVK327698:TVK327704 UFG327698:UFG327704 UPC327698:UPC327704 UYY327698:UYY327704 VIU327698:VIU327704 VSQ327698:VSQ327704 WCM327698:WCM327704 WMI327698:WMI327704 WWE327698:WWE327704 W393234:W393240 JS393234:JS393240 TO393234:TO393240 ADK393234:ADK393240 ANG393234:ANG393240 AXC393234:AXC393240 BGY393234:BGY393240 BQU393234:BQU393240 CAQ393234:CAQ393240 CKM393234:CKM393240 CUI393234:CUI393240 DEE393234:DEE393240 DOA393234:DOA393240 DXW393234:DXW393240 EHS393234:EHS393240 ERO393234:ERO393240 FBK393234:FBK393240 FLG393234:FLG393240 FVC393234:FVC393240 GEY393234:GEY393240 GOU393234:GOU393240 GYQ393234:GYQ393240 HIM393234:HIM393240 HSI393234:HSI393240 ICE393234:ICE393240 IMA393234:IMA393240 IVW393234:IVW393240 JFS393234:JFS393240 JPO393234:JPO393240 JZK393234:JZK393240 KJG393234:KJG393240 KTC393234:KTC393240 LCY393234:LCY393240 LMU393234:LMU393240 LWQ393234:LWQ393240 MGM393234:MGM393240 MQI393234:MQI393240 NAE393234:NAE393240 NKA393234:NKA393240 NTW393234:NTW393240 ODS393234:ODS393240 ONO393234:ONO393240 OXK393234:OXK393240 PHG393234:PHG393240 PRC393234:PRC393240 QAY393234:QAY393240 QKU393234:QKU393240 QUQ393234:QUQ393240 REM393234:REM393240 ROI393234:ROI393240 RYE393234:RYE393240 SIA393234:SIA393240 SRW393234:SRW393240 TBS393234:TBS393240 TLO393234:TLO393240 TVK393234:TVK393240 UFG393234:UFG393240 UPC393234:UPC393240 UYY393234:UYY393240 VIU393234:VIU393240 VSQ393234:VSQ393240 WCM393234:WCM393240 WMI393234:WMI393240 WWE393234:WWE393240 W458770:W458776 JS458770:JS458776 TO458770:TO458776 ADK458770:ADK458776 ANG458770:ANG458776 AXC458770:AXC458776 BGY458770:BGY458776 BQU458770:BQU458776 CAQ458770:CAQ458776 CKM458770:CKM458776 CUI458770:CUI458776 DEE458770:DEE458776 DOA458770:DOA458776 DXW458770:DXW458776 EHS458770:EHS458776 ERO458770:ERO458776 FBK458770:FBK458776 FLG458770:FLG458776 FVC458770:FVC458776 GEY458770:GEY458776 GOU458770:GOU458776 GYQ458770:GYQ458776 HIM458770:HIM458776 HSI458770:HSI458776 ICE458770:ICE458776 IMA458770:IMA458776 IVW458770:IVW458776 JFS458770:JFS458776 JPO458770:JPO458776 JZK458770:JZK458776 KJG458770:KJG458776 KTC458770:KTC458776 LCY458770:LCY458776 LMU458770:LMU458776 LWQ458770:LWQ458776 MGM458770:MGM458776 MQI458770:MQI458776 NAE458770:NAE458776 NKA458770:NKA458776 NTW458770:NTW458776 ODS458770:ODS458776 ONO458770:ONO458776 OXK458770:OXK458776 PHG458770:PHG458776 PRC458770:PRC458776 QAY458770:QAY458776 QKU458770:QKU458776 QUQ458770:QUQ458776 REM458770:REM458776 ROI458770:ROI458776 RYE458770:RYE458776 SIA458770:SIA458776 SRW458770:SRW458776 TBS458770:TBS458776 TLO458770:TLO458776 TVK458770:TVK458776 UFG458770:UFG458776 UPC458770:UPC458776 UYY458770:UYY458776 VIU458770:VIU458776 VSQ458770:VSQ458776 WCM458770:WCM458776 WMI458770:WMI458776 WWE458770:WWE458776 W524306:W524312 JS524306:JS524312 TO524306:TO524312 ADK524306:ADK524312 ANG524306:ANG524312 AXC524306:AXC524312 BGY524306:BGY524312 BQU524306:BQU524312 CAQ524306:CAQ524312 CKM524306:CKM524312 CUI524306:CUI524312 DEE524306:DEE524312 DOA524306:DOA524312 DXW524306:DXW524312 EHS524306:EHS524312 ERO524306:ERO524312 FBK524306:FBK524312 FLG524306:FLG524312 FVC524306:FVC524312 GEY524306:GEY524312 GOU524306:GOU524312 GYQ524306:GYQ524312 HIM524306:HIM524312 HSI524306:HSI524312 ICE524306:ICE524312 IMA524306:IMA524312 IVW524306:IVW524312 JFS524306:JFS524312 JPO524306:JPO524312 JZK524306:JZK524312 KJG524306:KJG524312 KTC524306:KTC524312 LCY524306:LCY524312 LMU524306:LMU524312 LWQ524306:LWQ524312 MGM524306:MGM524312 MQI524306:MQI524312 NAE524306:NAE524312 NKA524306:NKA524312 NTW524306:NTW524312 ODS524306:ODS524312 ONO524306:ONO524312 OXK524306:OXK524312 PHG524306:PHG524312 PRC524306:PRC524312 QAY524306:QAY524312 QKU524306:QKU524312 QUQ524306:QUQ524312 REM524306:REM524312 ROI524306:ROI524312 RYE524306:RYE524312 SIA524306:SIA524312 SRW524306:SRW524312 TBS524306:TBS524312 TLO524306:TLO524312 TVK524306:TVK524312 UFG524306:UFG524312 UPC524306:UPC524312 UYY524306:UYY524312 VIU524306:VIU524312 VSQ524306:VSQ524312 WCM524306:WCM524312 WMI524306:WMI524312 WWE524306:WWE524312 W589842:W589848 JS589842:JS589848 TO589842:TO589848 ADK589842:ADK589848 ANG589842:ANG589848 AXC589842:AXC589848 BGY589842:BGY589848 BQU589842:BQU589848 CAQ589842:CAQ589848 CKM589842:CKM589848 CUI589842:CUI589848 DEE589842:DEE589848 DOA589842:DOA589848 DXW589842:DXW589848 EHS589842:EHS589848 ERO589842:ERO589848 FBK589842:FBK589848 FLG589842:FLG589848 FVC589842:FVC589848 GEY589842:GEY589848 GOU589842:GOU589848 GYQ589842:GYQ589848 HIM589842:HIM589848 HSI589842:HSI589848 ICE589842:ICE589848 IMA589842:IMA589848 IVW589842:IVW589848 JFS589842:JFS589848 JPO589842:JPO589848 JZK589842:JZK589848 KJG589842:KJG589848 KTC589842:KTC589848 LCY589842:LCY589848 LMU589842:LMU589848 LWQ589842:LWQ589848 MGM589842:MGM589848 MQI589842:MQI589848 NAE589842:NAE589848 NKA589842:NKA589848 NTW589842:NTW589848 ODS589842:ODS589848 ONO589842:ONO589848 OXK589842:OXK589848 PHG589842:PHG589848 PRC589842:PRC589848 QAY589842:QAY589848 QKU589842:QKU589848 QUQ589842:QUQ589848 REM589842:REM589848 ROI589842:ROI589848 RYE589842:RYE589848 SIA589842:SIA589848 SRW589842:SRW589848 TBS589842:TBS589848 TLO589842:TLO589848 TVK589842:TVK589848 UFG589842:UFG589848 UPC589842:UPC589848 UYY589842:UYY589848 VIU589842:VIU589848 VSQ589842:VSQ589848 WCM589842:WCM589848 WMI589842:WMI589848 WWE589842:WWE589848 W655378:W655384 JS655378:JS655384 TO655378:TO655384 ADK655378:ADK655384 ANG655378:ANG655384 AXC655378:AXC655384 BGY655378:BGY655384 BQU655378:BQU655384 CAQ655378:CAQ655384 CKM655378:CKM655384 CUI655378:CUI655384 DEE655378:DEE655384 DOA655378:DOA655384 DXW655378:DXW655384 EHS655378:EHS655384 ERO655378:ERO655384 FBK655378:FBK655384 FLG655378:FLG655384 FVC655378:FVC655384 GEY655378:GEY655384 GOU655378:GOU655384 GYQ655378:GYQ655384 HIM655378:HIM655384 HSI655378:HSI655384 ICE655378:ICE655384 IMA655378:IMA655384 IVW655378:IVW655384 JFS655378:JFS655384 JPO655378:JPO655384 JZK655378:JZK655384 KJG655378:KJG655384 KTC655378:KTC655384 LCY655378:LCY655384 LMU655378:LMU655384 LWQ655378:LWQ655384 MGM655378:MGM655384 MQI655378:MQI655384 NAE655378:NAE655384 NKA655378:NKA655384 NTW655378:NTW655384 ODS655378:ODS655384 ONO655378:ONO655384 OXK655378:OXK655384 PHG655378:PHG655384 PRC655378:PRC655384 QAY655378:QAY655384 QKU655378:QKU655384 QUQ655378:QUQ655384 REM655378:REM655384 ROI655378:ROI655384 RYE655378:RYE655384 SIA655378:SIA655384 SRW655378:SRW655384 TBS655378:TBS655384 TLO655378:TLO655384 TVK655378:TVK655384 UFG655378:UFG655384 UPC655378:UPC655384 UYY655378:UYY655384 VIU655378:VIU655384 VSQ655378:VSQ655384 WCM655378:WCM655384 WMI655378:WMI655384 WWE655378:WWE655384 W720914:W720920 JS720914:JS720920 TO720914:TO720920 ADK720914:ADK720920 ANG720914:ANG720920 AXC720914:AXC720920 BGY720914:BGY720920 BQU720914:BQU720920 CAQ720914:CAQ720920 CKM720914:CKM720920 CUI720914:CUI720920 DEE720914:DEE720920 DOA720914:DOA720920 DXW720914:DXW720920 EHS720914:EHS720920 ERO720914:ERO720920 FBK720914:FBK720920 FLG720914:FLG720920 FVC720914:FVC720920 GEY720914:GEY720920 GOU720914:GOU720920 GYQ720914:GYQ720920 HIM720914:HIM720920 HSI720914:HSI720920 ICE720914:ICE720920 IMA720914:IMA720920 IVW720914:IVW720920 JFS720914:JFS720920 JPO720914:JPO720920 JZK720914:JZK720920 KJG720914:KJG720920 KTC720914:KTC720920 LCY720914:LCY720920 LMU720914:LMU720920 LWQ720914:LWQ720920 MGM720914:MGM720920 MQI720914:MQI720920 NAE720914:NAE720920 NKA720914:NKA720920 NTW720914:NTW720920 ODS720914:ODS720920 ONO720914:ONO720920 OXK720914:OXK720920 PHG720914:PHG720920 PRC720914:PRC720920 QAY720914:QAY720920 QKU720914:QKU720920 QUQ720914:QUQ720920 REM720914:REM720920 ROI720914:ROI720920 RYE720914:RYE720920 SIA720914:SIA720920 SRW720914:SRW720920 TBS720914:TBS720920 TLO720914:TLO720920 TVK720914:TVK720920 UFG720914:UFG720920 UPC720914:UPC720920 UYY720914:UYY720920 VIU720914:VIU720920 VSQ720914:VSQ720920 WCM720914:WCM720920 WMI720914:WMI720920 WWE720914:WWE720920 W786450:W786456 JS786450:JS786456 TO786450:TO786456 ADK786450:ADK786456 ANG786450:ANG786456 AXC786450:AXC786456 BGY786450:BGY786456 BQU786450:BQU786456 CAQ786450:CAQ786456 CKM786450:CKM786456 CUI786450:CUI786456 DEE786450:DEE786456 DOA786450:DOA786456 DXW786450:DXW786456 EHS786450:EHS786456 ERO786450:ERO786456 FBK786450:FBK786456 FLG786450:FLG786456 FVC786450:FVC786456 GEY786450:GEY786456 GOU786450:GOU786456 GYQ786450:GYQ786456 HIM786450:HIM786456 HSI786450:HSI786456 ICE786450:ICE786456 IMA786450:IMA786456 IVW786450:IVW786456 JFS786450:JFS786456 JPO786450:JPO786456 JZK786450:JZK786456 KJG786450:KJG786456 KTC786450:KTC786456 LCY786450:LCY786456 LMU786450:LMU786456 LWQ786450:LWQ786456 MGM786450:MGM786456 MQI786450:MQI786456 NAE786450:NAE786456 NKA786450:NKA786456 NTW786450:NTW786456 ODS786450:ODS786456 ONO786450:ONO786456 OXK786450:OXK786456 PHG786450:PHG786456 PRC786450:PRC786456 QAY786450:QAY786456 QKU786450:QKU786456 QUQ786450:QUQ786456 REM786450:REM786456 ROI786450:ROI786456 RYE786450:RYE786456 SIA786450:SIA786456 SRW786450:SRW786456 TBS786450:TBS786456 TLO786450:TLO786456 TVK786450:TVK786456 UFG786450:UFG786456 UPC786450:UPC786456 UYY786450:UYY786456 VIU786450:VIU786456 VSQ786450:VSQ786456 WCM786450:WCM786456 WMI786450:WMI786456 WWE786450:WWE786456 W851986:W851992 JS851986:JS851992 TO851986:TO851992 ADK851986:ADK851992 ANG851986:ANG851992 AXC851986:AXC851992 BGY851986:BGY851992 BQU851986:BQU851992 CAQ851986:CAQ851992 CKM851986:CKM851992 CUI851986:CUI851992 DEE851986:DEE851992 DOA851986:DOA851992 DXW851986:DXW851992 EHS851986:EHS851992 ERO851986:ERO851992 FBK851986:FBK851992 FLG851986:FLG851992 FVC851986:FVC851992 GEY851986:GEY851992 GOU851986:GOU851992 GYQ851986:GYQ851992 HIM851986:HIM851992 HSI851986:HSI851992 ICE851986:ICE851992 IMA851986:IMA851992 IVW851986:IVW851992 JFS851986:JFS851992 JPO851986:JPO851992 JZK851986:JZK851992 KJG851986:KJG851992 KTC851986:KTC851992 LCY851986:LCY851992 LMU851986:LMU851992 LWQ851986:LWQ851992 MGM851986:MGM851992 MQI851986:MQI851992 NAE851986:NAE851992 NKA851986:NKA851992 NTW851986:NTW851992 ODS851986:ODS851992 ONO851986:ONO851992 OXK851986:OXK851992 PHG851986:PHG851992 PRC851986:PRC851992 QAY851986:QAY851992 QKU851986:QKU851992 QUQ851986:QUQ851992 REM851986:REM851992 ROI851986:ROI851992 RYE851986:RYE851992 SIA851986:SIA851992 SRW851986:SRW851992 TBS851986:TBS851992 TLO851986:TLO851992 TVK851986:TVK851992 UFG851986:UFG851992 UPC851986:UPC851992 UYY851986:UYY851992 VIU851986:VIU851992 VSQ851986:VSQ851992 WCM851986:WCM851992 WMI851986:WMI851992 WWE851986:WWE851992 W917522:W917528 JS917522:JS917528 TO917522:TO917528 ADK917522:ADK917528 ANG917522:ANG917528 AXC917522:AXC917528 BGY917522:BGY917528 BQU917522:BQU917528 CAQ917522:CAQ917528 CKM917522:CKM917528 CUI917522:CUI917528 DEE917522:DEE917528 DOA917522:DOA917528 DXW917522:DXW917528 EHS917522:EHS917528 ERO917522:ERO917528 FBK917522:FBK917528 FLG917522:FLG917528 FVC917522:FVC917528 GEY917522:GEY917528 GOU917522:GOU917528 GYQ917522:GYQ917528 HIM917522:HIM917528 HSI917522:HSI917528 ICE917522:ICE917528 IMA917522:IMA917528 IVW917522:IVW917528 JFS917522:JFS917528 JPO917522:JPO917528 JZK917522:JZK917528 KJG917522:KJG917528 KTC917522:KTC917528 LCY917522:LCY917528 LMU917522:LMU917528 LWQ917522:LWQ917528 MGM917522:MGM917528 MQI917522:MQI917528 NAE917522:NAE917528 NKA917522:NKA917528 NTW917522:NTW917528 ODS917522:ODS917528 ONO917522:ONO917528 OXK917522:OXK917528 PHG917522:PHG917528 PRC917522:PRC917528 QAY917522:QAY917528 QKU917522:QKU917528 QUQ917522:QUQ917528 REM917522:REM917528 ROI917522:ROI917528 RYE917522:RYE917528 SIA917522:SIA917528 SRW917522:SRW917528 TBS917522:TBS917528 TLO917522:TLO917528 TVK917522:TVK917528 UFG917522:UFG917528 UPC917522:UPC917528 UYY917522:UYY917528 VIU917522:VIU917528 VSQ917522:VSQ917528 WCM917522:WCM917528 WMI917522:WMI917528 WWE917522:WWE917528 W983058:W983064 JS983058:JS983064 TO983058:TO983064 ADK983058:ADK983064 ANG983058:ANG983064 AXC983058:AXC983064 BGY983058:BGY983064 BQU983058:BQU983064 CAQ983058:CAQ983064 CKM983058:CKM983064 CUI983058:CUI983064 DEE983058:DEE983064 DOA983058:DOA983064 DXW983058:DXW983064 EHS983058:EHS983064 ERO983058:ERO983064 FBK983058:FBK983064 FLG983058:FLG983064 FVC983058:FVC983064 GEY983058:GEY983064 GOU983058:GOU983064 GYQ983058:GYQ983064 HIM983058:HIM983064 HSI983058:HSI983064 ICE983058:ICE983064 IMA983058:IMA983064 IVW983058:IVW983064 JFS983058:JFS983064 JPO983058:JPO983064 JZK983058:JZK983064 KJG983058:KJG983064 KTC983058:KTC983064 LCY983058:LCY983064 LMU983058:LMU983064 LWQ983058:LWQ983064 MGM983058:MGM983064 MQI983058:MQI983064 NAE983058:NAE983064 NKA983058:NKA983064 NTW983058:NTW983064 ODS983058:ODS983064 ONO983058:ONO983064 OXK983058:OXK983064 PHG983058:PHG983064 PRC983058:PRC983064 QAY983058:QAY983064 QKU983058:QKU983064 QUQ983058:QUQ983064 REM983058:REM983064 ROI983058:ROI983064 RYE983058:RYE983064 SIA983058:SIA983064 SRW983058:SRW983064 TBS983058:TBS983064 TLO983058:TLO983064 TVK983058:TVK983064 UFG983058:UFG983064 UPC983058:UPC983064 UYY983058:UYY983064 VIU983058:VIU983064 VSQ983058:VSQ983064 WCM983058:WCM983064 WMI983058:WMI983064 WWE983058:WWE983064 WWI983054:WWL983088 JW5:JZ49 TS5:TV49 ADO5:ADR49 ANK5:ANN49 AXG5:AXJ49 BHC5:BHF49 BQY5:BRB49 CAU5:CAX49 CKQ5:CKT49 CUM5:CUP49 DEI5:DEL49 DOE5:DOH49 DYA5:DYD49 EHW5:EHZ49 ERS5:ERV49 FBO5:FBR49 FLK5:FLN49 FVG5:FVJ49 GFC5:GFF49 GOY5:GPB49 GYU5:GYX49 HIQ5:HIT49 HSM5:HSP49 ICI5:ICL49 IME5:IMH49 IWA5:IWD49 JFW5:JFZ49 JPS5:JPV49 JZO5:JZR49 KJK5:KJN49 KTG5:KTJ49 LDC5:LDF49 LMY5:LNB49 LWU5:LWX49 MGQ5:MGT49 MQM5:MQP49 NAI5:NAL49 NKE5:NKH49 NUA5:NUD49 ODW5:ODZ49 ONS5:ONV49 OXO5:OXR49 PHK5:PHN49 PRG5:PRJ49 QBC5:QBF49 QKY5:QLB49 QUU5:QUX49 REQ5:RET49 ROM5:ROP49 RYI5:RYL49 SIE5:SIH49 SSA5:SSD49 TBW5:TBZ49 TLS5:TLV49 TVO5:TVR49 UFK5:UFN49 UPG5:UPJ49 UZC5:UZF49 VIY5:VJB49 VSU5:VSX49 WCQ5:WCT49 WMM5:WMP49 WWI5:WWL49 AA65550:AD65584 JW65550:JZ65584 TS65550:TV65584 ADO65550:ADR65584 ANK65550:ANN65584 AXG65550:AXJ65584 BHC65550:BHF65584 BQY65550:BRB65584 CAU65550:CAX65584 CKQ65550:CKT65584 CUM65550:CUP65584 DEI65550:DEL65584 DOE65550:DOH65584 DYA65550:DYD65584 EHW65550:EHZ65584 ERS65550:ERV65584 FBO65550:FBR65584 FLK65550:FLN65584 FVG65550:FVJ65584 GFC65550:GFF65584 GOY65550:GPB65584 GYU65550:GYX65584 HIQ65550:HIT65584 HSM65550:HSP65584 ICI65550:ICL65584 IME65550:IMH65584 IWA65550:IWD65584 JFW65550:JFZ65584 JPS65550:JPV65584 JZO65550:JZR65584 KJK65550:KJN65584 KTG65550:KTJ65584 LDC65550:LDF65584 LMY65550:LNB65584 LWU65550:LWX65584 MGQ65550:MGT65584 MQM65550:MQP65584 NAI65550:NAL65584 NKE65550:NKH65584 NUA65550:NUD65584 ODW65550:ODZ65584 ONS65550:ONV65584 OXO65550:OXR65584 PHK65550:PHN65584 PRG65550:PRJ65584 QBC65550:QBF65584 QKY65550:QLB65584 QUU65550:QUX65584 REQ65550:RET65584 ROM65550:ROP65584 RYI65550:RYL65584 SIE65550:SIH65584 SSA65550:SSD65584 TBW65550:TBZ65584 TLS65550:TLV65584 TVO65550:TVR65584 UFK65550:UFN65584 UPG65550:UPJ65584 UZC65550:UZF65584 VIY65550:VJB65584 VSU65550:VSX65584 WCQ65550:WCT65584 WMM65550:WMP65584 WWI65550:WWL65584 AA131086:AD131120 JW131086:JZ131120 TS131086:TV131120 ADO131086:ADR131120 ANK131086:ANN131120 AXG131086:AXJ131120 BHC131086:BHF131120 BQY131086:BRB131120 CAU131086:CAX131120 CKQ131086:CKT131120 CUM131086:CUP131120 DEI131086:DEL131120 DOE131086:DOH131120 DYA131086:DYD131120 EHW131086:EHZ131120 ERS131086:ERV131120 FBO131086:FBR131120 FLK131086:FLN131120 FVG131086:FVJ131120 GFC131086:GFF131120 GOY131086:GPB131120 GYU131086:GYX131120 HIQ131086:HIT131120 HSM131086:HSP131120 ICI131086:ICL131120 IME131086:IMH131120 IWA131086:IWD131120 JFW131086:JFZ131120 JPS131086:JPV131120 JZO131086:JZR131120 KJK131086:KJN131120 KTG131086:KTJ131120 LDC131086:LDF131120 LMY131086:LNB131120 LWU131086:LWX131120 MGQ131086:MGT131120 MQM131086:MQP131120 NAI131086:NAL131120 NKE131086:NKH131120 NUA131086:NUD131120 ODW131086:ODZ131120 ONS131086:ONV131120 OXO131086:OXR131120 PHK131086:PHN131120 PRG131086:PRJ131120 QBC131086:QBF131120 QKY131086:QLB131120 QUU131086:QUX131120 REQ131086:RET131120 ROM131086:ROP131120 RYI131086:RYL131120 SIE131086:SIH131120 SSA131086:SSD131120 TBW131086:TBZ131120 TLS131086:TLV131120 TVO131086:TVR131120 UFK131086:UFN131120 UPG131086:UPJ131120 UZC131086:UZF131120 VIY131086:VJB131120 VSU131086:VSX131120 WCQ131086:WCT131120 WMM131086:WMP131120 WWI131086:WWL131120 AA196622:AD196656 JW196622:JZ196656 TS196622:TV196656 ADO196622:ADR196656 ANK196622:ANN196656 AXG196622:AXJ196656 BHC196622:BHF196656 BQY196622:BRB196656 CAU196622:CAX196656 CKQ196622:CKT196656 CUM196622:CUP196656 DEI196622:DEL196656 DOE196622:DOH196656 DYA196622:DYD196656 EHW196622:EHZ196656 ERS196622:ERV196656 FBO196622:FBR196656 FLK196622:FLN196656 FVG196622:FVJ196656 GFC196622:GFF196656 GOY196622:GPB196656 GYU196622:GYX196656 HIQ196622:HIT196656 HSM196622:HSP196656 ICI196622:ICL196656 IME196622:IMH196656 IWA196622:IWD196656 JFW196622:JFZ196656 JPS196622:JPV196656 JZO196622:JZR196656 KJK196622:KJN196656 KTG196622:KTJ196656 LDC196622:LDF196656 LMY196622:LNB196656 LWU196622:LWX196656 MGQ196622:MGT196656 MQM196622:MQP196656 NAI196622:NAL196656 NKE196622:NKH196656 NUA196622:NUD196656 ODW196622:ODZ196656 ONS196622:ONV196656 OXO196622:OXR196656 PHK196622:PHN196656 PRG196622:PRJ196656 QBC196622:QBF196656 QKY196622:QLB196656 QUU196622:QUX196656 REQ196622:RET196656 ROM196622:ROP196656 RYI196622:RYL196656 SIE196622:SIH196656 SSA196622:SSD196656 TBW196622:TBZ196656 TLS196622:TLV196656 TVO196622:TVR196656 UFK196622:UFN196656 UPG196622:UPJ196656 UZC196622:UZF196656 VIY196622:VJB196656 VSU196622:VSX196656 WCQ196622:WCT196656 WMM196622:WMP196656 WWI196622:WWL196656 AA262158:AD262192 JW262158:JZ262192 TS262158:TV262192 ADO262158:ADR262192 ANK262158:ANN262192 AXG262158:AXJ262192 BHC262158:BHF262192 BQY262158:BRB262192 CAU262158:CAX262192 CKQ262158:CKT262192 CUM262158:CUP262192 DEI262158:DEL262192 DOE262158:DOH262192 DYA262158:DYD262192 EHW262158:EHZ262192 ERS262158:ERV262192 FBO262158:FBR262192 FLK262158:FLN262192 FVG262158:FVJ262192 GFC262158:GFF262192 GOY262158:GPB262192 GYU262158:GYX262192 HIQ262158:HIT262192 HSM262158:HSP262192 ICI262158:ICL262192 IME262158:IMH262192 IWA262158:IWD262192 JFW262158:JFZ262192 JPS262158:JPV262192 JZO262158:JZR262192 KJK262158:KJN262192 KTG262158:KTJ262192 LDC262158:LDF262192 LMY262158:LNB262192 LWU262158:LWX262192 MGQ262158:MGT262192 MQM262158:MQP262192 NAI262158:NAL262192 NKE262158:NKH262192 NUA262158:NUD262192 ODW262158:ODZ262192 ONS262158:ONV262192 OXO262158:OXR262192 PHK262158:PHN262192 PRG262158:PRJ262192 QBC262158:QBF262192 QKY262158:QLB262192 QUU262158:QUX262192 REQ262158:RET262192 ROM262158:ROP262192 RYI262158:RYL262192 SIE262158:SIH262192 SSA262158:SSD262192 TBW262158:TBZ262192 TLS262158:TLV262192 TVO262158:TVR262192 UFK262158:UFN262192 UPG262158:UPJ262192 UZC262158:UZF262192 VIY262158:VJB262192 VSU262158:VSX262192 WCQ262158:WCT262192 WMM262158:WMP262192 WWI262158:WWL262192 AA327694:AD327728 JW327694:JZ327728 TS327694:TV327728 ADO327694:ADR327728 ANK327694:ANN327728 AXG327694:AXJ327728 BHC327694:BHF327728 BQY327694:BRB327728 CAU327694:CAX327728 CKQ327694:CKT327728 CUM327694:CUP327728 DEI327694:DEL327728 DOE327694:DOH327728 DYA327694:DYD327728 EHW327694:EHZ327728 ERS327694:ERV327728 FBO327694:FBR327728 FLK327694:FLN327728 FVG327694:FVJ327728 GFC327694:GFF327728 GOY327694:GPB327728 GYU327694:GYX327728 HIQ327694:HIT327728 HSM327694:HSP327728 ICI327694:ICL327728 IME327694:IMH327728 IWA327694:IWD327728 JFW327694:JFZ327728 JPS327694:JPV327728 JZO327694:JZR327728 KJK327694:KJN327728 KTG327694:KTJ327728 LDC327694:LDF327728 LMY327694:LNB327728 LWU327694:LWX327728 MGQ327694:MGT327728 MQM327694:MQP327728 NAI327694:NAL327728 NKE327694:NKH327728 NUA327694:NUD327728 ODW327694:ODZ327728 ONS327694:ONV327728 OXO327694:OXR327728 PHK327694:PHN327728 PRG327694:PRJ327728 QBC327694:QBF327728 QKY327694:QLB327728 QUU327694:QUX327728 REQ327694:RET327728 ROM327694:ROP327728 RYI327694:RYL327728 SIE327694:SIH327728 SSA327694:SSD327728 TBW327694:TBZ327728 TLS327694:TLV327728 TVO327694:TVR327728 UFK327694:UFN327728 UPG327694:UPJ327728 UZC327694:UZF327728 VIY327694:VJB327728 VSU327694:VSX327728 WCQ327694:WCT327728 WMM327694:WMP327728 WWI327694:WWL327728 AA393230:AD393264 JW393230:JZ393264 TS393230:TV393264 ADO393230:ADR393264 ANK393230:ANN393264 AXG393230:AXJ393264 BHC393230:BHF393264 BQY393230:BRB393264 CAU393230:CAX393264 CKQ393230:CKT393264 CUM393230:CUP393264 DEI393230:DEL393264 DOE393230:DOH393264 DYA393230:DYD393264 EHW393230:EHZ393264 ERS393230:ERV393264 FBO393230:FBR393264 FLK393230:FLN393264 FVG393230:FVJ393264 GFC393230:GFF393264 GOY393230:GPB393264 GYU393230:GYX393264 HIQ393230:HIT393264 HSM393230:HSP393264 ICI393230:ICL393264 IME393230:IMH393264 IWA393230:IWD393264 JFW393230:JFZ393264 JPS393230:JPV393264 JZO393230:JZR393264 KJK393230:KJN393264 KTG393230:KTJ393264 LDC393230:LDF393264 LMY393230:LNB393264 LWU393230:LWX393264 MGQ393230:MGT393264 MQM393230:MQP393264 NAI393230:NAL393264 NKE393230:NKH393264 NUA393230:NUD393264 ODW393230:ODZ393264 ONS393230:ONV393264 OXO393230:OXR393264 PHK393230:PHN393264 PRG393230:PRJ393264 QBC393230:QBF393264 QKY393230:QLB393264 QUU393230:QUX393264 REQ393230:RET393264 ROM393230:ROP393264 RYI393230:RYL393264 SIE393230:SIH393264 SSA393230:SSD393264 TBW393230:TBZ393264 TLS393230:TLV393264 TVO393230:TVR393264 UFK393230:UFN393264 UPG393230:UPJ393264 UZC393230:UZF393264 VIY393230:VJB393264 VSU393230:VSX393264 WCQ393230:WCT393264 WMM393230:WMP393264 WWI393230:WWL393264 AA458766:AD458800 JW458766:JZ458800 TS458766:TV458800 ADO458766:ADR458800 ANK458766:ANN458800 AXG458766:AXJ458800 BHC458766:BHF458800 BQY458766:BRB458800 CAU458766:CAX458800 CKQ458766:CKT458800 CUM458766:CUP458800 DEI458766:DEL458800 DOE458766:DOH458800 DYA458766:DYD458800 EHW458766:EHZ458800 ERS458766:ERV458800 FBO458766:FBR458800 FLK458766:FLN458800 FVG458766:FVJ458800 GFC458766:GFF458800 GOY458766:GPB458800 GYU458766:GYX458800 HIQ458766:HIT458800 HSM458766:HSP458800 ICI458766:ICL458800 IME458766:IMH458800 IWA458766:IWD458800 JFW458766:JFZ458800 JPS458766:JPV458800 JZO458766:JZR458800 KJK458766:KJN458800 KTG458766:KTJ458800 LDC458766:LDF458800 LMY458766:LNB458800 LWU458766:LWX458800 MGQ458766:MGT458800 MQM458766:MQP458800 NAI458766:NAL458800 NKE458766:NKH458800 NUA458766:NUD458800 ODW458766:ODZ458800 ONS458766:ONV458800 OXO458766:OXR458800 PHK458766:PHN458800 PRG458766:PRJ458800 QBC458766:QBF458800 QKY458766:QLB458800 QUU458766:QUX458800 REQ458766:RET458800 ROM458766:ROP458800 RYI458766:RYL458800 SIE458766:SIH458800 SSA458766:SSD458800 TBW458766:TBZ458800 TLS458766:TLV458800 TVO458766:TVR458800 UFK458766:UFN458800 UPG458766:UPJ458800 UZC458766:UZF458800 VIY458766:VJB458800 VSU458766:VSX458800 WCQ458766:WCT458800 WMM458766:WMP458800 WWI458766:WWL458800 AA524302:AD524336 JW524302:JZ524336 TS524302:TV524336 ADO524302:ADR524336 ANK524302:ANN524336 AXG524302:AXJ524336 BHC524302:BHF524336 BQY524302:BRB524336 CAU524302:CAX524336 CKQ524302:CKT524336 CUM524302:CUP524336 DEI524302:DEL524336 DOE524302:DOH524336 DYA524302:DYD524336 EHW524302:EHZ524336 ERS524302:ERV524336 FBO524302:FBR524336 FLK524302:FLN524336 FVG524302:FVJ524336 GFC524302:GFF524336 GOY524302:GPB524336 GYU524302:GYX524336 HIQ524302:HIT524336 HSM524302:HSP524336 ICI524302:ICL524336 IME524302:IMH524336 IWA524302:IWD524336 JFW524302:JFZ524336 JPS524302:JPV524336 JZO524302:JZR524336 KJK524302:KJN524336 KTG524302:KTJ524336 LDC524302:LDF524336 LMY524302:LNB524336 LWU524302:LWX524336 MGQ524302:MGT524336 MQM524302:MQP524336 NAI524302:NAL524336 NKE524302:NKH524336 NUA524302:NUD524336 ODW524302:ODZ524336 ONS524302:ONV524336 OXO524302:OXR524336 PHK524302:PHN524336 PRG524302:PRJ524336 QBC524302:QBF524336 QKY524302:QLB524336 QUU524302:QUX524336 REQ524302:RET524336 ROM524302:ROP524336 RYI524302:RYL524336 SIE524302:SIH524336 SSA524302:SSD524336 TBW524302:TBZ524336 TLS524302:TLV524336 TVO524302:TVR524336 UFK524302:UFN524336 UPG524302:UPJ524336 UZC524302:UZF524336 VIY524302:VJB524336 VSU524302:VSX524336 WCQ524302:WCT524336 WMM524302:WMP524336 WWI524302:WWL524336 AA589838:AD589872 JW589838:JZ589872 TS589838:TV589872 ADO589838:ADR589872 ANK589838:ANN589872 AXG589838:AXJ589872 BHC589838:BHF589872 BQY589838:BRB589872 CAU589838:CAX589872 CKQ589838:CKT589872 CUM589838:CUP589872 DEI589838:DEL589872 DOE589838:DOH589872 DYA589838:DYD589872 EHW589838:EHZ589872 ERS589838:ERV589872 FBO589838:FBR589872 FLK589838:FLN589872 FVG589838:FVJ589872 GFC589838:GFF589872 GOY589838:GPB589872 GYU589838:GYX589872 HIQ589838:HIT589872 HSM589838:HSP589872 ICI589838:ICL589872 IME589838:IMH589872 IWA589838:IWD589872 JFW589838:JFZ589872 JPS589838:JPV589872 JZO589838:JZR589872 KJK589838:KJN589872 KTG589838:KTJ589872 LDC589838:LDF589872 LMY589838:LNB589872 LWU589838:LWX589872 MGQ589838:MGT589872 MQM589838:MQP589872 NAI589838:NAL589872 NKE589838:NKH589872 NUA589838:NUD589872 ODW589838:ODZ589872 ONS589838:ONV589872 OXO589838:OXR589872 PHK589838:PHN589872 PRG589838:PRJ589872 QBC589838:QBF589872 QKY589838:QLB589872 QUU589838:QUX589872 REQ589838:RET589872 ROM589838:ROP589872 RYI589838:RYL589872 SIE589838:SIH589872 SSA589838:SSD589872 TBW589838:TBZ589872 TLS589838:TLV589872 TVO589838:TVR589872 UFK589838:UFN589872 UPG589838:UPJ589872 UZC589838:UZF589872 VIY589838:VJB589872 VSU589838:VSX589872 WCQ589838:WCT589872 WMM589838:WMP589872 WWI589838:WWL589872 AA655374:AD655408 JW655374:JZ655408 TS655374:TV655408 ADO655374:ADR655408 ANK655374:ANN655408 AXG655374:AXJ655408 BHC655374:BHF655408 BQY655374:BRB655408 CAU655374:CAX655408 CKQ655374:CKT655408 CUM655374:CUP655408 DEI655374:DEL655408 DOE655374:DOH655408 DYA655374:DYD655408 EHW655374:EHZ655408 ERS655374:ERV655408 FBO655374:FBR655408 FLK655374:FLN655408 FVG655374:FVJ655408 GFC655374:GFF655408 GOY655374:GPB655408 GYU655374:GYX655408 HIQ655374:HIT655408 HSM655374:HSP655408 ICI655374:ICL655408 IME655374:IMH655408 IWA655374:IWD655408 JFW655374:JFZ655408 JPS655374:JPV655408 JZO655374:JZR655408 KJK655374:KJN655408 KTG655374:KTJ655408 LDC655374:LDF655408 LMY655374:LNB655408 LWU655374:LWX655408 MGQ655374:MGT655408 MQM655374:MQP655408 NAI655374:NAL655408 NKE655374:NKH655408 NUA655374:NUD655408 ODW655374:ODZ655408 ONS655374:ONV655408 OXO655374:OXR655408 PHK655374:PHN655408 PRG655374:PRJ655408 QBC655374:QBF655408 QKY655374:QLB655408 QUU655374:QUX655408 REQ655374:RET655408 ROM655374:ROP655408 RYI655374:RYL655408 SIE655374:SIH655408 SSA655374:SSD655408 TBW655374:TBZ655408 TLS655374:TLV655408 TVO655374:TVR655408 UFK655374:UFN655408 UPG655374:UPJ655408 UZC655374:UZF655408 VIY655374:VJB655408 VSU655374:VSX655408 WCQ655374:WCT655408 WMM655374:WMP655408 WWI655374:WWL655408 AA720910:AD720944 JW720910:JZ720944 TS720910:TV720944 ADO720910:ADR720944 ANK720910:ANN720944 AXG720910:AXJ720944 BHC720910:BHF720944 BQY720910:BRB720944 CAU720910:CAX720944 CKQ720910:CKT720944 CUM720910:CUP720944 DEI720910:DEL720944 DOE720910:DOH720944 DYA720910:DYD720944 EHW720910:EHZ720944 ERS720910:ERV720944 FBO720910:FBR720944 FLK720910:FLN720944 FVG720910:FVJ720944 GFC720910:GFF720944 GOY720910:GPB720944 GYU720910:GYX720944 HIQ720910:HIT720944 HSM720910:HSP720944 ICI720910:ICL720944 IME720910:IMH720944 IWA720910:IWD720944 JFW720910:JFZ720944 JPS720910:JPV720944 JZO720910:JZR720944 KJK720910:KJN720944 KTG720910:KTJ720944 LDC720910:LDF720944 LMY720910:LNB720944 LWU720910:LWX720944 MGQ720910:MGT720944 MQM720910:MQP720944 NAI720910:NAL720944 NKE720910:NKH720944 NUA720910:NUD720944 ODW720910:ODZ720944 ONS720910:ONV720944 OXO720910:OXR720944 PHK720910:PHN720944 PRG720910:PRJ720944 QBC720910:QBF720944 QKY720910:QLB720944 QUU720910:QUX720944 REQ720910:RET720944 ROM720910:ROP720944 RYI720910:RYL720944 SIE720910:SIH720944 SSA720910:SSD720944 TBW720910:TBZ720944 TLS720910:TLV720944 TVO720910:TVR720944 UFK720910:UFN720944 UPG720910:UPJ720944 UZC720910:UZF720944 VIY720910:VJB720944 VSU720910:VSX720944 WCQ720910:WCT720944 WMM720910:WMP720944 WWI720910:WWL720944 AA786446:AD786480 JW786446:JZ786480 TS786446:TV786480 ADO786446:ADR786480 ANK786446:ANN786480 AXG786446:AXJ786480 BHC786446:BHF786480 BQY786446:BRB786480 CAU786446:CAX786480 CKQ786446:CKT786480 CUM786446:CUP786480 DEI786446:DEL786480 DOE786446:DOH786480 DYA786446:DYD786480 EHW786446:EHZ786480 ERS786446:ERV786480 FBO786446:FBR786480 FLK786446:FLN786480 FVG786446:FVJ786480 GFC786446:GFF786480 GOY786446:GPB786480 GYU786446:GYX786480 HIQ786446:HIT786480 HSM786446:HSP786480 ICI786446:ICL786480 IME786446:IMH786480 IWA786446:IWD786480 JFW786446:JFZ786480 JPS786446:JPV786480 JZO786446:JZR786480 KJK786446:KJN786480 KTG786446:KTJ786480 LDC786446:LDF786480 LMY786446:LNB786480 LWU786446:LWX786480 MGQ786446:MGT786480 MQM786446:MQP786480 NAI786446:NAL786480 NKE786446:NKH786480 NUA786446:NUD786480 ODW786446:ODZ786480 ONS786446:ONV786480 OXO786446:OXR786480 PHK786446:PHN786480 PRG786446:PRJ786480 QBC786446:QBF786480 QKY786446:QLB786480 QUU786446:QUX786480 REQ786446:RET786480 ROM786446:ROP786480 RYI786446:RYL786480 SIE786446:SIH786480 SSA786446:SSD786480 TBW786446:TBZ786480 TLS786446:TLV786480 TVO786446:TVR786480 UFK786446:UFN786480 UPG786446:UPJ786480 UZC786446:UZF786480 VIY786446:VJB786480 VSU786446:VSX786480 WCQ786446:WCT786480 WMM786446:WMP786480 WWI786446:WWL786480 AA851982:AD852016 JW851982:JZ852016 TS851982:TV852016 ADO851982:ADR852016 ANK851982:ANN852016 AXG851982:AXJ852016 BHC851982:BHF852016 BQY851982:BRB852016 CAU851982:CAX852016 CKQ851982:CKT852016 CUM851982:CUP852016 DEI851982:DEL852016 DOE851982:DOH852016 DYA851982:DYD852016 EHW851982:EHZ852016 ERS851982:ERV852016 FBO851982:FBR852016 FLK851982:FLN852016 FVG851982:FVJ852016 GFC851982:GFF852016 GOY851982:GPB852016 GYU851982:GYX852016 HIQ851982:HIT852016 HSM851982:HSP852016 ICI851982:ICL852016 IME851982:IMH852016 IWA851982:IWD852016 JFW851982:JFZ852016 JPS851982:JPV852016 JZO851982:JZR852016 KJK851982:KJN852016 KTG851982:KTJ852016 LDC851982:LDF852016 LMY851982:LNB852016 LWU851982:LWX852016 MGQ851982:MGT852016 MQM851982:MQP852016 NAI851982:NAL852016 NKE851982:NKH852016 NUA851982:NUD852016 ODW851982:ODZ852016 ONS851982:ONV852016 OXO851982:OXR852016 PHK851982:PHN852016 PRG851982:PRJ852016 QBC851982:QBF852016 QKY851982:QLB852016 QUU851982:QUX852016 REQ851982:RET852016 ROM851982:ROP852016 RYI851982:RYL852016 SIE851982:SIH852016 SSA851982:SSD852016 TBW851982:TBZ852016 TLS851982:TLV852016 TVO851982:TVR852016 UFK851982:UFN852016 UPG851982:UPJ852016 UZC851982:UZF852016 VIY851982:VJB852016 VSU851982:VSX852016 WCQ851982:WCT852016 WMM851982:WMP852016 WWI851982:WWL852016 AA917518:AD917552 JW917518:JZ917552 TS917518:TV917552 ADO917518:ADR917552 ANK917518:ANN917552 AXG917518:AXJ917552 BHC917518:BHF917552 BQY917518:BRB917552 CAU917518:CAX917552 CKQ917518:CKT917552 CUM917518:CUP917552 DEI917518:DEL917552 DOE917518:DOH917552 DYA917518:DYD917552 EHW917518:EHZ917552 ERS917518:ERV917552 FBO917518:FBR917552 FLK917518:FLN917552 FVG917518:FVJ917552 GFC917518:GFF917552 GOY917518:GPB917552 GYU917518:GYX917552 HIQ917518:HIT917552 HSM917518:HSP917552 ICI917518:ICL917552 IME917518:IMH917552 IWA917518:IWD917552 JFW917518:JFZ917552 JPS917518:JPV917552 JZO917518:JZR917552 KJK917518:KJN917552 KTG917518:KTJ917552 LDC917518:LDF917552 LMY917518:LNB917552 LWU917518:LWX917552 MGQ917518:MGT917552 MQM917518:MQP917552 NAI917518:NAL917552 NKE917518:NKH917552 NUA917518:NUD917552 ODW917518:ODZ917552 ONS917518:ONV917552 OXO917518:OXR917552 PHK917518:PHN917552 PRG917518:PRJ917552 QBC917518:QBF917552 QKY917518:QLB917552 QUU917518:QUX917552 REQ917518:RET917552 ROM917518:ROP917552 RYI917518:RYL917552 SIE917518:SIH917552 SSA917518:SSD917552 TBW917518:TBZ917552 TLS917518:TLV917552 TVO917518:TVR917552 UFK917518:UFN917552 UPG917518:UPJ917552 UZC917518:UZF917552 VIY917518:VJB917552 VSU917518:VSX917552 WCQ917518:WCT917552 WMM917518:WMP917552 WWI917518:WWL917552 AA983054:AD983088 JW983054:JZ983088 TS983054:TV983088 ADO983054:ADR983088 ANK983054:ANN983088 AXG983054:AXJ983088 BHC983054:BHF983088 BQY983054:BRB983088 CAU983054:CAX983088 CKQ983054:CKT983088 CUM983054:CUP983088 DEI983054:DEL983088 DOE983054:DOH983088 DYA983054:DYD983088 EHW983054:EHZ983088 ERS983054:ERV983088 FBO983054:FBR983088 FLK983054:FLN983088 FVG983054:FVJ983088 GFC983054:GFF983088 GOY983054:GPB983088 GYU983054:GYX983088 HIQ983054:HIT983088 HSM983054:HSP983088 ICI983054:ICL983088 IME983054:IMH983088 IWA983054:IWD983088 JFW983054:JFZ983088 JPS983054:JPV983088 JZO983054:JZR983088 KJK983054:KJN983088 KTG983054:KTJ983088 LDC983054:LDF983088 LMY983054:LNB983088 LWU983054:LWX983088 MGQ983054:MGT983088 MQM983054:MQP983088 NAI983054:NAL983088 NKE983054:NKH983088 NUA983054:NUD983088 ODW983054:ODZ983088 ONS983054:ONV983088 OXO983054:OXR983088 PHK983054:PHN983088 PRG983054:PRJ983088 QBC983054:QBF983088 QKY983054:QLB983088 QUU983054:QUX983088 REQ983054:RET983088 ROM983054:ROP983088 RYI983054:RYL983088 SIE983054:SIH983088 SSA983054:SSD983088 TBW983054:TBZ983088 TLS983054:TLV983088 TVO983054:TVR983088 UFK983054:UFN983088 UPG983054:UPJ983088 UZC983054:UZF983088 VIY983054:VJB983088 VSU983054:VSX983088 WCQ983054:WCT983088 WMM983054:WMP983088 AA5:AD49 D5:G49">
      <formula1>0</formula1>
      <formula2>20</formula2>
    </dataValidation>
  </dataValidations>
  <pageMargins left="0" right="0" top="0.15748031496062992" bottom="0.15748031496062992" header="0.51181102362204722" footer="0.51181102362204722"/>
  <pageSetup paperSize="9" orientation="landscape" r:id="rId1"/>
  <headerFooter alignWithMargins="0"/>
  <rowBreaks count="1" manualBreakCount="1">
    <brk id="89" max="16383"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L67"/>
  <sheetViews>
    <sheetView showGridLines="0" rightToLeft="1" zoomScale="85" zoomScaleNormal="85" workbookViewId="0">
      <selection activeCell="H13" sqref="H13"/>
    </sheetView>
  </sheetViews>
  <sheetFormatPr baseColWidth="10" defaultColWidth="12.7109375" defaultRowHeight="15" x14ac:dyDescent="0.25"/>
  <cols>
    <col min="1" max="1" width="12.7109375" style="132"/>
    <col min="2" max="2" width="21.28515625" style="132" customWidth="1"/>
    <col min="3" max="3" width="15" style="132" bestFit="1" customWidth="1"/>
    <col min="4" max="4" width="4.28515625" style="132" customWidth="1"/>
    <col min="5" max="5" width="10" style="132" customWidth="1"/>
    <col min="6" max="6" width="8.5703125" style="132" customWidth="1"/>
    <col min="7" max="7" width="8.5703125" style="132" bestFit="1" customWidth="1"/>
    <col min="8" max="9" width="7.140625" style="132" bestFit="1" customWidth="1"/>
    <col min="10" max="10" width="5.85546875" style="132" bestFit="1" customWidth="1"/>
    <col min="11" max="11" width="12.7109375" style="132" customWidth="1"/>
    <col min="12" max="12" width="10.85546875" style="132" bestFit="1" customWidth="1"/>
    <col min="13" max="257" width="12.7109375" style="132"/>
    <col min="258" max="258" width="21.28515625" style="132" customWidth="1"/>
    <col min="259" max="259" width="15" style="132" bestFit="1" customWidth="1"/>
    <col min="260" max="260" width="4.28515625" style="132" customWidth="1"/>
    <col min="261" max="261" width="10" style="132" customWidth="1"/>
    <col min="262" max="262" width="8.5703125" style="132" customWidth="1"/>
    <col min="263" max="263" width="8.5703125" style="132" bestFit="1" customWidth="1"/>
    <col min="264" max="265" width="7.140625" style="132" bestFit="1" customWidth="1"/>
    <col min="266" max="266" width="5.85546875" style="132" bestFit="1" customWidth="1"/>
    <col min="267" max="267" width="12.7109375" style="132" customWidth="1"/>
    <col min="268" max="268" width="10.85546875" style="132" bestFit="1" customWidth="1"/>
    <col min="269" max="513" width="12.7109375" style="132"/>
    <col min="514" max="514" width="21.28515625" style="132" customWidth="1"/>
    <col min="515" max="515" width="15" style="132" bestFit="1" customWidth="1"/>
    <col min="516" max="516" width="4.28515625" style="132" customWidth="1"/>
    <col min="517" max="517" width="10" style="132" customWidth="1"/>
    <col min="518" max="518" width="8.5703125" style="132" customWidth="1"/>
    <col min="519" max="519" width="8.5703125" style="132" bestFit="1" customWidth="1"/>
    <col min="520" max="521" width="7.140625" style="132" bestFit="1" customWidth="1"/>
    <col min="522" max="522" width="5.85546875" style="132" bestFit="1" customWidth="1"/>
    <col min="523" max="523" width="12.7109375" style="132" customWidth="1"/>
    <col min="524" max="524" width="10.85546875" style="132" bestFit="1" customWidth="1"/>
    <col min="525" max="769" width="12.7109375" style="132"/>
    <col min="770" max="770" width="21.28515625" style="132" customWidth="1"/>
    <col min="771" max="771" width="15" style="132" bestFit="1" customWidth="1"/>
    <col min="772" max="772" width="4.28515625" style="132" customWidth="1"/>
    <col min="773" max="773" width="10" style="132" customWidth="1"/>
    <col min="774" max="774" width="8.5703125" style="132" customWidth="1"/>
    <col min="775" max="775" width="8.5703125" style="132" bestFit="1" customWidth="1"/>
    <col min="776" max="777" width="7.140625" style="132" bestFit="1" customWidth="1"/>
    <col min="778" max="778" width="5.85546875" style="132" bestFit="1" customWidth="1"/>
    <col min="779" max="779" width="12.7109375" style="132" customWidth="1"/>
    <col min="780" max="780" width="10.85546875" style="132" bestFit="1" customWidth="1"/>
    <col min="781" max="1025" width="12.7109375" style="132"/>
    <col min="1026" max="1026" width="21.28515625" style="132" customWidth="1"/>
    <col min="1027" max="1027" width="15" style="132" bestFit="1" customWidth="1"/>
    <col min="1028" max="1028" width="4.28515625" style="132" customWidth="1"/>
    <col min="1029" max="1029" width="10" style="132" customWidth="1"/>
    <col min="1030" max="1030" width="8.5703125" style="132" customWidth="1"/>
    <col min="1031" max="1031" width="8.5703125" style="132" bestFit="1" customWidth="1"/>
    <col min="1032" max="1033" width="7.140625" style="132" bestFit="1" customWidth="1"/>
    <col min="1034" max="1034" width="5.85546875" style="132" bestFit="1" customWidth="1"/>
    <col min="1035" max="1035" width="12.7109375" style="132" customWidth="1"/>
    <col min="1036" max="1036" width="10.85546875" style="132" bestFit="1" customWidth="1"/>
    <col min="1037" max="1281" width="12.7109375" style="132"/>
    <col min="1282" max="1282" width="21.28515625" style="132" customWidth="1"/>
    <col min="1283" max="1283" width="15" style="132" bestFit="1" customWidth="1"/>
    <col min="1284" max="1284" width="4.28515625" style="132" customWidth="1"/>
    <col min="1285" max="1285" width="10" style="132" customWidth="1"/>
    <col min="1286" max="1286" width="8.5703125" style="132" customWidth="1"/>
    <col min="1287" max="1287" width="8.5703125" style="132" bestFit="1" customWidth="1"/>
    <col min="1288" max="1289" width="7.140625" style="132" bestFit="1" customWidth="1"/>
    <col min="1290" max="1290" width="5.85546875" style="132" bestFit="1" customWidth="1"/>
    <col min="1291" max="1291" width="12.7109375" style="132" customWidth="1"/>
    <col min="1292" max="1292" width="10.85546875" style="132" bestFit="1" customWidth="1"/>
    <col min="1293" max="1537" width="12.7109375" style="132"/>
    <col min="1538" max="1538" width="21.28515625" style="132" customWidth="1"/>
    <col min="1539" max="1539" width="15" style="132" bestFit="1" customWidth="1"/>
    <col min="1540" max="1540" width="4.28515625" style="132" customWidth="1"/>
    <col min="1541" max="1541" width="10" style="132" customWidth="1"/>
    <col min="1542" max="1542" width="8.5703125" style="132" customWidth="1"/>
    <col min="1543" max="1543" width="8.5703125" style="132" bestFit="1" customWidth="1"/>
    <col min="1544" max="1545" width="7.140625" style="132" bestFit="1" customWidth="1"/>
    <col min="1546" max="1546" width="5.85546875" style="132" bestFit="1" customWidth="1"/>
    <col min="1547" max="1547" width="12.7109375" style="132" customWidth="1"/>
    <col min="1548" max="1548" width="10.85546875" style="132" bestFit="1" customWidth="1"/>
    <col min="1549" max="1793" width="12.7109375" style="132"/>
    <col min="1794" max="1794" width="21.28515625" style="132" customWidth="1"/>
    <col min="1795" max="1795" width="15" style="132" bestFit="1" customWidth="1"/>
    <col min="1796" max="1796" width="4.28515625" style="132" customWidth="1"/>
    <col min="1797" max="1797" width="10" style="132" customWidth="1"/>
    <col min="1798" max="1798" width="8.5703125" style="132" customWidth="1"/>
    <col min="1799" max="1799" width="8.5703125" style="132" bestFit="1" customWidth="1"/>
    <col min="1800" max="1801" width="7.140625" style="132" bestFit="1" customWidth="1"/>
    <col min="1802" max="1802" width="5.85546875" style="132" bestFit="1" customWidth="1"/>
    <col min="1803" max="1803" width="12.7109375" style="132" customWidth="1"/>
    <col min="1804" max="1804" width="10.85546875" style="132" bestFit="1" customWidth="1"/>
    <col min="1805" max="2049" width="12.7109375" style="132"/>
    <col min="2050" max="2050" width="21.28515625" style="132" customWidth="1"/>
    <col min="2051" max="2051" width="15" style="132" bestFit="1" customWidth="1"/>
    <col min="2052" max="2052" width="4.28515625" style="132" customWidth="1"/>
    <col min="2053" max="2053" width="10" style="132" customWidth="1"/>
    <col min="2054" max="2054" width="8.5703125" style="132" customWidth="1"/>
    <col min="2055" max="2055" width="8.5703125" style="132" bestFit="1" customWidth="1"/>
    <col min="2056" max="2057" width="7.140625" style="132" bestFit="1" customWidth="1"/>
    <col min="2058" max="2058" width="5.85546875" style="132" bestFit="1" customWidth="1"/>
    <col min="2059" max="2059" width="12.7109375" style="132" customWidth="1"/>
    <col min="2060" max="2060" width="10.85546875" style="132" bestFit="1" customWidth="1"/>
    <col min="2061" max="2305" width="12.7109375" style="132"/>
    <col min="2306" max="2306" width="21.28515625" style="132" customWidth="1"/>
    <col min="2307" max="2307" width="15" style="132" bestFit="1" customWidth="1"/>
    <col min="2308" max="2308" width="4.28515625" style="132" customWidth="1"/>
    <col min="2309" max="2309" width="10" style="132" customWidth="1"/>
    <col min="2310" max="2310" width="8.5703125" style="132" customWidth="1"/>
    <col min="2311" max="2311" width="8.5703125" style="132" bestFit="1" customWidth="1"/>
    <col min="2312" max="2313" width="7.140625" style="132" bestFit="1" customWidth="1"/>
    <col min="2314" max="2314" width="5.85546875" style="132" bestFit="1" customWidth="1"/>
    <col min="2315" max="2315" width="12.7109375" style="132" customWidth="1"/>
    <col min="2316" max="2316" width="10.85546875" style="132" bestFit="1" customWidth="1"/>
    <col min="2317" max="2561" width="12.7109375" style="132"/>
    <col min="2562" max="2562" width="21.28515625" style="132" customWidth="1"/>
    <col min="2563" max="2563" width="15" style="132" bestFit="1" customWidth="1"/>
    <col min="2564" max="2564" width="4.28515625" style="132" customWidth="1"/>
    <col min="2565" max="2565" width="10" style="132" customWidth="1"/>
    <col min="2566" max="2566" width="8.5703125" style="132" customWidth="1"/>
    <col min="2567" max="2567" width="8.5703125" style="132" bestFit="1" customWidth="1"/>
    <col min="2568" max="2569" width="7.140625" style="132" bestFit="1" customWidth="1"/>
    <col min="2570" max="2570" width="5.85546875" style="132" bestFit="1" customWidth="1"/>
    <col min="2571" max="2571" width="12.7109375" style="132" customWidth="1"/>
    <col min="2572" max="2572" width="10.85546875" style="132" bestFit="1" customWidth="1"/>
    <col min="2573" max="2817" width="12.7109375" style="132"/>
    <col min="2818" max="2818" width="21.28515625" style="132" customWidth="1"/>
    <col min="2819" max="2819" width="15" style="132" bestFit="1" customWidth="1"/>
    <col min="2820" max="2820" width="4.28515625" style="132" customWidth="1"/>
    <col min="2821" max="2821" width="10" style="132" customWidth="1"/>
    <col min="2822" max="2822" width="8.5703125" style="132" customWidth="1"/>
    <col min="2823" max="2823" width="8.5703125" style="132" bestFit="1" customWidth="1"/>
    <col min="2824" max="2825" width="7.140625" style="132" bestFit="1" customWidth="1"/>
    <col min="2826" max="2826" width="5.85546875" style="132" bestFit="1" customWidth="1"/>
    <col min="2827" max="2827" width="12.7109375" style="132" customWidth="1"/>
    <col min="2828" max="2828" width="10.85546875" style="132" bestFit="1" customWidth="1"/>
    <col min="2829" max="3073" width="12.7109375" style="132"/>
    <col min="3074" max="3074" width="21.28515625" style="132" customWidth="1"/>
    <col min="3075" max="3075" width="15" style="132" bestFit="1" customWidth="1"/>
    <col min="3076" max="3076" width="4.28515625" style="132" customWidth="1"/>
    <col min="3077" max="3077" width="10" style="132" customWidth="1"/>
    <col min="3078" max="3078" width="8.5703125" style="132" customWidth="1"/>
    <col min="3079" max="3079" width="8.5703125" style="132" bestFit="1" customWidth="1"/>
    <col min="3080" max="3081" width="7.140625" style="132" bestFit="1" customWidth="1"/>
    <col min="3082" max="3082" width="5.85546875" style="132" bestFit="1" customWidth="1"/>
    <col min="3083" max="3083" width="12.7109375" style="132" customWidth="1"/>
    <col min="3084" max="3084" width="10.85546875" style="132" bestFit="1" customWidth="1"/>
    <col min="3085" max="3329" width="12.7109375" style="132"/>
    <col min="3330" max="3330" width="21.28515625" style="132" customWidth="1"/>
    <col min="3331" max="3331" width="15" style="132" bestFit="1" customWidth="1"/>
    <col min="3332" max="3332" width="4.28515625" style="132" customWidth="1"/>
    <col min="3333" max="3333" width="10" style="132" customWidth="1"/>
    <col min="3334" max="3334" width="8.5703125" style="132" customWidth="1"/>
    <col min="3335" max="3335" width="8.5703125" style="132" bestFit="1" customWidth="1"/>
    <col min="3336" max="3337" width="7.140625" style="132" bestFit="1" customWidth="1"/>
    <col min="3338" max="3338" width="5.85546875" style="132" bestFit="1" customWidth="1"/>
    <col min="3339" max="3339" width="12.7109375" style="132" customWidth="1"/>
    <col min="3340" max="3340" width="10.85546875" style="132" bestFit="1" customWidth="1"/>
    <col min="3341" max="3585" width="12.7109375" style="132"/>
    <col min="3586" max="3586" width="21.28515625" style="132" customWidth="1"/>
    <col min="3587" max="3587" width="15" style="132" bestFit="1" customWidth="1"/>
    <col min="3588" max="3588" width="4.28515625" style="132" customWidth="1"/>
    <col min="3589" max="3589" width="10" style="132" customWidth="1"/>
    <col min="3590" max="3590" width="8.5703125" style="132" customWidth="1"/>
    <col min="3591" max="3591" width="8.5703125" style="132" bestFit="1" customWidth="1"/>
    <col min="3592" max="3593" width="7.140625" style="132" bestFit="1" customWidth="1"/>
    <col min="3594" max="3594" width="5.85546875" style="132" bestFit="1" customWidth="1"/>
    <col min="3595" max="3595" width="12.7109375" style="132" customWidth="1"/>
    <col min="3596" max="3596" width="10.85546875" style="132" bestFit="1" customWidth="1"/>
    <col min="3597" max="3841" width="12.7109375" style="132"/>
    <col min="3842" max="3842" width="21.28515625" style="132" customWidth="1"/>
    <col min="3843" max="3843" width="15" style="132" bestFit="1" customWidth="1"/>
    <col min="3844" max="3844" width="4.28515625" style="132" customWidth="1"/>
    <col min="3845" max="3845" width="10" style="132" customWidth="1"/>
    <col min="3846" max="3846" width="8.5703125" style="132" customWidth="1"/>
    <col min="3847" max="3847" width="8.5703125" style="132" bestFit="1" customWidth="1"/>
    <col min="3848" max="3849" width="7.140625" style="132" bestFit="1" customWidth="1"/>
    <col min="3850" max="3850" width="5.85546875" style="132" bestFit="1" customWidth="1"/>
    <col min="3851" max="3851" width="12.7109375" style="132" customWidth="1"/>
    <col min="3852" max="3852" width="10.85546875" style="132" bestFit="1" customWidth="1"/>
    <col min="3853" max="4097" width="12.7109375" style="132"/>
    <col min="4098" max="4098" width="21.28515625" style="132" customWidth="1"/>
    <col min="4099" max="4099" width="15" style="132" bestFit="1" customWidth="1"/>
    <col min="4100" max="4100" width="4.28515625" style="132" customWidth="1"/>
    <col min="4101" max="4101" width="10" style="132" customWidth="1"/>
    <col min="4102" max="4102" width="8.5703125" style="132" customWidth="1"/>
    <col min="4103" max="4103" width="8.5703125" style="132" bestFit="1" customWidth="1"/>
    <col min="4104" max="4105" width="7.140625" style="132" bestFit="1" customWidth="1"/>
    <col min="4106" max="4106" width="5.85546875" style="132" bestFit="1" customWidth="1"/>
    <col min="4107" max="4107" width="12.7109375" style="132" customWidth="1"/>
    <col min="4108" max="4108" width="10.85546875" style="132" bestFit="1" customWidth="1"/>
    <col min="4109" max="4353" width="12.7109375" style="132"/>
    <col min="4354" max="4354" width="21.28515625" style="132" customWidth="1"/>
    <col min="4355" max="4355" width="15" style="132" bestFit="1" customWidth="1"/>
    <col min="4356" max="4356" width="4.28515625" style="132" customWidth="1"/>
    <col min="4357" max="4357" width="10" style="132" customWidth="1"/>
    <col min="4358" max="4358" width="8.5703125" style="132" customWidth="1"/>
    <col min="4359" max="4359" width="8.5703125" style="132" bestFit="1" customWidth="1"/>
    <col min="4360" max="4361" width="7.140625" style="132" bestFit="1" customWidth="1"/>
    <col min="4362" max="4362" width="5.85546875" style="132" bestFit="1" customWidth="1"/>
    <col min="4363" max="4363" width="12.7109375" style="132" customWidth="1"/>
    <col min="4364" max="4364" width="10.85546875" style="132" bestFit="1" customWidth="1"/>
    <col min="4365" max="4609" width="12.7109375" style="132"/>
    <col min="4610" max="4610" width="21.28515625" style="132" customWidth="1"/>
    <col min="4611" max="4611" width="15" style="132" bestFit="1" customWidth="1"/>
    <col min="4612" max="4612" width="4.28515625" style="132" customWidth="1"/>
    <col min="4613" max="4613" width="10" style="132" customWidth="1"/>
    <col min="4614" max="4614" width="8.5703125" style="132" customWidth="1"/>
    <col min="4615" max="4615" width="8.5703125" style="132" bestFit="1" customWidth="1"/>
    <col min="4616" max="4617" width="7.140625" style="132" bestFit="1" customWidth="1"/>
    <col min="4618" max="4618" width="5.85546875" style="132" bestFit="1" customWidth="1"/>
    <col min="4619" max="4619" width="12.7109375" style="132" customWidth="1"/>
    <col min="4620" max="4620" width="10.85546875" style="132" bestFit="1" customWidth="1"/>
    <col min="4621" max="4865" width="12.7109375" style="132"/>
    <col min="4866" max="4866" width="21.28515625" style="132" customWidth="1"/>
    <col min="4867" max="4867" width="15" style="132" bestFit="1" customWidth="1"/>
    <col min="4868" max="4868" width="4.28515625" style="132" customWidth="1"/>
    <col min="4869" max="4869" width="10" style="132" customWidth="1"/>
    <col min="4870" max="4870" width="8.5703125" style="132" customWidth="1"/>
    <col min="4871" max="4871" width="8.5703125" style="132" bestFit="1" customWidth="1"/>
    <col min="4872" max="4873" width="7.140625" style="132" bestFit="1" customWidth="1"/>
    <col min="4874" max="4874" width="5.85546875" style="132" bestFit="1" customWidth="1"/>
    <col min="4875" max="4875" width="12.7109375" style="132" customWidth="1"/>
    <col min="4876" max="4876" width="10.85546875" style="132" bestFit="1" customWidth="1"/>
    <col min="4877" max="5121" width="12.7109375" style="132"/>
    <col min="5122" max="5122" width="21.28515625" style="132" customWidth="1"/>
    <col min="5123" max="5123" width="15" style="132" bestFit="1" customWidth="1"/>
    <col min="5124" max="5124" width="4.28515625" style="132" customWidth="1"/>
    <col min="5125" max="5125" width="10" style="132" customWidth="1"/>
    <col min="5126" max="5126" width="8.5703125" style="132" customWidth="1"/>
    <col min="5127" max="5127" width="8.5703125" style="132" bestFit="1" customWidth="1"/>
    <col min="5128" max="5129" width="7.140625" style="132" bestFit="1" customWidth="1"/>
    <col min="5130" max="5130" width="5.85546875" style="132" bestFit="1" customWidth="1"/>
    <col min="5131" max="5131" width="12.7109375" style="132" customWidth="1"/>
    <col min="5132" max="5132" width="10.85546875" style="132" bestFit="1" customWidth="1"/>
    <col min="5133" max="5377" width="12.7109375" style="132"/>
    <col min="5378" max="5378" width="21.28515625" style="132" customWidth="1"/>
    <col min="5379" max="5379" width="15" style="132" bestFit="1" customWidth="1"/>
    <col min="5380" max="5380" width="4.28515625" style="132" customWidth="1"/>
    <col min="5381" max="5381" width="10" style="132" customWidth="1"/>
    <col min="5382" max="5382" width="8.5703125" style="132" customWidth="1"/>
    <col min="5383" max="5383" width="8.5703125" style="132" bestFit="1" customWidth="1"/>
    <col min="5384" max="5385" width="7.140625" style="132" bestFit="1" customWidth="1"/>
    <col min="5386" max="5386" width="5.85546875" style="132" bestFit="1" customWidth="1"/>
    <col min="5387" max="5387" width="12.7109375" style="132" customWidth="1"/>
    <col min="5388" max="5388" width="10.85546875" style="132" bestFit="1" customWidth="1"/>
    <col min="5389" max="5633" width="12.7109375" style="132"/>
    <col min="5634" max="5634" width="21.28515625" style="132" customWidth="1"/>
    <col min="5635" max="5635" width="15" style="132" bestFit="1" customWidth="1"/>
    <col min="5636" max="5636" width="4.28515625" style="132" customWidth="1"/>
    <col min="5637" max="5637" width="10" style="132" customWidth="1"/>
    <col min="5638" max="5638" width="8.5703125" style="132" customWidth="1"/>
    <col min="5639" max="5639" width="8.5703125" style="132" bestFit="1" customWidth="1"/>
    <col min="5640" max="5641" width="7.140625" style="132" bestFit="1" customWidth="1"/>
    <col min="5642" max="5642" width="5.85546875" style="132" bestFit="1" customWidth="1"/>
    <col min="5643" max="5643" width="12.7109375" style="132" customWidth="1"/>
    <col min="5644" max="5644" width="10.85546875" style="132" bestFit="1" customWidth="1"/>
    <col min="5645" max="5889" width="12.7109375" style="132"/>
    <col min="5890" max="5890" width="21.28515625" style="132" customWidth="1"/>
    <col min="5891" max="5891" width="15" style="132" bestFit="1" customWidth="1"/>
    <col min="5892" max="5892" width="4.28515625" style="132" customWidth="1"/>
    <col min="5893" max="5893" width="10" style="132" customWidth="1"/>
    <col min="5894" max="5894" width="8.5703125" style="132" customWidth="1"/>
    <col min="5895" max="5895" width="8.5703125" style="132" bestFit="1" customWidth="1"/>
    <col min="5896" max="5897" width="7.140625" style="132" bestFit="1" customWidth="1"/>
    <col min="5898" max="5898" width="5.85546875" style="132" bestFit="1" customWidth="1"/>
    <col min="5899" max="5899" width="12.7109375" style="132" customWidth="1"/>
    <col min="5900" max="5900" width="10.85546875" style="132" bestFit="1" customWidth="1"/>
    <col min="5901" max="6145" width="12.7109375" style="132"/>
    <col min="6146" max="6146" width="21.28515625" style="132" customWidth="1"/>
    <col min="6147" max="6147" width="15" style="132" bestFit="1" customWidth="1"/>
    <col min="6148" max="6148" width="4.28515625" style="132" customWidth="1"/>
    <col min="6149" max="6149" width="10" style="132" customWidth="1"/>
    <col min="6150" max="6150" width="8.5703125" style="132" customWidth="1"/>
    <col min="6151" max="6151" width="8.5703125" style="132" bestFit="1" customWidth="1"/>
    <col min="6152" max="6153" width="7.140625" style="132" bestFit="1" customWidth="1"/>
    <col min="6154" max="6154" width="5.85546875" style="132" bestFit="1" customWidth="1"/>
    <col min="6155" max="6155" width="12.7109375" style="132" customWidth="1"/>
    <col min="6156" max="6156" width="10.85546875" style="132" bestFit="1" customWidth="1"/>
    <col min="6157" max="6401" width="12.7109375" style="132"/>
    <col min="6402" max="6402" width="21.28515625" style="132" customWidth="1"/>
    <col min="6403" max="6403" width="15" style="132" bestFit="1" customWidth="1"/>
    <col min="6404" max="6404" width="4.28515625" style="132" customWidth="1"/>
    <col min="6405" max="6405" width="10" style="132" customWidth="1"/>
    <col min="6406" max="6406" width="8.5703125" style="132" customWidth="1"/>
    <col min="6407" max="6407" width="8.5703125" style="132" bestFit="1" customWidth="1"/>
    <col min="6408" max="6409" width="7.140625" style="132" bestFit="1" customWidth="1"/>
    <col min="6410" max="6410" width="5.85546875" style="132" bestFit="1" customWidth="1"/>
    <col min="6411" max="6411" width="12.7109375" style="132" customWidth="1"/>
    <col min="6412" max="6412" width="10.85546875" style="132" bestFit="1" customWidth="1"/>
    <col min="6413" max="6657" width="12.7109375" style="132"/>
    <col min="6658" max="6658" width="21.28515625" style="132" customWidth="1"/>
    <col min="6659" max="6659" width="15" style="132" bestFit="1" customWidth="1"/>
    <col min="6660" max="6660" width="4.28515625" style="132" customWidth="1"/>
    <col min="6661" max="6661" width="10" style="132" customWidth="1"/>
    <col min="6662" max="6662" width="8.5703125" style="132" customWidth="1"/>
    <col min="6663" max="6663" width="8.5703125" style="132" bestFit="1" customWidth="1"/>
    <col min="6664" max="6665" width="7.140625" style="132" bestFit="1" customWidth="1"/>
    <col min="6666" max="6666" width="5.85546875" style="132" bestFit="1" customWidth="1"/>
    <col min="6667" max="6667" width="12.7109375" style="132" customWidth="1"/>
    <col min="6668" max="6668" width="10.85546875" style="132" bestFit="1" customWidth="1"/>
    <col min="6669" max="6913" width="12.7109375" style="132"/>
    <col min="6914" max="6914" width="21.28515625" style="132" customWidth="1"/>
    <col min="6915" max="6915" width="15" style="132" bestFit="1" customWidth="1"/>
    <col min="6916" max="6916" width="4.28515625" style="132" customWidth="1"/>
    <col min="6917" max="6917" width="10" style="132" customWidth="1"/>
    <col min="6918" max="6918" width="8.5703125" style="132" customWidth="1"/>
    <col min="6919" max="6919" width="8.5703125" style="132" bestFit="1" customWidth="1"/>
    <col min="6920" max="6921" width="7.140625" style="132" bestFit="1" customWidth="1"/>
    <col min="6922" max="6922" width="5.85546875" style="132" bestFit="1" customWidth="1"/>
    <col min="6923" max="6923" width="12.7109375" style="132" customWidth="1"/>
    <col min="6924" max="6924" width="10.85546875" style="132" bestFit="1" customWidth="1"/>
    <col min="6925" max="7169" width="12.7109375" style="132"/>
    <col min="7170" max="7170" width="21.28515625" style="132" customWidth="1"/>
    <col min="7171" max="7171" width="15" style="132" bestFit="1" customWidth="1"/>
    <col min="7172" max="7172" width="4.28515625" style="132" customWidth="1"/>
    <col min="7173" max="7173" width="10" style="132" customWidth="1"/>
    <col min="7174" max="7174" width="8.5703125" style="132" customWidth="1"/>
    <col min="7175" max="7175" width="8.5703125" style="132" bestFit="1" customWidth="1"/>
    <col min="7176" max="7177" width="7.140625" style="132" bestFit="1" customWidth="1"/>
    <col min="7178" max="7178" width="5.85546875" style="132" bestFit="1" customWidth="1"/>
    <col min="7179" max="7179" width="12.7109375" style="132" customWidth="1"/>
    <col min="7180" max="7180" width="10.85546875" style="132" bestFit="1" customWidth="1"/>
    <col min="7181" max="7425" width="12.7109375" style="132"/>
    <col min="7426" max="7426" width="21.28515625" style="132" customWidth="1"/>
    <col min="7427" max="7427" width="15" style="132" bestFit="1" customWidth="1"/>
    <col min="7428" max="7428" width="4.28515625" style="132" customWidth="1"/>
    <col min="7429" max="7429" width="10" style="132" customWidth="1"/>
    <col min="7430" max="7430" width="8.5703125" style="132" customWidth="1"/>
    <col min="7431" max="7431" width="8.5703125" style="132" bestFit="1" customWidth="1"/>
    <col min="7432" max="7433" width="7.140625" style="132" bestFit="1" customWidth="1"/>
    <col min="7434" max="7434" width="5.85546875" style="132" bestFit="1" customWidth="1"/>
    <col min="7435" max="7435" width="12.7109375" style="132" customWidth="1"/>
    <col min="7436" max="7436" width="10.85546875" style="132" bestFit="1" customWidth="1"/>
    <col min="7437" max="7681" width="12.7109375" style="132"/>
    <col min="7682" max="7682" width="21.28515625" style="132" customWidth="1"/>
    <col min="7683" max="7683" width="15" style="132" bestFit="1" customWidth="1"/>
    <col min="7684" max="7684" width="4.28515625" style="132" customWidth="1"/>
    <col min="7685" max="7685" width="10" style="132" customWidth="1"/>
    <col min="7686" max="7686" width="8.5703125" style="132" customWidth="1"/>
    <col min="7687" max="7687" width="8.5703125" style="132" bestFit="1" customWidth="1"/>
    <col min="7688" max="7689" width="7.140625" style="132" bestFit="1" customWidth="1"/>
    <col min="7690" max="7690" width="5.85546875" style="132" bestFit="1" customWidth="1"/>
    <col min="7691" max="7691" width="12.7109375" style="132" customWidth="1"/>
    <col min="7692" max="7692" width="10.85546875" style="132" bestFit="1" customWidth="1"/>
    <col min="7693" max="7937" width="12.7109375" style="132"/>
    <col min="7938" max="7938" width="21.28515625" style="132" customWidth="1"/>
    <col min="7939" max="7939" width="15" style="132" bestFit="1" customWidth="1"/>
    <col min="7940" max="7940" width="4.28515625" style="132" customWidth="1"/>
    <col min="7941" max="7941" width="10" style="132" customWidth="1"/>
    <col min="7942" max="7942" width="8.5703125" style="132" customWidth="1"/>
    <col min="7943" max="7943" width="8.5703125" style="132" bestFit="1" customWidth="1"/>
    <col min="7944" max="7945" width="7.140625" style="132" bestFit="1" customWidth="1"/>
    <col min="7946" max="7946" width="5.85546875" style="132" bestFit="1" customWidth="1"/>
    <col min="7947" max="7947" width="12.7109375" style="132" customWidth="1"/>
    <col min="7948" max="7948" width="10.85546875" style="132" bestFit="1" customWidth="1"/>
    <col min="7949" max="8193" width="12.7109375" style="132"/>
    <col min="8194" max="8194" width="21.28515625" style="132" customWidth="1"/>
    <col min="8195" max="8195" width="15" style="132" bestFit="1" customWidth="1"/>
    <col min="8196" max="8196" width="4.28515625" style="132" customWidth="1"/>
    <col min="8197" max="8197" width="10" style="132" customWidth="1"/>
    <col min="8198" max="8198" width="8.5703125" style="132" customWidth="1"/>
    <col min="8199" max="8199" width="8.5703125" style="132" bestFit="1" customWidth="1"/>
    <col min="8200" max="8201" width="7.140625" style="132" bestFit="1" customWidth="1"/>
    <col min="8202" max="8202" width="5.85546875" style="132" bestFit="1" customWidth="1"/>
    <col min="8203" max="8203" width="12.7109375" style="132" customWidth="1"/>
    <col min="8204" max="8204" width="10.85546875" style="132" bestFit="1" customWidth="1"/>
    <col min="8205" max="8449" width="12.7109375" style="132"/>
    <col min="8450" max="8450" width="21.28515625" style="132" customWidth="1"/>
    <col min="8451" max="8451" width="15" style="132" bestFit="1" customWidth="1"/>
    <col min="8452" max="8452" width="4.28515625" style="132" customWidth="1"/>
    <col min="8453" max="8453" width="10" style="132" customWidth="1"/>
    <col min="8454" max="8454" width="8.5703125" style="132" customWidth="1"/>
    <col min="8455" max="8455" width="8.5703125" style="132" bestFit="1" customWidth="1"/>
    <col min="8456" max="8457" width="7.140625" style="132" bestFit="1" customWidth="1"/>
    <col min="8458" max="8458" width="5.85546875" style="132" bestFit="1" customWidth="1"/>
    <col min="8459" max="8459" width="12.7109375" style="132" customWidth="1"/>
    <col min="8460" max="8460" width="10.85546875" style="132" bestFit="1" customWidth="1"/>
    <col min="8461" max="8705" width="12.7109375" style="132"/>
    <col min="8706" max="8706" width="21.28515625" style="132" customWidth="1"/>
    <col min="8707" max="8707" width="15" style="132" bestFit="1" customWidth="1"/>
    <col min="8708" max="8708" width="4.28515625" style="132" customWidth="1"/>
    <col min="8709" max="8709" width="10" style="132" customWidth="1"/>
    <col min="8710" max="8710" width="8.5703125" style="132" customWidth="1"/>
    <col min="8711" max="8711" width="8.5703125" style="132" bestFit="1" customWidth="1"/>
    <col min="8712" max="8713" width="7.140625" style="132" bestFit="1" customWidth="1"/>
    <col min="8714" max="8714" width="5.85546875" style="132" bestFit="1" customWidth="1"/>
    <col min="8715" max="8715" width="12.7109375" style="132" customWidth="1"/>
    <col min="8716" max="8716" width="10.85546875" style="132" bestFit="1" customWidth="1"/>
    <col min="8717" max="8961" width="12.7109375" style="132"/>
    <col min="8962" max="8962" width="21.28515625" style="132" customWidth="1"/>
    <col min="8963" max="8963" width="15" style="132" bestFit="1" customWidth="1"/>
    <col min="8964" max="8964" width="4.28515625" style="132" customWidth="1"/>
    <col min="8965" max="8965" width="10" style="132" customWidth="1"/>
    <col min="8966" max="8966" width="8.5703125" style="132" customWidth="1"/>
    <col min="8967" max="8967" width="8.5703125" style="132" bestFit="1" customWidth="1"/>
    <col min="8968" max="8969" width="7.140625" style="132" bestFit="1" customWidth="1"/>
    <col min="8970" max="8970" width="5.85546875" style="132" bestFit="1" customWidth="1"/>
    <col min="8971" max="8971" width="12.7109375" style="132" customWidth="1"/>
    <col min="8972" max="8972" width="10.85546875" style="132" bestFit="1" customWidth="1"/>
    <col min="8973" max="9217" width="12.7109375" style="132"/>
    <col min="9218" max="9218" width="21.28515625" style="132" customWidth="1"/>
    <col min="9219" max="9219" width="15" style="132" bestFit="1" customWidth="1"/>
    <col min="9220" max="9220" width="4.28515625" style="132" customWidth="1"/>
    <col min="9221" max="9221" width="10" style="132" customWidth="1"/>
    <col min="9222" max="9222" width="8.5703125" style="132" customWidth="1"/>
    <col min="9223" max="9223" width="8.5703125" style="132" bestFit="1" customWidth="1"/>
    <col min="9224" max="9225" width="7.140625" style="132" bestFit="1" customWidth="1"/>
    <col min="9226" max="9226" width="5.85546875" style="132" bestFit="1" customWidth="1"/>
    <col min="9227" max="9227" width="12.7109375" style="132" customWidth="1"/>
    <col min="9228" max="9228" width="10.85546875" style="132" bestFit="1" customWidth="1"/>
    <col min="9229" max="9473" width="12.7109375" style="132"/>
    <col min="9474" max="9474" width="21.28515625" style="132" customWidth="1"/>
    <col min="9475" max="9475" width="15" style="132" bestFit="1" customWidth="1"/>
    <col min="9476" max="9476" width="4.28515625" style="132" customWidth="1"/>
    <col min="9477" max="9477" width="10" style="132" customWidth="1"/>
    <col min="9478" max="9478" width="8.5703125" style="132" customWidth="1"/>
    <col min="9479" max="9479" width="8.5703125" style="132" bestFit="1" customWidth="1"/>
    <col min="9480" max="9481" width="7.140625" style="132" bestFit="1" customWidth="1"/>
    <col min="9482" max="9482" width="5.85546875" style="132" bestFit="1" customWidth="1"/>
    <col min="9483" max="9483" width="12.7109375" style="132" customWidth="1"/>
    <col min="9484" max="9484" width="10.85546875" style="132" bestFit="1" customWidth="1"/>
    <col min="9485" max="9729" width="12.7109375" style="132"/>
    <col min="9730" max="9730" width="21.28515625" style="132" customWidth="1"/>
    <col min="9731" max="9731" width="15" style="132" bestFit="1" customWidth="1"/>
    <col min="9732" max="9732" width="4.28515625" style="132" customWidth="1"/>
    <col min="9733" max="9733" width="10" style="132" customWidth="1"/>
    <col min="9734" max="9734" width="8.5703125" style="132" customWidth="1"/>
    <col min="9735" max="9735" width="8.5703125" style="132" bestFit="1" customWidth="1"/>
    <col min="9736" max="9737" width="7.140625" style="132" bestFit="1" customWidth="1"/>
    <col min="9738" max="9738" width="5.85546875" style="132" bestFit="1" customWidth="1"/>
    <col min="9739" max="9739" width="12.7109375" style="132" customWidth="1"/>
    <col min="9740" max="9740" width="10.85546875" style="132" bestFit="1" customWidth="1"/>
    <col min="9741" max="9985" width="12.7109375" style="132"/>
    <col min="9986" max="9986" width="21.28515625" style="132" customWidth="1"/>
    <col min="9987" max="9987" width="15" style="132" bestFit="1" customWidth="1"/>
    <col min="9988" max="9988" width="4.28515625" style="132" customWidth="1"/>
    <col min="9989" max="9989" width="10" style="132" customWidth="1"/>
    <col min="9990" max="9990" width="8.5703125" style="132" customWidth="1"/>
    <col min="9991" max="9991" width="8.5703125" style="132" bestFit="1" customWidth="1"/>
    <col min="9992" max="9993" width="7.140625" style="132" bestFit="1" customWidth="1"/>
    <col min="9994" max="9994" width="5.85546875" style="132" bestFit="1" customWidth="1"/>
    <col min="9995" max="9995" width="12.7109375" style="132" customWidth="1"/>
    <col min="9996" max="9996" width="10.85546875" style="132" bestFit="1" customWidth="1"/>
    <col min="9997" max="10241" width="12.7109375" style="132"/>
    <col min="10242" max="10242" width="21.28515625" style="132" customWidth="1"/>
    <col min="10243" max="10243" width="15" style="132" bestFit="1" customWidth="1"/>
    <col min="10244" max="10244" width="4.28515625" style="132" customWidth="1"/>
    <col min="10245" max="10245" width="10" style="132" customWidth="1"/>
    <col min="10246" max="10246" width="8.5703125" style="132" customWidth="1"/>
    <col min="10247" max="10247" width="8.5703125" style="132" bestFit="1" customWidth="1"/>
    <col min="10248" max="10249" width="7.140625" style="132" bestFit="1" customWidth="1"/>
    <col min="10250" max="10250" width="5.85546875" style="132" bestFit="1" customWidth="1"/>
    <col min="10251" max="10251" width="12.7109375" style="132" customWidth="1"/>
    <col min="10252" max="10252" width="10.85546875" style="132" bestFit="1" customWidth="1"/>
    <col min="10253" max="10497" width="12.7109375" style="132"/>
    <col min="10498" max="10498" width="21.28515625" style="132" customWidth="1"/>
    <col min="10499" max="10499" width="15" style="132" bestFit="1" customWidth="1"/>
    <col min="10500" max="10500" width="4.28515625" style="132" customWidth="1"/>
    <col min="10501" max="10501" width="10" style="132" customWidth="1"/>
    <col min="10502" max="10502" width="8.5703125" style="132" customWidth="1"/>
    <col min="10503" max="10503" width="8.5703125" style="132" bestFit="1" customWidth="1"/>
    <col min="10504" max="10505" width="7.140625" style="132" bestFit="1" customWidth="1"/>
    <col min="10506" max="10506" width="5.85546875" style="132" bestFit="1" customWidth="1"/>
    <col min="10507" max="10507" width="12.7109375" style="132" customWidth="1"/>
    <col min="10508" max="10508" width="10.85546875" style="132" bestFit="1" customWidth="1"/>
    <col min="10509" max="10753" width="12.7109375" style="132"/>
    <col min="10754" max="10754" width="21.28515625" style="132" customWidth="1"/>
    <col min="10755" max="10755" width="15" style="132" bestFit="1" customWidth="1"/>
    <col min="10756" max="10756" width="4.28515625" style="132" customWidth="1"/>
    <col min="10757" max="10757" width="10" style="132" customWidth="1"/>
    <col min="10758" max="10758" width="8.5703125" style="132" customWidth="1"/>
    <col min="10759" max="10759" width="8.5703125" style="132" bestFit="1" customWidth="1"/>
    <col min="10760" max="10761" width="7.140625" style="132" bestFit="1" customWidth="1"/>
    <col min="10762" max="10762" width="5.85546875" style="132" bestFit="1" customWidth="1"/>
    <col min="10763" max="10763" width="12.7109375" style="132" customWidth="1"/>
    <col min="10764" max="10764" width="10.85546875" style="132" bestFit="1" customWidth="1"/>
    <col min="10765" max="11009" width="12.7109375" style="132"/>
    <col min="11010" max="11010" width="21.28515625" style="132" customWidth="1"/>
    <col min="11011" max="11011" width="15" style="132" bestFit="1" customWidth="1"/>
    <col min="11012" max="11012" width="4.28515625" style="132" customWidth="1"/>
    <col min="11013" max="11013" width="10" style="132" customWidth="1"/>
    <col min="11014" max="11014" width="8.5703125" style="132" customWidth="1"/>
    <col min="11015" max="11015" width="8.5703125" style="132" bestFit="1" customWidth="1"/>
    <col min="11016" max="11017" width="7.140625" style="132" bestFit="1" customWidth="1"/>
    <col min="11018" max="11018" width="5.85546875" style="132" bestFit="1" customWidth="1"/>
    <col min="11019" max="11019" width="12.7109375" style="132" customWidth="1"/>
    <col min="11020" max="11020" width="10.85546875" style="132" bestFit="1" customWidth="1"/>
    <col min="11021" max="11265" width="12.7109375" style="132"/>
    <col min="11266" max="11266" width="21.28515625" style="132" customWidth="1"/>
    <col min="11267" max="11267" width="15" style="132" bestFit="1" customWidth="1"/>
    <col min="11268" max="11268" width="4.28515625" style="132" customWidth="1"/>
    <col min="11269" max="11269" width="10" style="132" customWidth="1"/>
    <col min="11270" max="11270" width="8.5703125" style="132" customWidth="1"/>
    <col min="11271" max="11271" width="8.5703125" style="132" bestFit="1" customWidth="1"/>
    <col min="11272" max="11273" width="7.140625" style="132" bestFit="1" customWidth="1"/>
    <col min="11274" max="11274" width="5.85546875" style="132" bestFit="1" customWidth="1"/>
    <col min="11275" max="11275" width="12.7109375" style="132" customWidth="1"/>
    <col min="11276" max="11276" width="10.85546875" style="132" bestFit="1" customWidth="1"/>
    <col min="11277" max="11521" width="12.7109375" style="132"/>
    <col min="11522" max="11522" width="21.28515625" style="132" customWidth="1"/>
    <col min="11523" max="11523" width="15" style="132" bestFit="1" customWidth="1"/>
    <col min="11524" max="11524" width="4.28515625" style="132" customWidth="1"/>
    <col min="11525" max="11525" width="10" style="132" customWidth="1"/>
    <col min="11526" max="11526" width="8.5703125" style="132" customWidth="1"/>
    <col min="11527" max="11527" width="8.5703125" style="132" bestFit="1" customWidth="1"/>
    <col min="11528" max="11529" width="7.140625" style="132" bestFit="1" customWidth="1"/>
    <col min="11530" max="11530" width="5.85546875" style="132" bestFit="1" customWidth="1"/>
    <col min="11531" max="11531" width="12.7109375" style="132" customWidth="1"/>
    <col min="11532" max="11532" width="10.85546875" style="132" bestFit="1" customWidth="1"/>
    <col min="11533" max="11777" width="12.7109375" style="132"/>
    <col min="11778" max="11778" width="21.28515625" style="132" customWidth="1"/>
    <col min="11779" max="11779" width="15" style="132" bestFit="1" customWidth="1"/>
    <col min="11780" max="11780" width="4.28515625" style="132" customWidth="1"/>
    <col min="11781" max="11781" width="10" style="132" customWidth="1"/>
    <col min="11782" max="11782" width="8.5703125" style="132" customWidth="1"/>
    <col min="11783" max="11783" width="8.5703125" style="132" bestFit="1" customWidth="1"/>
    <col min="11784" max="11785" width="7.140625" style="132" bestFit="1" customWidth="1"/>
    <col min="11786" max="11786" width="5.85546875" style="132" bestFit="1" customWidth="1"/>
    <col min="11787" max="11787" width="12.7109375" style="132" customWidth="1"/>
    <col min="11788" max="11788" width="10.85546875" style="132" bestFit="1" customWidth="1"/>
    <col min="11789" max="12033" width="12.7109375" style="132"/>
    <col min="12034" max="12034" width="21.28515625" style="132" customWidth="1"/>
    <col min="12035" max="12035" width="15" style="132" bestFit="1" customWidth="1"/>
    <col min="12036" max="12036" width="4.28515625" style="132" customWidth="1"/>
    <col min="12037" max="12037" width="10" style="132" customWidth="1"/>
    <col min="12038" max="12038" width="8.5703125" style="132" customWidth="1"/>
    <col min="12039" max="12039" width="8.5703125" style="132" bestFit="1" customWidth="1"/>
    <col min="12040" max="12041" width="7.140625" style="132" bestFit="1" customWidth="1"/>
    <col min="12042" max="12042" width="5.85546875" style="132" bestFit="1" customWidth="1"/>
    <col min="12043" max="12043" width="12.7109375" style="132" customWidth="1"/>
    <col min="12044" max="12044" width="10.85546875" style="132" bestFit="1" customWidth="1"/>
    <col min="12045" max="12289" width="12.7109375" style="132"/>
    <col min="12290" max="12290" width="21.28515625" style="132" customWidth="1"/>
    <col min="12291" max="12291" width="15" style="132" bestFit="1" customWidth="1"/>
    <col min="12292" max="12292" width="4.28515625" style="132" customWidth="1"/>
    <col min="12293" max="12293" width="10" style="132" customWidth="1"/>
    <col min="12294" max="12294" width="8.5703125" style="132" customWidth="1"/>
    <col min="12295" max="12295" width="8.5703125" style="132" bestFit="1" customWidth="1"/>
    <col min="12296" max="12297" width="7.140625" style="132" bestFit="1" customWidth="1"/>
    <col min="12298" max="12298" width="5.85546875" style="132" bestFit="1" customWidth="1"/>
    <col min="12299" max="12299" width="12.7109375" style="132" customWidth="1"/>
    <col min="12300" max="12300" width="10.85546875" style="132" bestFit="1" customWidth="1"/>
    <col min="12301" max="12545" width="12.7109375" style="132"/>
    <col min="12546" max="12546" width="21.28515625" style="132" customWidth="1"/>
    <col min="12547" max="12547" width="15" style="132" bestFit="1" customWidth="1"/>
    <col min="12548" max="12548" width="4.28515625" style="132" customWidth="1"/>
    <col min="12549" max="12549" width="10" style="132" customWidth="1"/>
    <col min="12550" max="12550" width="8.5703125" style="132" customWidth="1"/>
    <col min="12551" max="12551" width="8.5703125" style="132" bestFit="1" customWidth="1"/>
    <col min="12552" max="12553" width="7.140625" style="132" bestFit="1" customWidth="1"/>
    <col min="12554" max="12554" width="5.85546875" style="132" bestFit="1" customWidth="1"/>
    <col min="12555" max="12555" width="12.7109375" style="132" customWidth="1"/>
    <col min="12556" max="12556" width="10.85546875" style="132" bestFit="1" customWidth="1"/>
    <col min="12557" max="12801" width="12.7109375" style="132"/>
    <col min="12802" max="12802" width="21.28515625" style="132" customWidth="1"/>
    <col min="12803" max="12803" width="15" style="132" bestFit="1" customWidth="1"/>
    <col min="12804" max="12804" width="4.28515625" style="132" customWidth="1"/>
    <col min="12805" max="12805" width="10" style="132" customWidth="1"/>
    <col min="12806" max="12806" width="8.5703125" style="132" customWidth="1"/>
    <col min="12807" max="12807" width="8.5703125" style="132" bestFit="1" customWidth="1"/>
    <col min="12808" max="12809" width="7.140625" style="132" bestFit="1" customWidth="1"/>
    <col min="12810" max="12810" width="5.85546875" style="132" bestFit="1" customWidth="1"/>
    <col min="12811" max="12811" width="12.7109375" style="132" customWidth="1"/>
    <col min="12812" max="12812" width="10.85546875" style="132" bestFit="1" customWidth="1"/>
    <col min="12813" max="13057" width="12.7109375" style="132"/>
    <col min="13058" max="13058" width="21.28515625" style="132" customWidth="1"/>
    <col min="13059" max="13059" width="15" style="132" bestFit="1" customWidth="1"/>
    <col min="13060" max="13060" width="4.28515625" style="132" customWidth="1"/>
    <col min="13061" max="13061" width="10" style="132" customWidth="1"/>
    <col min="13062" max="13062" width="8.5703125" style="132" customWidth="1"/>
    <col min="13063" max="13063" width="8.5703125" style="132" bestFit="1" customWidth="1"/>
    <col min="13064" max="13065" width="7.140625" style="132" bestFit="1" customWidth="1"/>
    <col min="13066" max="13066" width="5.85546875" style="132" bestFit="1" customWidth="1"/>
    <col min="13067" max="13067" width="12.7109375" style="132" customWidth="1"/>
    <col min="13068" max="13068" width="10.85546875" style="132" bestFit="1" customWidth="1"/>
    <col min="13069" max="13313" width="12.7109375" style="132"/>
    <col min="13314" max="13314" width="21.28515625" style="132" customWidth="1"/>
    <col min="13315" max="13315" width="15" style="132" bestFit="1" customWidth="1"/>
    <col min="13316" max="13316" width="4.28515625" style="132" customWidth="1"/>
    <col min="13317" max="13317" width="10" style="132" customWidth="1"/>
    <col min="13318" max="13318" width="8.5703125" style="132" customWidth="1"/>
    <col min="13319" max="13319" width="8.5703125" style="132" bestFit="1" customWidth="1"/>
    <col min="13320" max="13321" width="7.140625" style="132" bestFit="1" customWidth="1"/>
    <col min="13322" max="13322" width="5.85546875" style="132" bestFit="1" customWidth="1"/>
    <col min="13323" max="13323" width="12.7109375" style="132" customWidth="1"/>
    <col min="13324" max="13324" width="10.85546875" style="132" bestFit="1" customWidth="1"/>
    <col min="13325" max="13569" width="12.7109375" style="132"/>
    <col min="13570" max="13570" width="21.28515625" style="132" customWidth="1"/>
    <col min="13571" max="13571" width="15" style="132" bestFit="1" customWidth="1"/>
    <col min="13572" max="13572" width="4.28515625" style="132" customWidth="1"/>
    <col min="13573" max="13573" width="10" style="132" customWidth="1"/>
    <col min="13574" max="13574" width="8.5703125" style="132" customWidth="1"/>
    <col min="13575" max="13575" width="8.5703125" style="132" bestFit="1" customWidth="1"/>
    <col min="13576" max="13577" width="7.140625" style="132" bestFit="1" customWidth="1"/>
    <col min="13578" max="13578" width="5.85546875" style="132" bestFit="1" customWidth="1"/>
    <col min="13579" max="13579" width="12.7109375" style="132" customWidth="1"/>
    <col min="13580" max="13580" width="10.85546875" style="132" bestFit="1" customWidth="1"/>
    <col min="13581" max="13825" width="12.7109375" style="132"/>
    <col min="13826" max="13826" width="21.28515625" style="132" customWidth="1"/>
    <col min="13827" max="13827" width="15" style="132" bestFit="1" customWidth="1"/>
    <col min="13828" max="13828" width="4.28515625" style="132" customWidth="1"/>
    <col min="13829" max="13829" width="10" style="132" customWidth="1"/>
    <col min="13830" max="13830" width="8.5703125" style="132" customWidth="1"/>
    <col min="13831" max="13831" width="8.5703125" style="132" bestFit="1" customWidth="1"/>
    <col min="13832" max="13833" width="7.140625" style="132" bestFit="1" customWidth="1"/>
    <col min="13834" max="13834" width="5.85546875" style="132" bestFit="1" customWidth="1"/>
    <col min="13835" max="13835" width="12.7109375" style="132" customWidth="1"/>
    <col min="13836" max="13836" width="10.85546875" style="132" bestFit="1" customWidth="1"/>
    <col min="13837" max="14081" width="12.7109375" style="132"/>
    <col min="14082" max="14082" width="21.28515625" style="132" customWidth="1"/>
    <col min="14083" max="14083" width="15" style="132" bestFit="1" customWidth="1"/>
    <col min="14084" max="14084" width="4.28515625" style="132" customWidth="1"/>
    <col min="14085" max="14085" width="10" style="132" customWidth="1"/>
    <col min="14086" max="14086" width="8.5703125" style="132" customWidth="1"/>
    <col min="14087" max="14087" width="8.5703125" style="132" bestFit="1" customWidth="1"/>
    <col min="14088" max="14089" width="7.140625" style="132" bestFit="1" customWidth="1"/>
    <col min="14090" max="14090" width="5.85546875" style="132" bestFit="1" customWidth="1"/>
    <col min="14091" max="14091" width="12.7109375" style="132" customWidth="1"/>
    <col min="14092" max="14092" width="10.85546875" style="132" bestFit="1" customWidth="1"/>
    <col min="14093" max="14337" width="12.7109375" style="132"/>
    <col min="14338" max="14338" width="21.28515625" style="132" customWidth="1"/>
    <col min="14339" max="14339" width="15" style="132" bestFit="1" customWidth="1"/>
    <col min="14340" max="14340" width="4.28515625" style="132" customWidth="1"/>
    <col min="14341" max="14341" width="10" style="132" customWidth="1"/>
    <col min="14342" max="14342" width="8.5703125" style="132" customWidth="1"/>
    <col min="14343" max="14343" width="8.5703125" style="132" bestFit="1" customWidth="1"/>
    <col min="14344" max="14345" width="7.140625" style="132" bestFit="1" customWidth="1"/>
    <col min="14346" max="14346" width="5.85546875" style="132" bestFit="1" customWidth="1"/>
    <col min="14347" max="14347" width="12.7109375" style="132" customWidth="1"/>
    <col min="14348" max="14348" width="10.85546875" style="132" bestFit="1" customWidth="1"/>
    <col min="14349" max="14593" width="12.7109375" style="132"/>
    <col min="14594" max="14594" width="21.28515625" style="132" customWidth="1"/>
    <col min="14595" max="14595" width="15" style="132" bestFit="1" customWidth="1"/>
    <col min="14596" max="14596" width="4.28515625" style="132" customWidth="1"/>
    <col min="14597" max="14597" width="10" style="132" customWidth="1"/>
    <col min="14598" max="14598" width="8.5703125" style="132" customWidth="1"/>
    <col min="14599" max="14599" width="8.5703125" style="132" bestFit="1" customWidth="1"/>
    <col min="14600" max="14601" width="7.140625" style="132" bestFit="1" customWidth="1"/>
    <col min="14602" max="14602" width="5.85546875" style="132" bestFit="1" customWidth="1"/>
    <col min="14603" max="14603" width="12.7109375" style="132" customWidth="1"/>
    <col min="14604" max="14604" width="10.85546875" style="132" bestFit="1" customWidth="1"/>
    <col min="14605" max="14849" width="12.7109375" style="132"/>
    <col min="14850" max="14850" width="21.28515625" style="132" customWidth="1"/>
    <col min="14851" max="14851" width="15" style="132" bestFit="1" customWidth="1"/>
    <col min="14852" max="14852" width="4.28515625" style="132" customWidth="1"/>
    <col min="14853" max="14853" width="10" style="132" customWidth="1"/>
    <col min="14854" max="14854" width="8.5703125" style="132" customWidth="1"/>
    <col min="14855" max="14855" width="8.5703125" style="132" bestFit="1" customWidth="1"/>
    <col min="14856" max="14857" width="7.140625" style="132" bestFit="1" customWidth="1"/>
    <col min="14858" max="14858" width="5.85546875" style="132" bestFit="1" customWidth="1"/>
    <col min="14859" max="14859" width="12.7109375" style="132" customWidth="1"/>
    <col min="14860" max="14860" width="10.85546875" style="132" bestFit="1" customWidth="1"/>
    <col min="14861" max="15105" width="12.7109375" style="132"/>
    <col min="15106" max="15106" width="21.28515625" style="132" customWidth="1"/>
    <col min="15107" max="15107" width="15" style="132" bestFit="1" customWidth="1"/>
    <col min="15108" max="15108" width="4.28515625" style="132" customWidth="1"/>
    <col min="15109" max="15109" width="10" style="132" customWidth="1"/>
    <col min="15110" max="15110" width="8.5703125" style="132" customWidth="1"/>
    <col min="15111" max="15111" width="8.5703125" style="132" bestFit="1" customWidth="1"/>
    <col min="15112" max="15113" width="7.140625" style="132" bestFit="1" customWidth="1"/>
    <col min="15114" max="15114" width="5.85546875" style="132" bestFit="1" customWidth="1"/>
    <col min="15115" max="15115" width="12.7109375" style="132" customWidth="1"/>
    <col min="15116" max="15116" width="10.85546875" style="132" bestFit="1" customWidth="1"/>
    <col min="15117" max="15361" width="12.7109375" style="132"/>
    <col min="15362" max="15362" width="21.28515625" style="132" customWidth="1"/>
    <col min="15363" max="15363" width="15" style="132" bestFit="1" customWidth="1"/>
    <col min="15364" max="15364" width="4.28515625" style="132" customWidth="1"/>
    <col min="15365" max="15365" width="10" style="132" customWidth="1"/>
    <col min="15366" max="15366" width="8.5703125" style="132" customWidth="1"/>
    <col min="15367" max="15367" width="8.5703125" style="132" bestFit="1" customWidth="1"/>
    <col min="15368" max="15369" width="7.140625" style="132" bestFit="1" customWidth="1"/>
    <col min="15370" max="15370" width="5.85546875" style="132" bestFit="1" customWidth="1"/>
    <col min="15371" max="15371" width="12.7109375" style="132" customWidth="1"/>
    <col min="15372" max="15372" width="10.85546875" style="132" bestFit="1" customWidth="1"/>
    <col min="15373" max="15617" width="12.7109375" style="132"/>
    <col min="15618" max="15618" width="21.28515625" style="132" customWidth="1"/>
    <col min="15619" max="15619" width="15" style="132" bestFit="1" customWidth="1"/>
    <col min="15620" max="15620" width="4.28515625" style="132" customWidth="1"/>
    <col min="15621" max="15621" width="10" style="132" customWidth="1"/>
    <col min="15622" max="15622" width="8.5703125" style="132" customWidth="1"/>
    <col min="15623" max="15623" width="8.5703125" style="132" bestFit="1" customWidth="1"/>
    <col min="15624" max="15625" width="7.140625" style="132" bestFit="1" customWidth="1"/>
    <col min="15626" max="15626" width="5.85546875" style="132" bestFit="1" customWidth="1"/>
    <col min="15627" max="15627" width="12.7109375" style="132" customWidth="1"/>
    <col min="15628" max="15628" width="10.85546875" style="132" bestFit="1" customWidth="1"/>
    <col min="15629" max="15873" width="12.7109375" style="132"/>
    <col min="15874" max="15874" width="21.28515625" style="132" customWidth="1"/>
    <col min="15875" max="15875" width="15" style="132" bestFit="1" customWidth="1"/>
    <col min="15876" max="15876" width="4.28515625" style="132" customWidth="1"/>
    <col min="15877" max="15877" width="10" style="132" customWidth="1"/>
    <col min="15878" max="15878" width="8.5703125" style="132" customWidth="1"/>
    <col min="15879" max="15879" width="8.5703125" style="132" bestFit="1" customWidth="1"/>
    <col min="15880" max="15881" width="7.140625" style="132" bestFit="1" customWidth="1"/>
    <col min="15882" max="15882" width="5.85546875" style="132" bestFit="1" customWidth="1"/>
    <col min="15883" max="15883" width="12.7109375" style="132" customWidth="1"/>
    <col min="15884" max="15884" width="10.85546875" style="132" bestFit="1" customWidth="1"/>
    <col min="15885" max="16129" width="12.7109375" style="132"/>
    <col min="16130" max="16130" width="21.28515625" style="132" customWidth="1"/>
    <col min="16131" max="16131" width="15" style="132" bestFit="1" customWidth="1"/>
    <col min="16132" max="16132" width="4.28515625" style="132" customWidth="1"/>
    <col min="16133" max="16133" width="10" style="132" customWidth="1"/>
    <col min="16134" max="16134" width="8.5703125" style="132" customWidth="1"/>
    <col min="16135" max="16135" width="8.5703125" style="132" bestFit="1" customWidth="1"/>
    <col min="16136" max="16137" width="7.140625" style="132" bestFit="1" customWidth="1"/>
    <col min="16138" max="16138" width="5.85546875" style="132" bestFit="1" customWidth="1"/>
    <col min="16139" max="16139" width="12.7109375" style="132" customWidth="1"/>
    <col min="16140" max="16140" width="10.85546875" style="132" bestFit="1" customWidth="1"/>
    <col min="16141" max="16384" width="12.7109375" style="132"/>
  </cols>
  <sheetData>
    <row r="1" spans="2:12" x14ac:dyDescent="0.25">
      <c r="B1" s="127" t="str">
        <f>المدخلات!G1</f>
        <v>المندوبية الجهوية للتربية</v>
      </c>
      <c r="C1" s="128">
        <f>المدخلات!I1</f>
        <v>0</v>
      </c>
      <c r="D1" s="129"/>
      <c r="E1" s="129"/>
      <c r="F1" s="130" t="str">
        <f>المدخلات!G4</f>
        <v>القسم</v>
      </c>
      <c r="G1" s="131"/>
      <c r="H1" s="393">
        <f>المدخلات!I4</f>
        <v>0</v>
      </c>
      <c r="I1" s="394"/>
    </row>
    <row r="2" spans="2:12" x14ac:dyDescent="0.25">
      <c r="B2" s="127" t="str">
        <f>المدخلات!G2</f>
        <v>المدرسة الإبتدائية</v>
      </c>
      <c r="C2" s="128">
        <f>المدخلات!I2</f>
        <v>0</v>
      </c>
      <c r="D2" s="134"/>
      <c r="E2" s="134"/>
      <c r="F2" s="130" t="str">
        <f>المدخلات!G5</f>
        <v>السنة الدراسية</v>
      </c>
      <c r="G2" s="136"/>
      <c r="H2" s="395" t="str">
        <f>المدخلات!I5</f>
        <v>2019-2018</v>
      </c>
      <c r="I2" s="396"/>
    </row>
    <row r="3" spans="2:12" x14ac:dyDescent="0.25">
      <c r="B3" s="133" t="str">
        <f>المدخلات!G3</f>
        <v>المعلم (ة)</v>
      </c>
      <c r="C3" s="162">
        <f>المدخلات!I3</f>
        <v>0</v>
      </c>
      <c r="D3" s="137"/>
      <c r="E3" s="137"/>
      <c r="F3" s="135" t="str">
        <f>المدخلات!G6</f>
        <v>عدد التلاميذ</v>
      </c>
      <c r="G3" s="138"/>
      <c r="H3" s="397">
        <f>المدخلات!I6</f>
        <v>45</v>
      </c>
      <c r="I3" s="398"/>
    </row>
    <row r="5" spans="2:12" ht="27.75" x14ac:dyDescent="0.4">
      <c r="B5" s="399" t="s">
        <v>94</v>
      </c>
      <c r="C5" s="399"/>
      <c r="D5" s="399"/>
      <c r="E5" s="399"/>
      <c r="F5" s="399"/>
      <c r="G5" s="399"/>
      <c r="H5" s="399"/>
      <c r="I5" s="399"/>
      <c r="K5" s="139"/>
      <c r="L5" s="139"/>
    </row>
    <row r="6" spans="2:12" x14ac:dyDescent="0.25">
      <c r="L6" s="139"/>
    </row>
    <row r="7" spans="2:12" x14ac:dyDescent="0.25">
      <c r="B7" s="140" t="s">
        <v>95</v>
      </c>
      <c r="C7" s="391" t="str">
        <f>VLOOKUP(H7,ثلاثي1!A5:AK49,2,FALSE)</f>
        <v/>
      </c>
      <c r="D7" s="392"/>
      <c r="E7" s="392"/>
      <c r="G7" s="144" t="s">
        <v>98</v>
      </c>
      <c r="H7" s="163">
        <v>1</v>
      </c>
    </row>
    <row r="8" spans="2:12" s="141" customFormat="1" x14ac:dyDescent="0.25">
      <c r="L8" s="139"/>
    </row>
    <row r="9" spans="2:12" s="141" customFormat="1" ht="18" x14ac:dyDescent="0.25">
      <c r="B9" s="400" t="str">
        <f>ثلاثي1!D3</f>
        <v>مجال اللغة العربية</v>
      </c>
      <c r="C9" s="401"/>
      <c r="D9" s="132"/>
      <c r="E9" s="140" t="str">
        <f>ثلاثي1!B57</f>
        <v>معدل القسم</v>
      </c>
      <c r="F9" s="142" t="str">
        <f>ثلاثي1!B56</f>
        <v>أدنى عدد</v>
      </c>
      <c r="G9" s="142" t="str">
        <f>ثلاثي1!B55</f>
        <v>أعلى عدد</v>
      </c>
      <c r="L9" s="143"/>
    </row>
    <row r="10" spans="2:12" s="141" customFormat="1" x14ac:dyDescent="0.25">
      <c r="B10" s="144" t="str">
        <f>ثلاثي1!D4</f>
        <v>تواصل شفوي</v>
      </c>
      <c r="C10" s="145">
        <f>VLOOKUP(H7,ثلاثي1!A5:AK49,4,FALSE)</f>
        <v>0</v>
      </c>
      <c r="D10" s="132"/>
      <c r="E10" s="146" t="e">
        <f>ثلاثي1!D57</f>
        <v>#DIV/0!</v>
      </c>
      <c r="F10" s="147">
        <f>ثلاثي1!D56</f>
        <v>0</v>
      </c>
      <c r="G10" s="147">
        <f>ثلاثي1!D55</f>
        <v>0</v>
      </c>
      <c r="H10" s="153" t="str">
        <f>IF(AND(C10=F10,C$39=G$39),"للتثبت","")</f>
        <v>للتثبت</v>
      </c>
    </row>
    <row r="11" spans="2:12" s="141" customFormat="1" x14ac:dyDescent="0.25">
      <c r="B11" s="148" t="str">
        <f>ثلاثي1!E4</f>
        <v>قراءة</v>
      </c>
      <c r="C11" s="145">
        <f>VLOOKUP(H7,ثلاثي1!A5:AK49,5,FALSE)</f>
        <v>0</v>
      </c>
      <c r="D11" s="149"/>
      <c r="E11" s="146" t="e">
        <f>ثلاثي1!E57</f>
        <v>#DIV/0!</v>
      </c>
      <c r="F11" s="147">
        <f>ثلاثي1!E56</f>
        <v>0</v>
      </c>
      <c r="G11" s="147">
        <f>ثلاثي1!E55</f>
        <v>0</v>
      </c>
      <c r="H11" s="153" t="str">
        <f t="shared" ref="H11:H14" si="0">IF(AND(C11=F11,C$39=G$39),"للتثبت","")</f>
        <v>للتثبت</v>
      </c>
      <c r="I11" s="149"/>
      <c r="J11" s="150"/>
      <c r="K11" s="150"/>
      <c r="L11" s="150"/>
    </row>
    <row r="12" spans="2:12" s="141" customFormat="1" x14ac:dyDescent="0.25">
      <c r="B12" s="148" t="str">
        <f>ثلاثي1!F4</f>
        <v>قواعد اللغة</v>
      </c>
      <c r="C12" s="145">
        <f>VLOOKUP(H7,ثلاثي1!A5:AK49,6,FALSE)</f>
        <v>0</v>
      </c>
      <c r="D12" s="149"/>
      <c r="E12" s="146" t="e">
        <f>ثلاثي1!F57</f>
        <v>#DIV/0!</v>
      </c>
      <c r="F12" s="147">
        <f>ثلاثي1!F56</f>
        <v>0</v>
      </c>
      <c r="G12" s="147">
        <f>+ثلاثي1!F55</f>
        <v>0</v>
      </c>
      <c r="H12" s="153" t="str">
        <f t="shared" si="0"/>
        <v>للتثبت</v>
      </c>
      <c r="I12" s="149"/>
      <c r="J12" s="150"/>
      <c r="K12" s="150"/>
      <c r="L12" s="150"/>
    </row>
    <row r="13" spans="2:12" s="141" customFormat="1" x14ac:dyDescent="0.25">
      <c r="B13" s="148" t="str">
        <f>ثلاثي1!G4</f>
        <v>إنتاج كتابي</v>
      </c>
      <c r="C13" s="145">
        <f>VLOOKUP(H7,ثلاثي1!A5:AK49,7,FALSE)</f>
        <v>0</v>
      </c>
      <c r="D13" s="149"/>
      <c r="E13" s="146" t="e">
        <f>ثلاثي1!G57</f>
        <v>#DIV/0!</v>
      </c>
      <c r="F13" s="147">
        <f>ثلاثي1!G56</f>
        <v>0</v>
      </c>
      <c r="G13" s="147">
        <f>ثلاثي1!G55</f>
        <v>0</v>
      </c>
      <c r="H13" s="153" t="str">
        <f t="shared" si="0"/>
        <v>للتثبت</v>
      </c>
      <c r="I13" s="149"/>
      <c r="J13" s="150"/>
      <c r="K13" s="150"/>
      <c r="L13" s="150"/>
    </row>
    <row r="14" spans="2:12" x14ac:dyDescent="0.25">
      <c r="B14" s="148" t="str">
        <f>ثلاثي1!I4</f>
        <v>معدل المجال</v>
      </c>
      <c r="C14" s="166">
        <f>VLOOKUP(H7,ثلاثي1!A5:AK49,9,FALSE)</f>
        <v>0</v>
      </c>
      <c r="D14" s="149"/>
      <c r="E14" s="146">
        <f>ثلاثي1!I57</f>
        <v>0</v>
      </c>
      <c r="F14" s="147">
        <f>ثلاثي1!I56</f>
        <v>0</v>
      </c>
      <c r="G14" s="147">
        <f>ثلاثي1!I55</f>
        <v>0</v>
      </c>
      <c r="H14" s="153" t="str">
        <f t="shared" si="0"/>
        <v>للتثبت</v>
      </c>
      <c r="I14" s="149"/>
      <c r="J14" s="149"/>
      <c r="K14" s="150"/>
      <c r="L14" s="150"/>
    </row>
    <row r="15" spans="2:12" x14ac:dyDescent="0.25">
      <c r="B15" s="149"/>
      <c r="C15" s="151"/>
      <c r="D15" s="149"/>
      <c r="E15" s="152"/>
      <c r="F15" s="151"/>
      <c r="G15" s="151"/>
      <c r="H15" s="152"/>
      <c r="J15" s="149"/>
      <c r="K15" s="149"/>
      <c r="L15" s="149"/>
    </row>
    <row r="16" spans="2:12" ht="18" x14ac:dyDescent="0.25">
      <c r="B16" s="389" t="str">
        <f>ثلاثي1!K3</f>
        <v>مجال العلوم والتكنولوجيا</v>
      </c>
      <c r="C16" s="390"/>
      <c r="D16" s="149"/>
      <c r="E16" s="152"/>
      <c r="F16" s="153"/>
      <c r="G16" s="153"/>
      <c r="H16" s="153"/>
      <c r="K16" s="149"/>
      <c r="L16" s="149"/>
    </row>
    <row r="17" spans="2:12" x14ac:dyDescent="0.25">
      <c r="B17" s="148" t="str">
        <f>ثلاثي1!K4</f>
        <v>رياضيات</v>
      </c>
      <c r="C17" s="154">
        <f>VLOOKUP(H7,ثلاثي1!A5:AK49,11,FALSE)</f>
        <v>0</v>
      </c>
      <c r="E17" s="146" t="e">
        <f>ثلاثي1!K57</f>
        <v>#DIV/0!</v>
      </c>
      <c r="F17" s="147">
        <f>ثلاثي1!K56</f>
        <v>0</v>
      </c>
      <c r="G17" s="147">
        <f>ثلاثي1!K55</f>
        <v>0</v>
      </c>
      <c r="H17" s="153" t="str">
        <f>IF(AND(C17=F17,C$39=G$39),"للتثبت","")</f>
        <v>للتثبت</v>
      </c>
      <c r="I17" s="155"/>
      <c r="K17" s="149"/>
      <c r="L17" s="149"/>
    </row>
    <row r="18" spans="2:12" x14ac:dyDescent="0.25">
      <c r="B18" s="148" t="str">
        <f>ثلاثي1!L4</f>
        <v>الإيقاظ العلمي</v>
      </c>
      <c r="C18" s="145">
        <f>VLOOKUP(H7,ثلاثي1!A5:AK49,12,FALSE)</f>
        <v>0</v>
      </c>
      <c r="D18" s="156"/>
      <c r="E18" s="146" t="e">
        <f>ثلاثي1!L57</f>
        <v>#DIV/0!</v>
      </c>
      <c r="F18" s="147">
        <f>ثلاثي1!L56</f>
        <v>0</v>
      </c>
      <c r="G18" s="147">
        <f>ثلاثي1!L55</f>
        <v>0</v>
      </c>
      <c r="H18" s="153" t="str">
        <f t="shared" ref="H18:H20" si="1">IF(AND(C18=F18,C$39=G$39),"للتثبت","")</f>
        <v>للتثبت</v>
      </c>
      <c r="I18" s="155"/>
      <c r="J18" s="155"/>
      <c r="K18" s="149"/>
      <c r="L18" s="149"/>
    </row>
    <row r="19" spans="2:12" x14ac:dyDescent="0.25">
      <c r="B19" s="148" t="str">
        <f>ثلاثي1!M4</f>
        <v>تربية تكنولوجية</v>
      </c>
      <c r="C19" s="145">
        <f>VLOOKUP(H7,ثلاثي1!A5:AK49,13,FALSE)</f>
        <v>0</v>
      </c>
      <c r="D19" s="149"/>
      <c r="E19" s="146" t="e">
        <f>ثلاثي1!M57</f>
        <v>#DIV/0!</v>
      </c>
      <c r="F19" s="147">
        <f>ثلاثي1!M56</f>
        <v>0</v>
      </c>
      <c r="G19" s="147">
        <f>ثلاثي1!M55</f>
        <v>0</v>
      </c>
      <c r="H19" s="153" t="str">
        <f t="shared" si="1"/>
        <v>للتثبت</v>
      </c>
      <c r="I19" s="149"/>
      <c r="J19" s="155"/>
      <c r="K19" s="149"/>
      <c r="L19" s="149"/>
    </row>
    <row r="20" spans="2:12" x14ac:dyDescent="0.25">
      <c r="B20" s="148" t="str">
        <f>ثلاثي1!O4</f>
        <v>معدل المجال</v>
      </c>
      <c r="C20" s="167">
        <f>VLOOKUP(H7,ثلاثي1!A5:AK49,15,FALSE)</f>
        <v>0</v>
      </c>
      <c r="D20" s="149"/>
      <c r="E20" s="146">
        <f>ثلاثي1!O57</f>
        <v>0</v>
      </c>
      <c r="F20" s="147">
        <f>ثلاثي1!O56</f>
        <v>0</v>
      </c>
      <c r="G20" s="147">
        <f>ثلاثي1!O55</f>
        <v>0</v>
      </c>
      <c r="H20" s="153" t="str">
        <f t="shared" si="1"/>
        <v>للتثبت</v>
      </c>
      <c r="I20" s="149"/>
      <c r="J20" s="149"/>
      <c r="K20" s="149"/>
      <c r="L20" s="149"/>
    </row>
    <row r="21" spans="2:12" x14ac:dyDescent="0.25">
      <c r="B21" s="149"/>
      <c r="C21" s="153"/>
      <c r="D21" s="149"/>
      <c r="E21" s="152"/>
      <c r="F21" s="153"/>
      <c r="G21" s="153"/>
      <c r="H21" s="153"/>
      <c r="I21" s="152"/>
      <c r="J21" s="149"/>
      <c r="K21" s="149"/>
      <c r="L21" s="149"/>
    </row>
    <row r="22" spans="2:12" ht="18" x14ac:dyDescent="0.25">
      <c r="B22" s="389" t="str">
        <f>ثلاثي1!Q3</f>
        <v>مجال التنشئة</v>
      </c>
      <c r="C22" s="390"/>
      <c r="D22" s="149"/>
      <c r="H22" s="153"/>
      <c r="K22" s="149"/>
      <c r="L22" s="149"/>
    </row>
    <row r="23" spans="2:12" x14ac:dyDescent="0.25">
      <c r="B23" s="148" t="str">
        <f>ثلاثي1!Q4</f>
        <v>تربية إسلامية</v>
      </c>
      <c r="C23" s="154">
        <f>VLOOKUP(H7,ثلاثي1!A5:AK49,17,FALSE)</f>
        <v>0</v>
      </c>
      <c r="E23" s="146" t="e">
        <f>ثلاثي1!Q57</f>
        <v>#DIV/0!</v>
      </c>
      <c r="F23" s="147">
        <f>ثلاثي1!Q56</f>
        <v>0</v>
      </c>
      <c r="G23" s="147">
        <f>ثلاثي1!Q55</f>
        <v>0</v>
      </c>
      <c r="H23" s="153" t="str">
        <f>IF(AND(C23=F23,C$39=G$39),"للتثبت","")</f>
        <v>للتثبت</v>
      </c>
      <c r="J23" s="149"/>
      <c r="K23" s="149"/>
      <c r="L23" s="149"/>
    </row>
    <row r="24" spans="2:12" x14ac:dyDescent="0.25">
      <c r="B24" s="148" t="str">
        <f>ثلاثي1!R4</f>
        <v>تاريخ</v>
      </c>
      <c r="C24" s="154">
        <f>VLOOKUP(H7,ثلاثي1!A5:AK49,18,FALSE)</f>
        <v>0</v>
      </c>
      <c r="E24" s="146" t="e">
        <f>ثلاثي1!R57</f>
        <v>#DIV/0!</v>
      </c>
      <c r="F24" s="147">
        <f>ثلاثي1!R56</f>
        <v>0</v>
      </c>
      <c r="G24" s="147">
        <f>ثلاثي1!R55</f>
        <v>0</v>
      </c>
      <c r="H24" s="153" t="str">
        <f t="shared" ref="H24:H30" si="2">IF(AND(C24=F24,C$39=G$39),"للتثبت","")</f>
        <v>للتثبت</v>
      </c>
      <c r="J24" s="149"/>
      <c r="K24" s="149"/>
      <c r="L24" s="149"/>
    </row>
    <row r="25" spans="2:12" x14ac:dyDescent="0.25">
      <c r="B25" s="148" t="str">
        <f>ثلاثي1!S4</f>
        <v>جغرافيا</v>
      </c>
      <c r="C25" s="154">
        <f>VLOOKUP(H7,ثلاثي1!A5:AK49,19,FALSE)</f>
        <v>0</v>
      </c>
      <c r="E25" s="146" t="e">
        <f>ثلاثي1!S57</f>
        <v>#DIV/0!</v>
      </c>
      <c r="F25" s="147">
        <f>ثلاثي1!S56</f>
        <v>0</v>
      </c>
      <c r="G25" s="147">
        <f>ثلاثي1!S55</f>
        <v>0</v>
      </c>
      <c r="H25" s="153" t="str">
        <f t="shared" si="2"/>
        <v>للتثبت</v>
      </c>
      <c r="J25" s="149"/>
      <c r="K25" s="149"/>
      <c r="L25" s="149"/>
    </row>
    <row r="26" spans="2:12" x14ac:dyDescent="0.25">
      <c r="B26" s="148" t="str">
        <f>ثلاثي1!T4</f>
        <v>تربية مدنية</v>
      </c>
      <c r="C26" s="154">
        <f>VLOOKUP(H7,ثلاثي1!A5:AK49,20,FALSE)</f>
        <v>0</v>
      </c>
      <c r="E26" s="146" t="e">
        <f>ثلاثي1!T57</f>
        <v>#DIV/0!</v>
      </c>
      <c r="F26" s="147">
        <f>ثلاثي1!T56</f>
        <v>0</v>
      </c>
      <c r="G26" s="147">
        <f>ثلاثي1!T55</f>
        <v>0</v>
      </c>
      <c r="H26" s="153" t="str">
        <f t="shared" si="2"/>
        <v>للتثبت</v>
      </c>
      <c r="J26" s="149"/>
      <c r="K26" s="149"/>
      <c r="L26" s="149"/>
    </row>
    <row r="27" spans="2:12" x14ac:dyDescent="0.25">
      <c r="B27" s="148" t="str">
        <f>ثلاثي1!U4</f>
        <v>تربية تشكيلية</v>
      </c>
      <c r="C27" s="154">
        <f>VLOOKUP(H7,ثلاثي1!A5:AK49,21,FALSE)</f>
        <v>0</v>
      </c>
      <c r="D27" s="149"/>
      <c r="E27" s="146" t="e">
        <f>ثلاثي1!U57</f>
        <v>#DIV/0!</v>
      </c>
      <c r="F27" s="147">
        <f>ثلاثي1!U56</f>
        <v>0</v>
      </c>
      <c r="G27" s="147">
        <f>ثلاثي1!U55</f>
        <v>0</v>
      </c>
      <c r="H27" s="153" t="str">
        <f t="shared" si="2"/>
        <v>للتثبت</v>
      </c>
      <c r="I27" s="149"/>
      <c r="J27" s="149"/>
      <c r="K27" s="149"/>
      <c r="L27" s="149"/>
    </row>
    <row r="28" spans="2:12" x14ac:dyDescent="0.25">
      <c r="B28" s="148" t="str">
        <f>ثلاثي1!V4</f>
        <v>تربية موسيقية</v>
      </c>
      <c r="C28" s="154">
        <f>VLOOKUP(H7,ثلاثي1!A5:AK49,22,FALSE)</f>
        <v>0</v>
      </c>
      <c r="D28" s="149"/>
      <c r="E28" s="146" t="e">
        <f>ثلاثي1!V57</f>
        <v>#DIV/0!</v>
      </c>
      <c r="F28" s="147">
        <f>ثلاثي1!V56</f>
        <v>0</v>
      </c>
      <c r="G28" s="147">
        <f>ثلاثي1!V55</f>
        <v>0</v>
      </c>
      <c r="H28" s="153" t="str">
        <f t="shared" si="2"/>
        <v>للتثبت</v>
      </c>
      <c r="J28" s="149"/>
      <c r="K28" s="149"/>
      <c r="L28" s="149"/>
    </row>
    <row r="29" spans="2:12" x14ac:dyDescent="0.25">
      <c r="B29" s="148" t="str">
        <f>ثلاثي1!W4</f>
        <v>تربية بدنية</v>
      </c>
      <c r="C29" s="154">
        <f>IF(VLOOKUP(H7,ثلاثي1!A5:AK49,23,FALSE)=7.77,"معفى",VLOOKUP(H7,ثلاثي1!A5:AK49,23,FALSE))</f>
        <v>0</v>
      </c>
      <c r="E29" s="146">
        <f>ثلاثي1!W57</f>
        <v>0</v>
      </c>
      <c r="F29" s="147">
        <f>ثلاثي1!W56</f>
        <v>0</v>
      </c>
      <c r="G29" s="147">
        <f>ثلاثي1!W55</f>
        <v>0</v>
      </c>
      <c r="H29" s="153" t="str">
        <f t="shared" si="2"/>
        <v>للتثبت</v>
      </c>
      <c r="J29" s="149"/>
      <c r="K29" s="149"/>
      <c r="L29" s="149"/>
    </row>
    <row r="30" spans="2:12" x14ac:dyDescent="0.25">
      <c r="B30" s="148" t="str">
        <f>ثلاثي1!Y4</f>
        <v>معدل المجال</v>
      </c>
      <c r="C30" s="167">
        <f>VLOOKUP(H7,ثلاثي1!A5:AK49,25,FALSE)</f>
        <v>0</v>
      </c>
      <c r="E30" s="146">
        <f>ثلاثي1!Y57</f>
        <v>0</v>
      </c>
      <c r="F30" s="147">
        <f>ثلاثي1!Y56</f>
        <v>0</v>
      </c>
      <c r="G30" s="147">
        <f>ثلاثي1!Y55</f>
        <v>0</v>
      </c>
      <c r="H30" s="153" t="str">
        <f t="shared" si="2"/>
        <v>للتثبت</v>
      </c>
      <c r="J30" s="149"/>
      <c r="K30" s="149"/>
      <c r="L30" s="149"/>
    </row>
    <row r="31" spans="2:12" x14ac:dyDescent="0.25">
      <c r="B31" s="149"/>
      <c r="C31" s="153"/>
      <c r="D31" s="149"/>
      <c r="E31" s="152"/>
      <c r="H31" s="153"/>
      <c r="J31" s="149"/>
      <c r="K31" s="151"/>
      <c r="L31" s="149"/>
    </row>
    <row r="32" spans="2:12" ht="18" x14ac:dyDescent="0.25">
      <c r="B32" s="389" t="str">
        <f>ثلاثي1!AA3</f>
        <v>مجال اللغات</v>
      </c>
      <c r="C32" s="390"/>
      <c r="E32" s="152"/>
      <c r="H32" s="152"/>
      <c r="I32" s="151"/>
      <c r="J32" s="149"/>
      <c r="K32" s="151"/>
      <c r="L32" s="149"/>
    </row>
    <row r="33" spans="2:12" x14ac:dyDescent="0.25">
      <c r="B33" s="148" t="str">
        <f>ثلاثي1!AA4</f>
        <v>Expr orale</v>
      </c>
      <c r="C33" s="145">
        <f>VLOOKUP(H7,ثلاثي1!A5:AK49,27,FALSE)</f>
        <v>0</v>
      </c>
      <c r="D33" s="149"/>
      <c r="E33" s="146" t="e">
        <f>ثلاثي1!AA57</f>
        <v>#DIV/0!</v>
      </c>
      <c r="F33" s="147">
        <f>ثلاثي1!AA56</f>
        <v>0</v>
      </c>
      <c r="G33" s="147">
        <f>ثلاثي1!AA55</f>
        <v>0</v>
      </c>
      <c r="H33" s="153" t="str">
        <f>IF(AND(C33=F33,C$39=G$39),"للتثبت","")</f>
        <v>للتثبت</v>
      </c>
      <c r="J33" s="149"/>
      <c r="K33" s="151"/>
      <c r="L33" s="149"/>
    </row>
    <row r="34" spans="2:12" x14ac:dyDescent="0.25">
      <c r="B34" s="148" t="str">
        <f>ثلاثي1!AB4</f>
        <v>Lecture</v>
      </c>
      <c r="C34" s="157">
        <f>VLOOKUP(H7,ثلاثي1!A5:AK49,28,FALSE)</f>
        <v>0</v>
      </c>
      <c r="D34" s="149"/>
      <c r="E34" s="146" t="e">
        <f>ثلاثي1!AB57</f>
        <v>#DIV/0!</v>
      </c>
      <c r="F34" s="147">
        <f>ثلاثي1!AB56</f>
        <v>0</v>
      </c>
      <c r="G34" s="147">
        <f>ثلاثي1!AB55</f>
        <v>0</v>
      </c>
      <c r="H34" s="153" t="str">
        <f t="shared" ref="H34:H37" si="3">IF(AND(C34=F34,C$39=G$39),"للتثبت","")</f>
        <v>للتثبت</v>
      </c>
      <c r="J34" s="149"/>
      <c r="K34" s="151"/>
      <c r="L34" s="149"/>
    </row>
    <row r="35" spans="2:12" x14ac:dyDescent="0.25">
      <c r="B35" s="148" t="str">
        <f>ثلاثي1!AC4</f>
        <v>Prod écrite</v>
      </c>
      <c r="C35" s="157">
        <f>VLOOKUP(H7,ثلاثي1!A5:AK49,29,FALSE)</f>
        <v>0</v>
      </c>
      <c r="D35" s="149"/>
      <c r="E35" s="146" t="e">
        <f>ثلاثي1!AC57</f>
        <v>#DIV/0!</v>
      </c>
      <c r="F35" s="147">
        <f>ثلاثي1!AC56</f>
        <v>0</v>
      </c>
      <c r="G35" s="147">
        <f>ثلاثي1!AC55</f>
        <v>0</v>
      </c>
      <c r="H35" s="153" t="str">
        <f t="shared" si="3"/>
        <v>للتثبت</v>
      </c>
      <c r="J35" s="149"/>
      <c r="K35" s="149"/>
      <c r="L35" s="149"/>
    </row>
    <row r="36" spans="2:12" x14ac:dyDescent="0.25">
      <c r="B36" s="148" t="str">
        <f>ثلاثي1!AD4</f>
        <v>الأنقليزية</v>
      </c>
      <c r="C36" s="157">
        <f>VLOOKUP(H7,ثلاثي1!A5:AK49,30,FALSE)</f>
        <v>0</v>
      </c>
      <c r="D36" s="149"/>
      <c r="E36" s="146" t="e">
        <f>ثلاثي1!AD57</f>
        <v>#DIV/0!</v>
      </c>
      <c r="F36" s="147">
        <f>ثلاثي1!AD56</f>
        <v>0</v>
      </c>
      <c r="G36" s="147">
        <f>ثلاثي1!AD55</f>
        <v>0</v>
      </c>
      <c r="H36" s="153" t="str">
        <f t="shared" si="3"/>
        <v>للتثبت</v>
      </c>
      <c r="J36" s="149"/>
      <c r="K36" s="149"/>
      <c r="L36" s="149"/>
    </row>
    <row r="37" spans="2:12" x14ac:dyDescent="0.25">
      <c r="B37" s="148" t="str">
        <f>ثلاثي1!AF4</f>
        <v>معدل المجال</v>
      </c>
      <c r="C37" s="167">
        <f>VLOOKUP(H7,ثلاثي1!A5:AK49,32,FALSE)</f>
        <v>0</v>
      </c>
      <c r="D37" s="149"/>
      <c r="E37" s="146">
        <f>ثلاثي1!AF57</f>
        <v>0</v>
      </c>
      <c r="F37" s="147">
        <f>ثلاثي1!AF56</f>
        <v>0</v>
      </c>
      <c r="G37" s="147">
        <f>ثلاثي1!AF55</f>
        <v>0</v>
      </c>
      <c r="H37" s="153" t="str">
        <f t="shared" si="3"/>
        <v>للتثبت</v>
      </c>
      <c r="I37" s="149"/>
      <c r="J37" s="149"/>
      <c r="K37" s="149"/>
      <c r="L37" s="149"/>
    </row>
    <row r="38" spans="2:12" x14ac:dyDescent="0.25">
      <c r="B38" s="149"/>
      <c r="D38" s="149"/>
      <c r="E38" s="152"/>
      <c r="F38" s="152"/>
      <c r="G38" s="152"/>
      <c r="H38" s="152"/>
      <c r="J38" s="149"/>
      <c r="K38" s="149"/>
      <c r="L38" s="149"/>
    </row>
    <row r="39" spans="2:12" ht="18" x14ac:dyDescent="0.25">
      <c r="B39" s="158" t="s">
        <v>96</v>
      </c>
      <c r="C39" s="145">
        <f>VLOOKUP(H7,ثلاثي1!A5:AK49,35,FALSE)</f>
        <v>0</v>
      </c>
      <c r="E39" s="146">
        <f>ثلاثي1!AI57</f>
        <v>0</v>
      </c>
      <c r="F39" s="147">
        <f>ثلاثي1!AI56</f>
        <v>0</v>
      </c>
      <c r="G39" s="147">
        <f>ثلاثي1!AI55</f>
        <v>0</v>
      </c>
      <c r="H39" s="152"/>
      <c r="I39" s="149"/>
      <c r="J39" s="152"/>
      <c r="K39" s="152"/>
      <c r="L39" s="149"/>
    </row>
    <row r="40" spans="2:12" ht="18" x14ac:dyDescent="0.25">
      <c r="B40" s="158" t="s">
        <v>97</v>
      </c>
      <c r="C40" s="159">
        <f>VLOOKUP(H7,ثلاثي1!A5:AK49,36,FALSE)</f>
        <v>1</v>
      </c>
      <c r="D40" s="156"/>
      <c r="E40" s="156"/>
      <c r="F40" s="152"/>
      <c r="H40" s="149"/>
      <c r="I40" s="149"/>
      <c r="J40" s="149"/>
      <c r="K40" s="149"/>
      <c r="L40" s="149"/>
    </row>
    <row r="41" spans="2:12" ht="18" x14ac:dyDescent="0.25">
      <c r="B41" s="158" t="s">
        <v>46</v>
      </c>
      <c r="C41" s="145" t="str">
        <f>VLOOKUP(H7,ثلاثي1!A5:AK49,37,FALSE)</f>
        <v/>
      </c>
      <c r="D41" s="149"/>
      <c r="E41" s="152"/>
      <c r="F41" s="152"/>
      <c r="H41" s="149"/>
      <c r="I41" s="149"/>
      <c r="J41" s="149"/>
      <c r="K41" s="149"/>
      <c r="L41" s="149"/>
    </row>
    <row r="42" spans="2:12" x14ac:dyDescent="0.25">
      <c r="H42" s="149"/>
      <c r="I42" s="149"/>
      <c r="J42" s="149"/>
      <c r="K42" s="149"/>
      <c r="L42" s="149"/>
    </row>
    <row r="43" spans="2:12" x14ac:dyDescent="0.25">
      <c r="B43" s="186" t="s">
        <v>107</v>
      </c>
      <c r="H43" s="149"/>
      <c r="I43" s="149"/>
      <c r="J43" s="149"/>
      <c r="K43" s="149"/>
      <c r="L43" s="149"/>
    </row>
    <row r="44" spans="2:12" ht="15.75" x14ac:dyDescent="0.25">
      <c r="B44" s="178" t="str">
        <f>IF(C49="","","فارق أعداد")</f>
        <v/>
      </c>
      <c r="C44" s="179" t="str">
        <f>IF(MAX(C10:C13,C17:C19,C23:C29,C33:C36)-MIN(C10:C13,C17:C19,C23:C29,C33:C36)&gt;=15,"فارق بين أعلى أعداده وأدنى أعداده يساوي أو يفوق 15 من 20","")</f>
        <v/>
      </c>
      <c r="D44" s="180"/>
      <c r="E44" s="181"/>
      <c r="F44" s="129"/>
      <c r="G44" s="129"/>
      <c r="H44" s="182"/>
      <c r="I44" s="149"/>
      <c r="J44" s="149"/>
      <c r="K44" s="149"/>
      <c r="L44" s="149"/>
    </row>
    <row r="45" spans="2:12" ht="15.75" x14ac:dyDescent="0.25">
      <c r="B45" s="191" t="str">
        <f>IF(C45="","","تثبت في معدل المجالات")</f>
        <v>تثبت في معدل المجالات</v>
      </c>
      <c r="C45" s="187" t="str">
        <f>IF(AND(OR(C14=F14,C20=F20,C30=F30,C37=F37),OR(C14=G14,C20=G20,C30=G30,C37=G37)),"تلميذ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5" s="188"/>
      <c r="E45" s="189"/>
      <c r="F45" s="190"/>
      <c r="G45" s="190"/>
      <c r="H45" s="192"/>
      <c r="I45" s="149"/>
      <c r="J45" s="149"/>
      <c r="K45" s="149"/>
      <c r="L45" s="149"/>
    </row>
    <row r="46" spans="2:12" x14ac:dyDescent="0.25">
      <c r="B46" s="193"/>
      <c r="C46" s="137"/>
      <c r="D46" s="137"/>
      <c r="E46" s="137"/>
      <c r="F46" s="137"/>
      <c r="G46" s="137"/>
      <c r="H46" s="185"/>
      <c r="I46" s="149"/>
      <c r="J46" s="149"/>
      <c r="K46" s="149"/>
      <c r="L46" s="149"/>
    </row>
    <row r="47" spans="2:12" x14ac:dyDescent="0.25">
      <c r="H47" s="149"/>
      <c r="I47" s="149"/>
      <c r="J47" s="149"/>
      <c r="K47" s="149"/>
      <c r="L47" s="149"/>
    </row>
    <row r="48" spans="2:12" x14ac:dyDescent="0.25">
      <c r="H48" s="149"/>
      <c r="I48" s="149"/>
      <c r="J48" s="149"/>
      <c r="K48" s="149"/>
      <c r="L48" s="149"/>
    </row>
    <row r="49" spans="2:12" x14ac:dyDescent="0.25">
      <c r="B49" s="149"/>
      <c r="E49" s="149"/>
      <c r="F49" s="149"/>
      <c r="G49" s="149"/>
      <c r="H49" s="149"/>
      <c r="I49" s="149"/>
      <c r="J49" s="149"/>
      <c r="K49" s="149"/>
      <c r="L49" s="149"/>
    </row>
    <row r="50" spans="2:12" x14ac:dyDescent="0.25">
      <c r="B50" s="149"/>
      <c r="D50" s="149"/>
      <c r="E50" s="149"/>
      <c r="H50" s="149"/>
      <c r="I50" s="149"/>
      <c r="J50" s="149"/>
      <c r="K50" s="149"/>
      <c r="L50" s="149"/>
    </row>
    <row r="51" spans="2:12" x14ac:dyDescent="0.25">
      <c r="B51" s="149"/>
      <c r="C51" s="152"/>
      <c r="D51" s="149"/>
      <c r="E51" s="149"/>
      <c r="F51" s="156"/>
      <c r="G51" s="156"/>
      <c r="H51" s="149"/>
      <c r="I51" s="149"/>
      <c r="J51" s="149"/>
      <c r="K51" s="149"/>
      <c r="L51" s="149"/>
    </row>
    <row r="52" spans="2:12" x14ac:dyDescent="0.25">
      <c r="B52" s="149"/>
      <c r="D52" s="149"/>
      <c r="E52" s="149"/>
      <c r="H52" s="149"/>
      <c r="I52" s="149"/>
      <c r="J52" s="149"/>
      <c r="K52" s="149"/>
      <c r="L52" s="149"/>
    </row>
    <row r="53" spans="2:12" x14ac:dyDescent="0.25">
      <c r="B53" s="149"/>
      <c r="C53" s="160"/>
      <c r="D53" s="149"/>
      <c r="E53" s="149"/>
      <c r="F53" s="156"/>
      <c r="G53" s="156"/>
      <c r="H53" s="149"/>
      <c r="I53" s="149"/>
      <c r="J53" s="149"/>
      <c r="K53" s="149"/>
      <c r="L53" s="149"/>
    </row>
    <row r="54" spans="2:12" x14ac:dyDescent="0.25">
      <c r="B54" s="149"/>
      <c r="C54" s="149"/>
      <c r="D54" s="149"/>
      <c r="E54" s="149"/>
      <c r="F54" s="149"/>
      <c r="G54" s="149"/>
      <c r="H54" s="149"/>
      <c r="I54" s="149"/>
      <c r="J54" s="149"/>
      <c r="K54" s="149"/>
      <c r="L54" s="149"/>
    </row>
    <row r="55" spans="2:12" x14ac:dyDescent="0.25">
      <c r="B55" s="149"/>
      <c r="C55" s="149"/>
      <c r="D55" s="149"/>
      <c r="E55" s="149"/>
      <c r="F55" s="149"/>
      <c r="G55" s="149"/>
      <c r="H55" s="149"/>
      <c r="I55" s="149"/>
      <c r="J55" s="149"/>
      <c r="K55" s="149"/>
      <c r="L55" s="149"/>
    </row>
    <row r="56" spans="2:12" x14ac:dyDescent="0.25">
      <c r="B56" s="149"/>
      <c r="C56" s="149"/>
      <c r="D56" s="149"/>
      <c r="E56" s="149"/>
      <c r="F56" s="149"/>
      <c r="G56" s="149"/>
      <c r="H56" s="149"/>
      <c r="I56" s="149"/>
      <c r="J56" s="149"/>
      <c r="K56" s="149"/>
      <c r="L56" s="149"/>
    </row>
    <row r="57" spans="2:12" x14ac:dyDescent="0.25">
      <c r="B57" s="149"/>
      <c r="C57" s="149"/>
      <c r="D57" s="149"/>
      <c r="E57" s="149"/>
      <c r="F57" s="149"/>
      <c r="G57" s="149"/>
      <c r="H57" s="149"/>
      <c r="I57" s="149"/>
      <c r="J57" s="149"/>
      <c r="K57" s="149"/>
      <c r="L57" s="149"/>
    </row>
    <row r="58" spans="2:12" x14ac:dyDescent="0.25">
      <c r="B58" s="149"/>
      <c r="C58" s="149"/>
      <c r="D58" s="149"/>
      <c r="E58" s="149"/>
      <c r="F58" s="149"/>
      <c r="G58" s="149"/>
      <c r="H58" s="149"/>
      <c r="I58" s="149"/>
      <c r="J58" s="149"/>
      <c r="K58" s="149"/>
      <c r="L58" s="149"/>
    </row>
    <row r="59" spans="2:12" x14ac:dyDescent="0.25">
      <c r="B59" s="149"/>
      <c r="D59" s="149"/>
      <c r="E59" s="149"/>
      <c r="I59" s="149"/>
      <c r="J59" s="149"/>
      <c r="K59" s="149"/>
      <c r="L59" s="149"/>
    </row>
    <row r="60" spans="2:12" x14ac:dyDescent="0.25">
      <c r="B60" s="149"/>
      <c r="D60" s="149"/>
      <c r="E60" s="149"/>
      <c r="I60" s="149"/>
      <c r="J60" s="149"/>
      <c r="K60" s="149"/>
      <c r="L60" s="149"/>
    </row>
    <row r="61" spans="2:12" x14ac:dyDescent="0.25">
      <c r="B61" s="149"/>
      <c r="E61" s="149"/>
      <c r="I61" s="149"/>
      <c r="J61" s="149"/>
      <c r="K61" s="149"/>
      <c r="L61" s="149"/>
    </row>
    <row r="62" spans="2:12" x14ac:dyDescent="0.25">
      <c r="B62" s="149"/>
      <c r="D62" s="149"/>
      <c r="E62" s="149"/>
      <c r="I62" s="149"/>
      <c r="J62" s="149"/>
      <c r="K62" s="149"/>
      <c r="L62" s="149"/>
    </row>
    <row r="63" spans="2:12" x14ac:dyDescent="0.25">
      <c r="B63" s="149"/>
      <c r="D63" s="149"/>
      <c r="E63" s="149"/>
      <c r="I63" s="149"/>
      <c r="J63" s="149"/>
      <c r="K63" s="149"/>
      <c r="L63" s="149"/>
    </row>
    <row r="64" spans="2:12" x14ac:dyDescent="0.25">
      <c r="B64" s="149"/>
      <c r="C64" s="161"/>
      <c r="D64" s="149"/>
      <c r="E64" s="149"/>
      <c r="I64" s="149"/>
      <c r="J64" s="149"/>
      <c r="K64" s="149"/>
      <c r="L64" s="149"/>
    </row>
    <row r="65" spans="2:12" x14ac:dyDescent="0.25">
      <c r="B65" s="149"/>
      <c r="C65" s="152"/>
      <c r="D65" s="149"/>
      <c r="E65" s="149"/>
      <c r="F65" s="149"/>
      <c r="G65" s="149"/>
      <c r="H65" s="149"/>
      <c r="I65" s="149"/>
      <c r="J65" s="149"/>
      <c r="K65" s="149"/>
      <c r="L65" s="149"/>
    </row>
    <row r="66" spans="2:12" x14ac:dyDescent="0.25">
      <c r="B66" s="149"/>
      <c r="C66" s="152"/>
      <c r="D66" s="149"/>
      <c r="E66" s="149"/>
      <c r="F66" s="149"/>
      <c r="G66" s="149"/>
      <c r="H66" s="149"/>
      <c r="J66" s="149"/>
      <c r="K66" s="149"/>
      <c r="L66" s="149"/>
    </row>
    <row r="67" spans="2:12" x14ac:dyDescent="0.25">
      <c r="C67" s="153"/>
    </row>
  </sheetData>
  <sheetProtection formatCells="0" deleteRows="0" selectLockedCells="1" autoFilter="0"/>
  <mergeCells count="9">
    <mergeCell ref="B16:C16"/>
    <mergeCell ref="B22:C22"/>
    <mergeCell ref="B32:C32"/>
    <mergeCell ref="C7:E7"/>
    <mergeCell ref="H1:I1"/>
    <mergeCell ref="H2:I2"/>
    <mergeCell ref="H3:I3"/>
    <mergeCell ref="B5:I5"/>
    <mergeCell ref="B9:C9"/>
  </mergeCells>
  <conditionalFormatting sqref="F10">
    <cfRule type="cellIs" dxfId="215" priority="45" stopIfTrue="1" operator="equal">
      <formula>$C$10</formula>
    </cfRule>
  </conditionalFormatting>
  <conditionalFormatting sqref="G10">
    <cfRule type="cellIs" dxfId="214" priority="44" stopIfTrue="1" operator="equal">
      <formula>$C$10</formula>
    </cfRule>
  </conditionalFormatting>
  <conditionalFormatting sqref="F11">
    <cfRule type="cellIs" dxfId="213" priority="43" stopIfTrue="1" operator="equal">
      <formula>$C$11</formula>
    </cfRule>
  </conditionalFormatting>
  <conditionalFormatting sqref="G11">
    <cfRule type="cellIs" dxfId="212" priority="42" stopIfTrue="1" operator="equal">
      <formula>$C$11</formula>
    </cfRule>
  </conditionalFormatting>
  <conditionalFormatting sqref="F12">
    <cfRule type="cellIs" dxfId="211" priority="41" stopIfTrue="1" operator="equal">
      <formula>$C$12</formula>
    </cfRule>
  </conditionalFormatting>
  <conditionalFormatting sqref="G12">
    <cfRule type="cellIs" dxfId="210" priority="40" stopIfTrue="1" operator="equal">
      <formula>$C$12</formula>
    </cfRule>
  </conditionalFormatting>
  <conditionalFormatting sqref="F13">
    <cfRule type="cellIs" dxfId="209" priority="39" stopIfTrue="1" operator="equal">
      <formula>$C$13</formula>
    </cfRule>
  </conditionalFormatting>
  <conditionalFormatting sqref="G13">
    <cfRule type="cellIs" dxfId="208" priority="38" stopIfTrue="1" operator="equal">
      <formula>$C$13</formula>
    </cfRule>
  </conditionalFormatting>
  <conditionalFormatting sqref="F14">
    <cfRule type="cellIs" dxfId="207" priority="37" stopIfTrue="1" operator="equal">
      <formula>$C$14</formula>
    </cfRule>
  </conditionalFormatting>
  <conditionalFormatting sqref="G14">
    <cfRule type="cellIs" dxfId="206" priority="36" stopIfTrue="1" operator="equal">
      <formula>$C$14</formula>
    </cfRule>
  </conditionalFormatting>
  <conditionalFormatting sqref="F17">
    <cfRule type="cellIs" dxfId="205" priority="35" stopIfTrue="1" operator="equal">
      <formula>$C$17</formula>
    </cfRule>
  </conditionalFormatting>
  <conditionalFormatting sqref="G17">
    <cfRule type="cellIs" dxfId="204" priority="34" stopIfTrue="1" operator="equal">
      <formula>$C$17</formula>
    </cfRule>
  </conditionalFormatting>
  <conditionalFormatting sqref="F18">
    <cfRule type="cellIs" dxfId="203" priority="33" stopIfTrue="1" operator="equal">
      <formula>$C$18</formula>
    </cfRule>
  </conditionalFormatting>
  <conditionalFormatting sqref="G18">
    <cfRule type="cellIs" dxfId="202" priority="32" stopIfTrue="1" operator="equal">
      <formula>$C$18</formula>
    </cfRule>
  </conditionalFormatting>
  <conditionalFormatting sqref="F19">
    <cfRule type="cellIs" dxfId="201" priority="31" stopIfTrue="1" operator="equal">
      <formula>$C$19</formula>
    </cfRule>
  </conditionalFormatting>
  <conditionalFormatting sqref="G19">
    <cfRule type="cellIs" dxfId="200" priority="30" stopIfTrue="1" operator="equal">
      <formula>$C$19</formula>
    </cfRule>
  </conditionalFormatting>
  <conditionalFormatting sqref="F20">
    <cfRule type="cellIs" dxfId="199" priority="29" stopIfTrue="1" operator="equal">
      <formula>$C$20</formula>
    </cfRule>
  </conditionalFormatting>
  <conditionalFormatting sqref="G20">
    <cfRule type="cellIs" dxfId="198" priority="28" stopIfTrue="1" operator="equal">
      <formula>$C$20</formula>
    </cfRule>
  </conditionalFormatting>
  <conditionalFormatting sqref="F23">
    <cfRule type="cellIs" dxfId="197" priority="27" stopIfTrue="1" operator="equal">
      <formula>$C$23</formula>
    </cfRule>
  </conditionalFormatting>
  <conditionalFormatting sqref="G23">
    <cfRule type="cellIs" dxfId="196" priority="26" stopIfTrue="1" operator="equal">
      <formula>$C$23</formula>
    </cfRule>
  </conditionalFormatting>
  <conditionalFormatting sqref="F24">
    <cfRule type="cellIs" dxfId="195" priority="25" stopIfTrue="1" operator="equal">
      <formula>$C$24</formula>
    </cfRule>
  </conditionalFormatting>
  <conditionalFormatting sqref="G24">
    <cfRule type="cellIs" dxfId="194" priority="24" stopIfTrue="1" operator="equal">
      <formula>$C$24</formula>
    </cfRule>
  </conditionalFormatting>
  <conditionalFormatting sqref="F25:F26 G26">
    <cfRule type="cellIs" dxfId="193" priority="23" stopIfTrue="1" operator="equal">
      <formula>$C$25</formula>
    </cfRule>
  </conditionalFormatting>
  <conditionalFormatting sqref="G25:G26">
    <cfRule type="cellIs" dxfId="192" priority="22" stopIfTrue="1" operator="equal">
      <formula>$C$25</formula>
    </cfRule>
  </conditionalFormatting>
  <conditionalFormatting sqref="G27">
    <cfRule type="cellIs" dxfId="191" priority="21" stopIfTrue="1" operator="equal">
      <formula>$C$27</formula>
    </cfRule>
  </conditionalFormatting>
  <conditionalFormatting sqref="F27">
    <cfRule type="cellIs" dxfId="190" priority="20" stopIfTrue="1" operator="equal">
      <formula>$C$27</formula>
    </cfRule>
  </conditionalFormatting>
  <conditionalFormatting sqref="G28">
    <cfRule type="cellIs" dxfId="189" priority="19" stopIfTrue="1" operator="equal">
      <formula>$C$28</formula>
    </cfRule>
  </conditionalFormatting>
  <conditionalFormatting sqref="F28">
    <cfRule type="cellIs" dxfId="188" priority="18" stopIfTrue="1" operator="equal">
      <formula>$C$28</formula>
    </cfRule>
  </conditionalFormatting>
  <conditionalFormatting sqref="G29">
    <cfRule type="cellIs" dxfId="187" priority="17" stopIfTrue="1" operator="equal">
      <formula>$C$29</formula>
    </cfRule>
  </conditionalFormatting>
  <conditionalFormatting sqref="F29">
    <cfRule type="cellIs" dxfId="186" priority="16" stopIfTrue="1" operator="equal">
      <formula>$C$29</formula>
    </cfRule>
  </conditionalFormatting>
  <conditionalFormatting sqref="G30">
    <cfRule type="cellIs" dxfId="185" priority="15" stopIfTrue="1" operator="equal">
      <formula>$C$30</formula>
    </cfRule>
  </conditionalFormatting>
  <conditionalFormatting sqref="F30">
    <cfRule type="cellIs" dxfId="184" priority="14" stopIfTrue="1" operator="equal">
      <formula>$C$30</formula>
    </cfRule>
  </conditionalFormatting>
  <conditionalFormatting sqref="F33">
    <cfRule type="cellIs" dxfId="183" priority="13" stopIfTrue="1" operator="equal">
      <formula>$C$33</formula>
    </cfRule>
  </conditionalFormatting>
  <conditionalFormatting sqref="G33">
    <cfRule type="cellIs" dxfId="182" priority="12" stopIfTrue="1" operator="equal">
      <formula>$C$33</formula>
    </cfRule>
  </conditionalFormatting>
  <conditionalFormatting sqref="F34">
    <cfRule type="cellIs" dxfId="181" priority="11" stopIfTrue="1" operator="equal">
      <formula>$C$34</formula>
    </cfRule>
  </conditionalFormatting>
  <conditionalFormatting sqref="G34">
    <cfRule type="cellIs" dxfId="180" priority="10" stopIfTrue="1" operator="equal">
      <formula>$C$34</formula>
    </cfRule>
  </conditionalFormatting>
  <conditionalFormatting sqref="F36">
    <cfRule type="cellIs" dxfId="179" priority="9" stopIfTrue="1" operator="equal">
      <formula>$C$36</formula>
    </cfRule>
  </conditionalFormatting>
  <conditionalFormatting sqref="F37">
    <cfRule type="cellIs" dxfId="178" priority="8" stopIfTrue="1" operator="equal">
      <formula>$C$37</formula>
    </cfRule>
  </conditionalFormatting>
  <conditionalFormatting sqref="G36">
    <cfRule type="cellIs" dxfId="177" priority="7" stopIfTrue="1" operator="equal">
      <formula>$C$36</formula>
    </cfRule>
  </conditionalFormatting>
  <conditionalFormatting sqref="G37">
    <cfRule type="cellIs" dxfId="176" priority="6" stopIfTrue="1" operator="equal">
      <formula>$C$37</formula>
    </cfRule>
  </conditionalFormatting>
  <conditionalFormatting sqref="F39">
    <cfRule type="cellIs" dxfId="175" priority="5" stopIfTrue="1" operator="equal">
      <formula>$C$39</formula>
    </cfRule>
  </conditionalFormatting>
  <conditionalFormatting sqref="G39">
    <cfRule type="cellIs" dxfId="174" priority="4" stopIfTrue="1" operator="equal">
      <formula>$C$39</formula>
    </cfRule>
  </conditionalFormatting>
  <conditionalFormatting sqref="F35">
    <cfRule type="cellIs" dxfId="173" priority="3" stopIfTrue="1" operator="equal">
      <formula>$C$35</formula>
    </cfRule>
  </conditionalFormatting>
  <conditionalFormatting sqref="G35">
    <cfRule type="cellIs" dxfId="172" priority="2" stopIfTrue="1" operator="equal">
      <formula>$C$35</formula>
    </cfRule>
  </conditionalFormatting>
  <conditionalFormatting sqref="H10:H39">
    <cfRule type="containsText" dxfId="171" priority="1" operator="containsText" text="للتثبت">
      <formula>NOT(ISERROR(SEARCH("للتثبت",H10)))</formula>
    </cfRule>
  </conditionalFormatting>
  <dataValidations count="2">
    <dataValidation type="whole" allowBlank="1" showInputMessage="1" showErrorMessage="1" sqref="WVT983049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5 JH65545 TD65545 ACZ65545 AMV65545 AWR65545 BGN65545 BQJ65545 CAF65545 CKB65545 CTX65545 DDT65545 DNP65545 DXL65545 EHH65545 ERD65545 FAZ65545 FKV65545 FUR65545 GEN65545 GOJ65545 GYF65545 HIB65545 HRX65545 IBT65545 ILP65545 IVL65545 JFH65545 JPD65545 JYZ65545 KIV65545 KSR65545 LCN65545 LMJ65545 LWF65545 MGB65545 MPX65545 MZT65545 NJP65545 NTL65545 ODH65545 OND65545 OWZ65545 PGV65545 PQR65545 QAN65545 QKJ65545 QUF65545 REB65545 RNX65545 RXT65545 SHP65545 SRL65545 TBH65545 TLD65545 TUZ65545 UEV65545 UOR65545 UYN65545 VIJ65545 VSF65545 WCB65545 WLX65545 WVT65545 L131081 JH131081 TD131081 ACZ131081 AMV131081 AWR131081 BGN131081 BQJ131081 CAF131081 CKB131081 CTX131081 DDT131081 DNP131081 DXL131081 EHH131081 ERD131081 FAZ131081 FKV131081 FUR131081 GEN131081 GOJ131081 GYF131081 HIB131081 HRX131081 IBT131081 ILP131081 IVL131081 JFH131081 JPD131081 JYZ131081 KIV131081 KSR131081 LCN131081 LMJ131081 LWF131081 MGB131081 MPX131081 MZT131081 NJP131081 NTL131081 ODH131081 OND131081 OWZ131081 PGV131081 PQR131081 QAN131081 QKJ131081 QUF131081 REB131081 RNX131081 RXT131081 SHP131081 SRL131081 TBH131081 TLD131081 TUZ131081 UEV131081 UOR131081 UYN131081 VIJ131081 VSF131081 WCB131081 WLX131081 WVT131081 L196617 JH196617 TD196617 ACZ196617 AMV196617 AWR196617 BGN196617 BQJ196617 CAF196617 CKB196617 CTX196617 DDT196617 DNP196617 DXL196617 EHH196617 ERD196617 FAZ196617 FKV196617 FUR196617 GEN196617 GOJ196617 GYF196617 HIB196617 HRX196617 IBT196617 ILP196617 IVL196617 JFH196617 JPD196617 JYZ196617 KIV196617 KSR196617 LCN196617 LMJ196617 LWF196617 MGB196617 MPX196617 MZT196617 NJP196617 NTL196617 ODH196617 OND196617 OWZ196617 PGV196617 PQR196617 QAN196617 QKJ196617 QUF196617 REB196617 RNX196617 RXT196617 SHP196617 SRL196617 TBH196617 TLD196617 TUZ196617 UEV196617 UOR196617 UYN196617 VIJ196617 VSF196617 WCB196617 WLX196617 WVT196617 L262153 JH262153 TD262153 ACZ262153 AMV262153 AWR262153 BGN262153 BQJ262153 CAF262153 CKB262153 CTX262153 DDT262153 DNP262153 DXL262153 EHH262153 ERD262153 FAZ262153 FKV262153 FUR262153 GEN262153 GOJ262153 GYF262153 HIB262153 HRX262153 IBT262153 ILP262153 IVL262153 JFH262153 JPD262153 JYZ262153 KIV262153 KSR262153 LCN262153 LMJ262153 LWF262153 MGB262153 MPX262153 MZT262153 NJP262153 NTL262153 ODH262153 OND262153 OWZ262153 PGV262153 PQR262153 QAN262153 QKJ262153 QUF262153 REB262153 RNX262153 RXT262153 SHP262153 SRL262153 TBH262153 TLD262153 TUZ262153 UEV262153 UOR262153 UYN262153 VIJ262153 VSF262153 WCB262153 WLX262153 WVT262153 L327689 JH327689 TD327689 ACZ327689 AMV327689 AWR327689 BGN327689 BQJ327689 CAF327689 CKB327689 CTX327689 DDT327689 DNP327689 DXL327689 EHH327689 ERD327689 FAZ327689 FKV327689 FUR327689 GEN327689 GOJ327689 GYF327689 HIB327689 HRX327689 IBT327689 ILP327689 IVL327689 JFH327689 JPD327689 JYZ327689 KIV327689 KSR327689 LCN327689 LMJ327689 LWF327689 MGB327689 MPX327689 MZT327689 NJP327689 NTL327689 ODH327689 OND327689 OWZ327689 PGV327689 PQR327689 QAN327689 QKJ327689 QUF327689 REB327689 RNX327689 RXT327689 SHP327689 SRL327689 TBH327689 TLD327689 TUZ327689 UEV327689 UOR327689 UYN327689 VIJ327689 VSF327689 WCB327689 WLX327689 WVT327689 L393225 JH393225 TD393225 ACZ393225 AMV393225 AWR393225 BGN393225 BQJ393225 CAF393225 CKB393225 CTX393225 DDT393225 DNP393225 DXL393225 EHH393225 ERD393225 FAZ393225 FKV393225 FUR393225 GEN393225 GOJ393225 GYF393225 HIB393225 HRX393225 IBT393225 ILP393225 IVL393225 JFH393225 JPD393225 JYZ393225 KIV393225 KSR393225 LCN393225 LMJ393225 LWF393225 MGB393225 MPX393225 MZT393225 NJP393225 NTL393225 ODH393225 OND393225 OWZ393225 PGV393225 PQR393225 QAN393225 QKJ393225 QUF393225 REB393225 RNX393225 RXT393225 SHP393225 SRL393225 TBH393225 TLD393225 TUZ393225 UEV393225 UOR393225 UYN393225 VIJ393225 VSF393225 WCB393225 WLX393225 WVT393225 L458761 JH458761 TD458761 ACZ458761 AMV458761 AWR458761 BGN458761 BQJ458761 CAF458761 CKB458761 CTX458761 DDT458761 DNP458761 DXL458761 EHH458761 ERD458761 FAZ458761 FKV458761 FUR458761 GEN458761 GOJ458761 GYF458761 HIB458761 HRX458761 IBT458761 ILP458761 IVL458761 JFH458761 JPD458761 JYZ458761 KIV458761 KSR458761 LCN458761 LMJ458761 LWF458761 MGB458761 MPX458761 MZT458761 NJP458761 NTL458761 ODH458761 OND458761 OWZ458761 PGV458761 PQR458761 QAN458761 QKJ458761 QUF458761 REB458761 RNX458761 RXT458761 SHP458761 SRL458761 TBH458761 TLD458761 TUZ458761 UEV458761 UOR458761 UYN458761 VIJ458761 VSF458761 WCB458761 WLX458761 WVT458761 L524297 JH524297 TD524297 ACZ524297 AMV524297 AWR524297 BGN524297 BQJ524297 CAF524297 CKB524297 CTX524297 DDT524297 DNP524297 DXL524297 EHH524297 ERD524297 FAZ524297 FKV524297 FUR524297 GEN524297 GOJ524297 GYF524297 HIB524297 HRX524297 IBT524297 ILP524297 IVL524297 JFH524297 JPD524297 JYZ524297 KIV524297 KSR524297 LCN524297 LMJ524297 LWF524297 MGB524297 MPX524297 MZT524297 NJP524297 NTL524297 ODH524297 OND524297 OWZ524297 PGV524297 PQR524297 QAN524297 QKJ524297 QUF524297 REB524297 RNX524297 RXT524297 SHP524297 SRL524297 TBH524297 TLD524297 TUZ524297 UEV524297 UOR524297 UYN524297 VIJ524297 VSF524297 WCB524297 WLX524297 WVT524297 L589833 JH589833 TD589833 ACZ589833 AMV589833 AWR589833 BGN589833 BQJ589833 CAF589833 CKB589833 CTX589833 DDT589833 DNP589833 DXL589833 EHH589833 ERD589833 FAZ589833 FKV589833 FUR589833 GEN589833 GOJ589833 GYF589833 HIB589833 HRX589833 IBT589833 ILP589833 IVL589833 JFH589833 JPD589833 JYZ589833 KIV589833 KSR589833 LCN589833 LMJ589833 LWF589833 MGB589833 MPX589833 MZT589833 NJP589833 NTL589833 ODH589833 OND589833 OWZ589833 PGV589833 PQR589833 QAN589833 QKJ589833 QUF589833 REB589833 RNX589833 RXT589833 SHP589833 SRL589833 TBH589833 TLD589833 TUZ589833 UEV589833 UOR589833 UYN589833 VIJ589833 VSF589833 WCB589833 WLX589833 WVT589833 L655369 JH655369 TD655369 ACZ655369 AMV655369 AWR655369 BGN655369 BQJ655369 CAF655369 CKB655369 CTX655369 DDT655369 DNP655369 DXL655369 EHH655369 ERD655369 FAZ655369 FKV655369 FUR655369 GEN655369 GOJ655369 GYF655369 HIB655369 HRX655369 IBT655369 ILP655369 IVL655369 JFH655369 JPD655369 JYZ655369 KIV655369 KSR655369 LCN655369 LMJ655369 LWF655369 MGB655369 MPX655369 MZT655369 NJP655369 NTL655369 ODH655369 OND655369 OWZ655369 PGV655369 PQR655369 QAN655369 QKJ655369 QUF655369 REB655369 RNX655369 RXT655369 SHP655369 SRL655369 TBH655369 TLD655369 TUZ655369 UEV655369 UOR655369 UYN655369 VIJ655369 VSF655369 WCB655369 WLX655369 WVT655369 L720905 JH720905 TD720905 ACZ720905 AMV720905 AWR720905 BGN720905 BQJ720905 CAF720905 CKB720905 CTX720905 DDT720905 DNP720905 DXL720905 EHH720905 ERD720905 FAZ720905 FKV720905 FUR720905 GEN720905 GOJ720905 GYF720905 HIB720905 HRX720905 IBT720905 ILP720905 IVL720905 JFH720905 JPD720905 JYZ720905 KIV720905 KSR720905 LCN720905 LMJ720905 LWF720905 MGB720905 MPX720905 MZT720905 NJP720905 NTL720905 ODH720905 OND720905 OWZ720905 PGV720905 PQR720905 QAN720905 QKJ720905 QUF720905 REB720905 RNX720905 RXT720905 SHP720905 SRL720905 TBH720905 TLD720905 TUZ720905 UEV720905 UOR720905 UYN720905 VIJ720905 VSF720905 WCB720905 WLX720905 WVT720905 L786441 JH786441 TD786441 ACZ786441 AMV786441 AWR786441 BGN786441 BQJ786441 CAF786441 CKB786441 CTX786441 DDT786441 DNP786441 DXL786441 EHH786441 ERD786441 FAZ786441 FKV786441 FUR786441 GEN786441 GOJ786441 GYF786441 HIB786441 HRX786441 IBT786441 ILP786441 IVL786441 JFH786441 JPD786441 JYZ786441 KIV786441 KSR786441 LCN786441 LMJ786441 LWF786441 MGB786441 MPX786441 MZT786441 NJP786441 NTL786441 ODH786441 OND786441 OWZ786441 PGV786441 PQR786441 QAN786441 QKJ786441 QUF786441 REB786441 RNX786441 RXT786441 SHP786441 SRL786441 TBH786441 TLD786441 TUZ786441 UEV786441 UOR786441 UYN786441 VIJ786441 VSF786441 WCB786441 WLX786441 WVT786441 L851977 JH851977 TD851977 ACZ851977 AMV851977 AWR851977 BGN851977 BQJ851977 CAF851977 CKB851977 CTX851977 DDT851977 DNP851977 DXL851977 EHH851977 ERD851977 FAZ851977 FKV851977 FUR851977 GEN851977 GOJ851977 GYF851977 HIB851977 HRX851977 IBT851977 ILP851977 IVL851977 JFH851977 JPD851977 JYZ851977 KIV851977 KSR851977 LCN851977 LMJ851977 LWF851977 MGB851977 MPX851977 MZT851977 NJP851977 NTL851977 ODH851977 OND851977 OWZ851977 PGV851977 PQR851977 QAN851977 QKJ851977 QUF851977 REB851977 RNX851977 RXT851977 SHP851977 SRL851977 TBH851977 TLD851977 TUZ851977 UEV851977 UOR851977 UYN851977 VIJ851977 VSF851977 WCB851977 WLX851977 WVT851977 L917513 JH917513 TD917513 ACZ917513 AMV917513 AWR917513 BGN917513 BQJ917513 CAF917513 CKB917513 CTX917513 DDT917513 DNP917513 DXL917513 EHH917513 ERD917513 FAZ917513 FKV917513 FUR917513 GEN917513 GOJ917513 GYF917513 HIB917513 HRX917513 IBT917513 ILP917513 IVL917513 JFH917513 JPD917513 JYZ917513 KIV917513 KSR917513 LCN917513 LMJ917513 LWF917513 MGB917513 MPX917513 MZT917513 NJP917513 NTL917513 ODH917513 OND917513 OWZ917513 PGV917513 PQR917513 QAN917513 QKJ917513 QUF917513 REB917513 RNX917513 RXT917513 SHP917513 SRL917513 TBH917513 TLD917513 TUZ917513 UEV917513 UOR917513 UYN917513 VIJ917513 VSF917513 WCB917513 WLX917513 WVT917513 L983049 JH983049 TD983049 ACZ983049 AMV983049 AWR983049 BGN983049 BQJ983049 CAF983049 CKB983049 CTX983049 DDT983049 DNP983049 DXL983049 EHH983049 ERD983049 FAZ983049 FKV983049 FUR983049 GEN983049 GOJ983049 GYF983049 HIB983049 HRX983049 IBT983049 ILP983049 IVL983049 JFH983049 JPD983049 JYZ983049 KIV983049 KSR983049 LCN983049 LMJ983049 LWF983049 MGB983049 MPX983049 MZT983049 NJP983049 NTL983049 ODH983049 OND983049 OWZ983049 PGV983049 PQR983049 QAN983049 QKJ983049 QUF983049 REB983049 RNX983049 RXT983049 SHP983049 SRL983049 TBH983049 TLD983049 TUZ983049 UEV983049 UOR983049 UYN983049 VIJ983049 VSF983049 WCB983049 WLX983049">
      <formula1>1</formula1>
      <formula2>35</formula2>
    </dataValidation>
    <dataValidation type="whole" allowBlank="1" showInputMessage="1" showErrorMessage="1" sqref="H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4" r:id="rId4" name="Spinner 2">
              <controlPr defaultSize="0" print="0" autoFill="0" autoLine="0" autoPict="0">
                <anchor moveWithCells="1">
                  <from>
                    <xdr:col>8</xdr:col>
                    <xdr:colOff>85725</xdr:colOff>
                    <xdr:row>5</xdr:row>
                    <xdr:rowOff>47625</xdr:rowOff>
                  </from>
                  <to>
                    <xdr:col>9</xdr:col>
                    <xdr:colOff>133350</xdr:colOff>
                    <xdr:row>6</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7:O44"/>
  <sheetViews>
    <sheetView rightToLeft="1" zoomScale="70" zoomScaleNormal="70" workbookViewId="0">
      <selection activeCell="N13" sqref="N13"/>
    </sheetView>
  </sheetViews>
  <sheetFormatPr baseColWidth="10" defaultRowHeight="12.75" x14ac:dyDescent="0.2"/>
  <cols>
    <col min="1" max="1" width="15.28515625" style="255" customWidth="1"/>
    <col min="2" max="2" width="8" style="256" customWidth="1"/>
    <col min="3" max="3" width="7.5703125" style="256" customWidth="1"/>
    <col min="4" max="4" width="24.7109375" style="256" customWidth="1"/>
    <col min="5" max="5" width="6.85546875" style="256" customWidth="1"/>
    <col min="6" max="6" width="7.140625" style="256" customWidth="1"/>
    <col min="7" max="7" width="14.7109375" style="256" customWidth="1"/>
    <col min="8" max="8" width="9.42578125" style="256" customWidth="1"/>
    <col min="9" max="9" width="8.7109375" style="256" customWidth="1"/>
    <col min="10" max="10" width="15" style="256" customWidth="1"/>
    <col min="11" max="11" width="13.5703125" style="256" customWidth="1"/>
    <col min="12" max="13" width="11.42578125" style="256"/>
    <col min="14" max="14" width="11.85546875" style="256" customWidth="1"/>
    <col min="15" max="16384" width="11.42578125" style="256"/>
  </cols>
  <sheetData>
    <row r="7" spans="1:15" ht="18" customHeight="1" x14ac:dyDescent="0.25">
      <c r="D7" s="402" t="s">
        <v>127</v>
      </c>
      <c r="E7" s="402"/>
      <c r="F7" s="402"/>
      <c r="K7" s="144" t="s">
        <v>98</v>
      </c>
      <c r="L7" s="304">
        <v>1</v>
      </c>
      <c r="M7" s="132"/>
      <c r="N7" s="132"/>
      <c r="O7" s="132"/>
    </row>
    <row r="8" spans="1:15" ht="20.25" customHeight="1" thickBot="1" x14ac:dyDescent="0.3">
      <c r="A8" s="257" t="s">
        <v>128</v>
      </c>
      <c r="B8" s="403" t="str">
        <f>VLOOKUP(L7,ثلاثي1!A5:AK49,2,FALSE)</f>
        <v/>
      </c>
      <c r="C8" s="403"/>
      <c r="D8" s="309" t="s">
        <v>129</v>
      </c>
      <c r="E8" s="404">
        <f>دفتر1!H1</f>
        <v>0</v>
      </c>
      <c r="F8" s="404"/>
      <c r="G8" s="405" t="s">
        <v>130</v>
      </c>
      <c r="H8" s="405"/>
      <c r="I8" s="258">
        <f>دفتر1!H3</f>
        <v>45</v>
      </c>
      <c r="K8" s="132"/>
      <c r="N8" s="132"/>
      <c r="O8" s="132"/>
    </row>
    <row r="9" spans="1:15" ht="16.5" thickTop="1" thickBot="1" x14ac:dyDescent="0.3">
      <c r="A9" s="259"/>
      <c r="B9" s="260"/>
      <c r="C9" s="260"/>
      <c r="D9" s="260"/>
      <c r="E9" s="260"/>
      <c r="F9" s="261"/>
      <c r="G9" s="406"/>
      <c r="H9" s="406"/>
      <c r="I9" s="406"/>
      <c r="K9" s="141"/>
      <c r="L9" s="141"/>
      <c r="M9" s="141"/>
      <c r="N9" s="141"/>
      <c r="O9" s="141"/>
    </row>
    <row r="10" spans="1:15" ht="14.25" thickTop="1" thickBot="1" x14ac:dyDescent="0.25">
      <c r="A10" s="262"/>
      <c r="B10" s="263"/>
      <c r="C10" s="263"/>
      <c r="D10" s="263"/>
      <c r="E10" s="263"/>
      <c r="F10" s="264"/>
      <c r="G10" s="406"/>
      <c r="H10" s="406"/>
      <c r="I10" s="406"/>
    </row>
    <row r="11" spans="1:15" ht="12.75" customHeight="1" thickTop="1" thickBot="1" x14ac:dyDescent="0.25">
      <c r="A11" s="262"/>
      <c r="B11" s="263"/>
      <c r="C11" s="263"/>
      <c r="D11" s="263"/>
      <c r="E11" s="263"/>
      <c r="F11" s="264"/>
      <c r="G11" s="406"/>
      <c r="H11" s="406"/>
      <c r="I11" s="406"/>
    </row>
    <row r="12" spans="1:15" ht="6.75" customHeight="1" thickTop="1" thickBot="1" x14ac:dyDescent="0.25">
      <c r="A12" s="265"/>
      <c r="B12" s="266"/>
      <c r="C12" s="266"/>
      <c r="D12" s="266"/>
      <c r="E12" s="266"/>
      <c r="F12" s="267"/>
      <c r="G12" s="406"/>
      <c r="H12" s="406"/>
      <c r="I12" s="406"/>
    </row>
    <row r="13" spans="1:15" ht="30" customHeight="1" thickTop="1" thickBot="1" x14ac:dyDescent="0.25">
      <c r="A13" s="268"/>
      <c r="B13" s="269">
        <f>VLOOKUP(L7,ثلاثي1!A5:AK49,4,FALSE)</f>
        <v>0</v>
      </c>
      <c r="C13" s="411">
        <f>VLOOKUP(L7,ثلاثي1!A5:AK49,9,FALSE)</f>
        <v>0</v>
      </c>
      <c r="D13" s="415"/>
      <c r="E13" s="269">
        <f>دفتر1!G10</f>
        <v>0</v>
      </c>
      <c r="F13" s="269">
        <f>دفتر1!F10</f>
        <v>0</v>
      </c>
      <c r="G13" s="270"/>
      <c r="H13" s="270"/>
      <c r="I13" s="270"/>
    </row>
    <row r="14" spans="1:15" ht="27.75" customHeight="1" thickTop="1" thickBot="1" x14ac:dyDescent="0.25">
      <c r="A14" s="271"/>
      <c r="B14" s="269">
        <f>VLOOKUP(L7,ثلاثي1!A5:AK49,5,FALSE)</f>
        <v>0</v>
      </c>
      <c r="C14" s="411"/>
      <c r="D14" s="416"/>
      <c r="E14" s="269">
        <f>دفتر1!G11</f>
        <v>0</v>
      </c>
      <c r="F14" s="269">
        <f>دفتر1!F11</f>
        <v>0</v>
      </c>
      <c r="G14" s="417">
        <f>VLOOKUP(L7,ثلاثي1!A5:AK49,35,FALSE)</f>
        <v>0</v>
      </c>
      <c r="H14" s="418">
        <f>دفتر1!G39</f>
        <v>0</v>
      </c>
      <c r="I14" s="418">
        <f>دفتر1!F39</f>
        <v>0</v>
      </c>
    </row>
    <row r="15" spans="1:15" ht="24.75" customHeight="1" thickTop="1" thickBot="1" x14ac:dyDescent="0.25">
      <c r="A15" s="271"/>
      <c r="B15" s="269">
        <f>VLOOKUP(L7,ثلاثي1!A5:AK49,6,FALSE)</f>
        <v>0</v>
      </c>
      <c r="C15" s="411"/>
      <c r="D15" s="416"/>
      <c r="E15" s="269">
        <f>دفتر1!G12</f>
        <v>0</v>
      </c>
      <c r="F15" s="269">
        <f>دفتر1!F12</f>
        <v>0</v>
      </c>
      <c r="G15" s="417"/>
      <c r="H15" s="418"/>
      <c r="I15" s="418"/>
    </row>
    <row r="16" spans="1:15" ht="27" customHeight="1" thickTop="1" thickBot="1" x14ac:dyDescent="0.25">
      <c r="A16" s="271"/>
      <c r="B16" s="269">
        <f>VLOOKUP(L7,ثلاثي1!A5:AK49,7,FALSE)</f>
        <v>0</v>
      </c>
      <c r="C16" s="414"/>
      <c r="D16" s="416"/>
      <c r="E16" s="269">
        <f>دفتر1!G13</f>
        <v>0</v>
      </c>
      <c r="F16" s="269">
        <f>دفتر1!F13</f>
        <v>0</v>
      </c>
      <c r="G16" s="407"/>
      <c r="H16" s="407"/>
      <c r="I16" s="407"/>
    </row>
    <row r="17" spans="1:9" ht="42.75" customHeight="1" thickTop="1" thickBot="1" x14ac:dyDescent="0.25">
      <c r="A17" s="272"/>
      <c r="B17" s="273"/>
      <c r="C17" s="274"/>
      <c r="D17" s="275"/>
      <c r="E17" s="273"/>
      <c r="F17" s="276"/>
      <c r="G17" s="406"/>
      <c r="H17" s="406"/>
      <c r="I17" s="406"/>
    </row>
    <row r="18" spans="1:9" ht="29.25" customHeight="1" thickTop="1" thickBot="1" x14ac:dyDescent="0.25">
      <c r="A18" s="408"/>
      <c r="B18" s="269">
        <f>VLOOKUP(L7,ثلاثي1!A5:AK49,11,FALSE)</f>
        <v>0</v>
      </c>
      <c r="C18" s="411">
        <f>VLOOKUP(L7,ثلاثي1!A5:AK49,15,FALSE)</f>
        <v>0</v>
      </c>
      <c r="D18" s="406"/>
      <c r="E18" s="269">
        <f>دفتر1!G17</f>
        <v>0</v>
      </c>
      <c r="F18" s="269">
        <f>دفتر1!F17</f>
        <v>0</v>
      </c>
      <c r="G18" s="406"/>
      <c r="H18" s="406"/>
      <c r="I18" s="406"/>
    </row>
    <row r="19" spans="1:9" ht="27" customHeight="1" thickTop="1" thickBot="1" x14ac:dyDescent="0.25">
      <c r="A19" s="409"/>
      <c r="B19" s="269">
        <f>VLOOKUP(L7,ثلاثي1!A5:AK49,12,FALSE)</f>
        <v>0</v>
      </c>
      <c r="C19" s="411"/>
      <c r="D19" s="406"/>
      <c r="E19" s="269">
        <f>دفتر1!G18</f>
        <v>0</v>
      </c>
      <c r="F19" s="269">
        <f>دفتر1!F18</f>
        <v>0</v>
      </c>
      <c r="G19" s="406"/>
      <c r="H19" s="406"/>
      <c r="I19" s="406"/>
    </row>
    <row r="20" spans="1:9" ht="26.25" customHeight="1" thickTop="1" thickBot="1" x14ac:dyDescent="0.25">
      <c r="A20" s="410"/>
      <c r="B20" s="269">
        <f>VLOOKUP(L7,ثلاثي1!A5:AK49,13,FALSE)</f>
        <v>0</v>
      </c>
      <c r="C20" s="411"/>
      <c r="D20" s="406"/>
      <c r="E20" s="269">
        <f>دفتر1!G19</f>
        <v>0</v>
      </c>
      <c r="F20" s="269">
        <f>دفتر1!F19</f>
        <v>0</v>
      </c>
      <c r="G20" s="412" t="str">
        <f>VLOOKUP(L7,ثلاثي1!A5:AK49,37,FALSE)</f>
        <v/>
      </c>
      <c r="H20" s="413"/>
      <c r="I20" s="413"/>
    </row>
    <row r="21" spans="1:9" ht="14.25" thickTop="1" thickBot="1" x14ac:dyDescent="0.25">
      <c r="A21" s="259"/>
      <c r="B21" s="260"/>
      <c r="C21" s="277"/>
      <c r="D21" s="278"/>
      <c r="E21" s="279"/>
      <c r="F21" s="280"/>
      <c r="G21" s="413"/>
      <c r="H21" s="413"/>
      <c r="I21" s="413"/>
    </row>
    <row r="22" spans="1:9" ht="14.25" thickTop="1" thickBot="1" x14ac:dyDescent="0.25">
      <c r="A22" s="262"/>
      <c r="B22" s="281"/>
      <c r="C22" s="282"/>
      <c r="D22" s="283"/>
      <c r="E22" s="263"/>
      <c r="F22" s="284"/>
      <c r="G22" s="413"/>
      <c r="H22" s="413"/>
      <c r="I22" s="413"/>
    </row>
    <row r="23" spans="1:9" ht="6.75" customHeight="1" thickTop="1" thickBot="1" x14ac:dyDescent="0.25">
      <c r="A23" s="262"/>
      <c r="B23" s="263"/>
      <c r="C23" s="282"/>
      <c r="D23" s="283"/>
      <c r="E23" s="263"/>
      <c r="F23" s="284"/>
      <c r="G23" s="413"/>
      <c r="H23" s="413"/>
      <c r="I23" s="413"/>
    </row>
    <row r="24" spans="1:9" ht="15" customHeight="1" thickTop="1" thickBot="1" x14ac:dyDescent="0.25">
      <c r="A24" s="265"/>
      <c r="B24" s="285"/>
      <c r="C24" s="286"/>
      <c r="D24" s="266"/>
      <c r="E24" s="266"/>
      <c r="F24" s="287"/>
      <c r="G24" s="413"/>
      <c r="H24" s="413"/>
      <c r="I24" s="413"/>
    </row>
    <row r="25" spans="1:9" ht="16.5" customHeight="1" thickTop="1" thickBot="1" x14ac:dyDescent="0.25">
      <c r="A25" s="419" t="s">
        <v>131</v>
      </c>
      <c r="B25" s="420"/>
      <c r="C25" s="419"/>
      <c r="D25" s="420"/>
      <c r="E25" s="419"/>
      <c r="F25" s="420"/>
      <c r="G25" s="421"/>
      <c r="H25" s="422"/>
      <c r="I25" s="423"/>
    </row>
    <row r="26" spans="1:9" ht="24.75" customHeight="1" thickTop="1" thickBot="1" x14ac:dyDescent="0.25">
      <c r="A26" s="430"/>
      <c r="B26" s="269">
        <f>VLOOKUP(L7,ثلاثي1!A5:AK49,17,FALSE)</f>
        <v>0</v>
      </c>
      <c r="C26" s="414">
        <f>VLOOKUP(L7,ثلاثي1!A5:AK49,25,FALSE)</f>
        <v>0</v>
      </c>
      <c r="D26" s="435"/>
      <c r="E26" s="269">
        <f>دفتر1!G23</f>
        <v>0</v>
      </c>
      <c r="F26" s="269">
        <f>دفتر1!F23</f>
        <v>0</v>
      </c>
      <c r="G26" s="424"/>
      <c r="H26" s="425"/>
      <c r="I26" s="426"/>
    </row>
    <row r="27" spans="1:9" ht="21.75" customHeight="1" thickTop="1" thickBot="1" x14ac:dyDescent="0.25">
      <c r="A27" s="431"/>
      <c r="B27" s="269">
        <f>VLOOKUP(L7,ثلاثي1!A5:AK49,18,FALSE)</f>
        <v>0</v>
      </c>
      <c r="C27" s="433"/>
      <c r="D27" s="436"/>
      <c r="E27" s="269">
        <f>دفتر1!G24</f>
        <v>0</v>
      </c>
      <c r="F27" s="269">
        <f>دفتر1!F24</f>
        <v>0</v>
      </c>
      <c r="G27" s="424"/>
      <c r="H27" s="425"/>
      <c r="I27" s="426"/>
    </row>
    <row r="28" spans="1:9" ht="21" customHeight="1" thickTop="1" thickBot="1" x14ac:dyDescent="0.25">
      <c r="A28" s="431"/>
      <c r="B28" s="269">
        <f>VLOOKUP(L7,ثلاثي1!A5:AK49,19,FALSE)</f>
        <v>0</v>
      </c>
      <c r="C28" s="433"/>
      <c r="D28" s="436"/>
      <c r="E28" s="269">
        <f>دفتر1!G25</f>
        <v>0</v>
      </c>
      <c r="F28" s="269">
        <f>دفتر1!F25</f>
        <v>0</v>
      </c>
      <c r="G28" s="424"/>
      <c r="H28" s="425"/>
      <c r="I28" s="426"/>
    </row>
    <row r="29" spans="1:9" ht="23.25" customHeight="1" thickTop="1" thickBot="1" x14ac:dyDescent="0.25">
      <c r="A29" s="432"/>
      <c r="B29" s="269">
        <f>VLOOKUP(L7,ثلاثي1!A5:AK49,20,FALSE)</f>
        <v>0</v>
      </c>
      <c r="C29" s="433"/>
      <c r="D29" s="436"/>
      <c r="E29" s="269">
        <f>دفتر1!G26</f>
        <v>0</v>
      </c>
      <c r="F29" s="269">
        <f>دفتر1!F26</f>
        <v>0</v>
      </c>
      <c r="G29" s="424"/>
      <c r="H29" s="425"/>
      <c r="I29" s="426"/>
    </row>
    <row r="30" spans="1:9" ht="14.25" customHeight="1" thickTop="1" thickBot="1" x14ac:dyDescent="0.25">
      <c r="A30" s="419" t="s">
        <v>132</v>
      </c>
      <c r="B30" s="420"/>
      <c r="C30" s="433"/>
      <c r="D30" s="436"/>
      <c r="E30" s="438"/>
      <c r="F30" s="439"/>
      <c r="G30" s="424"/>
      <c r="H30" s="425"/>
      <c r="I30" s="426"/>
    </row>
    <row r="31" spans="1:9" ht="24.75" customHeight="1" thickTop="1" thickBot="1" x14ac:dyDescent="0.25">
      <c r="A31" s="408"/>
      <c r="B31" s="303">
        <f>VLOOKUP(L7,ثلاثي1!A5:AK49,21,FALSE)</f>
        <v>0</v>
      </c>
      <c r="C31" s="433"/>
      <c r="D31" s="436"/>
      <c r="E31" s="269">
        <f>دفتر1!G27</f>
        <v>0</v>
      </c>
      <c r="F31" s="269">
        <f>دفتر1!F27</f>
        <v>0</v>
      </c>
      <c r="G31" s="424"/>
      <c r="H31" s="425"/>
      <c r="I31" s="426"/>
    </row>
    <row r="32" spans="1:9" ht="14.25" thickTop="1" thickBot="1" x14ac:dyDescent="0.25">
      <c r="A32" s="409"/>
      <c r="B32" s="447">
        <f>VLOOKUP(L7,ثلاثي1!A5:AK49,22,FALSE)</f>
        <v>0</v>
      </c>
      <c r="C32" s="433"/>
      <c r="D32" s="436"/>
      <c r="E32" s="448">
        <f>دفتر1!G28</f>
        <v>0</v>
      </c>
      <c r="F32" s="448">
        <f>دفتر1!F28</f>
        <v>0</v>
      </c>
      <c r="G32" s="427"/>
      <c r="H32" s="428"/>
      <c r="I32" s="429"/>
    </row>
    <row r="33" spans="1:9" ht="9.75" customHeight="1" thickTop="1" thickBot="1" x14ac:dyDescent="0.25">
      <c r="A33" s="410"/>
      <c r="B33" s="446"/>
      <c r="C33" s="433"/>
      <c r="D33" s="436"/>
      <c r="E33" s="449"/>
      <c r="F33" s="449"/>
      <c r="G33" s="450"/>
      <c r="H33" s="451"/>
      <c r="I33" s="452"/>
    </row>
    <row r="34" spans="1:9" ht="12.75" customHeight="1" thickTop="1" thickBot="1" x14ac:dyDescent="0.25">
      <c r="A34" s="419" t="s">
        <v>133</v>
      </c>
      <c r="B34" s="420"/>
      <c r="C34" s="433"/>
      <c r="D34" s="436"/>
      <c r="E34" s="438"/>
      <c r="F34" s="439"/>
      <c r="G34" s="440"/>
      <c r="H34" s="441"/>
      <c r="I34" s="442"/>
    </row>
    <row r="35" spans="1:9" ht="14.25" thickTop="1" thickBot="1" x14ac:dyDescent="0.25">
      <c r="A35" s="453"/>
      <c r="B35" s="447">
        <f>IF(VLOOKUP(L7,ثلاثي1!A5:AK49,23,FALSE)=7.77,"معفى",VLOOKUP(L7,ثلاثي1!A5:AK49,23,FALSE))</f>
        <v>0</v>
      </c>
      <c r="C35" s="433"/>
      <c r="D35" s="436"/>
      <c r="E35" s="455">
        <f>دفتر1!G29</f>
        <v>0</v>
      </c>
      <c r="F35" s="455">
        <f>دفتر1!F29</f>
        <v>0</v>
      </c>
      <c r="G35" s="440"/>
      <c r="H35" s="441"/>
      <c r="I35" s="442"/>
    </row>
    <row r="36" spans="1:9" ht="9" customHeight="1" thickTop="1" thickBot="1" x14ac:dyDescent="0.25">
      <c r="A36" s="454"/>
      <c r="B36" s="446"/>
      <c r="C36" s="434"/>
      <c r="D36" s="437"/>
      <c r="E36" s="455"/>
      <c r="F36" s="455"/>
      <c r="G36" s="440" t="s">
        <v>134</v>
      </c>
      <c r="H36" s="441"/>
      <c r="I36" s="442"/>
    </row>
    <row r="37" spans="1:9" ht="13.5" thickTop="1" x14ac:dyDescent="0.2">
      <c r="A37" s="293"/>
      <c r="B37" s="294"/>
      <c r="C37" s="294"/>
      <c r="D37" s="294"/>
      <c r="E37" s="294"/>
      <c r="F37" s="295"/>
      <c r="G37" s="440"/>
      <c r="H37" s="441"/>
      <c r="I37" s="442"/>
    </row>
    <row r="38" spans="1:9" x14ac:dyDescent="0.2">
      <c r="A38" s="296"/>
      <c r="B38" s="297"/>
      <c r="C38" s="297"/>
      <c r="D38" s="297"/>
      <c r="E38" s="297"/>
      <c r="F38" s="298"/>
      <c r="G38" s="440"/>
      <c r="H38" s="441"/>
      <c r="I38" s="442"/>
    </row>
    <row r="39" spans="1:9" ht="19.5" customHeight="1" thickBot="1" x14ac:dyDescent="0.25">
      <c r="A39" s="296"/>
      <c r="B39" s="297"/>
      <c r="C39" s="297"/>
      <c r="D39" s="297"/>
      <c r="E39" s="297"/>
      <c r="F39" s="298"/>
      <c r="G39" s="440"/>
      <c r="H39" s="441"/>
      <c r="I39" s="442"/>
    </row>
    <row r="40" spans="1:9" ht="25.5" customHeight="1" thickTop="1" thickBot="1" x14ac:dyDescent="0.25">
      <c r="A40" s="299"/>
      <c r="B40" s="290">
        <f>VLOOKUP(L7,ثلاثي1!A5:AK49,27,FALSE)</f>
        <v>0</v>
      </c>
      <c r="C40" s="414">
        <f>VLOOKUP(L7,ثلاثي1!A5:AK49,32,FALSE)</f>
        <v>0</v>
      </c>
      <c r="D40" s="444"/>
      <c r="E40" s="269">
        <f>دفتر1!G33</f>
        <v>0</v>
      </c>
      <c r="F40" s="269">
        <f>دفتر1!F33</f>
        <v>0</v>
      </c>
      <c r="G40" s="421"/>
      <c r="H40" s="422"/>
      <c r="I40" s="423"/>
    </row>
    <row r="41" spans="1:9" ht="23.25" customHeight="1" thickTop="1" thickBot="1" x14ac:dyDescent="0.25">
      <c r="A41" s="299"/>
      <c r="B41" s="290">
        <f>VLOOKUP(L7,ثلاثي1!A5:AK49,28,FALSE)</f>
        <v>0</v>
      </c>
      <c r="C41" s="433"/>
      <c r="D41" s="445"/>
      <c r="E41" s="269">
        <f>دفتر1!G34</f>
        <v>0</v>
      </c>
      <c r="F41" s="269">
        <f>دفتر1!F34</f>
        <v>0</v>
      </c>
      <c r="G41" s="424"/>
      <c r="H41" s="425"/>
      <c r="I41" s="426"/>
    </row>
    <row r="42" spans="1:9" ht="24.75" customHeight="1" thickTop="1" thickBot="1" x14ac:dyDescent="0.25">
      <c r="A42" s="299"/>
      <c r="B42" s="290">
        <f>VLOOKUP(L7,ثلاثي1!A5:AK49,29,FALSE)</f>
        <v>0</v>
      </c>
      <c r="C42" s="433"/>
      <c r="D42" s="445"/>
      <c r="E42" s="269">
        <f>دفتر1!G35</f>
        <v>0</v>
      </c>
      <c r="F42" s="269">
        <f>دفتر1!F35</f>
        <v>0</v>
      </c>
      <c r="G42" s="424"/>
      <c r="H42" s="425"/>
      <c r="I42" s="426"/>
    </row>
    <row r="43" spans="1:9" ht="24.75" customHeight="1" thickTop="1" thickBot="1" x14ac:dyDescent="0.25">
      <c r="A43" s="272"/>
      <c r="B43" s="302">
        <f>VLOOKUP(L7,ثلاثي1!A5:AK49,30,FALSE)</f>
        <v>0</v>
      </c>
      <c r="C43" s="443"/>
      <c r="D43" s="446"/>
      <c r="E43" s="269">
        <f>دفتر1!G36</f>
        <v>0</v>
      </c>
      <c r="F43" s="269">
        <f>دفتر1!F36</f>
        <v>0</v>
      </c>
      <c r="G43" s="427"/>
      <c r="H43" s="428"/>
      <c r="I43" s="429"/>
    </row>
    <row r="44" spans="1:9" ht="21" customHeight="1" thickTop="1" x14ac:dyDescent="0.2">
      <c r="A44" s="300"/>
      <c r="B44" s="263"/>
      <c r="C44" s="301"/>
      <c r="D44" s="301"/>
      <c r="E44" s="263"/>
      <c r="F44" s="263"/>
      <c r="G44" s="263"/>
      <c r="H44" s="263"/>
      <c r="I44" s="263"/>
    </row>
  </sheetData>
  <sheetProtection deleteRows="0" selectLockedCells="1"/>
  <mergeCells count="40">
    <mergeCell ref="C40:C43"/>
    <mergeCell ref="D40:D43"/>
    <mergeCell ref="G40:I43"/>
    <mergeCell ref="B32:B33"/>
    <mergeCell ref="E32:E33"/>
    <mergeCell ref="F32:F33"/>
    <mergeCell ref="G33:I35"/>
    <mergeCell ref="A34:B34"/>
    <mergeCell ref="E34:F34"/>
    <mergeCell ref="A35:A36"/>
    <mergeCell ref="B35:B36"/>
    <mergeCell ref="E35:E36"/>
    <mergeCell ref="F35:F36"/>
    <mergeCell ref="A25:B25"/>
    <mergeCell ref="C25:D25"/>
    <mergeCell ref="E25:F25"/>
    <mergeCell ref="G25:I32"/>
    <mergeCell ref="A26:A29"/>
    <mergeCell ref="C26:C36"/>
    <mergeCell ref="D26:D36"/>
    <mergeCell ref="A30:B30"/>
    <mergeCell ref="E30:F30"/>
    <mergeCell ref="A31:A33"/>
    <mergeCell ref="G36:I39"/>
    <mergeCell ref="G16:I16"/>
    <mergeCell ref="G17:I19"/>
    <mergeCell ref="A18:A20"/>
    <mergeCell ref="C18:C20"/>
    <mergeCell ref="D18:D20"/>
    <mergeCell ref="G20:I24"/>
    <mergeCell ref="C13:C16"/>
    <mergeCell ref="D13:D16"/>
    <mergeCell ref="G14:G15"/>
    <mergeCell ref="H14:H15"/>
    <mergeCell ref="I14:I15"/>
    <mergeCell ref="D7:F7"/>
    <mergeCell ref="B8:C8"/>
    <mergeCell ref="E8:F8"/>
    <mergeCell ref="G8:H8"/>
    <mergeCell ref="G9:I12"/>
  </mergeCells>
  <dataValidations count="1">
    <dataValidation type="whole" allowBlank="1" showInputMessage="1" showErrorMessage="1" sqref="L7">
      <formula1>1</formula1>
      <formula2>45</formula2>
    </dataValidation>
  </dataValidations>
  <pageMargins left="0" right="0" top="0.19685039370078741" bottom="0.19685039370078741" header="0.51181102362204722" footer="0.51181102362204722"/>
  <pageSetup paperSize="9" scale="98" orientation="portrait" r:id="rId1"/>
  <headerFooter alignWithMargins="0"/>
  <colBreaks count="1" manualBreakCount="1">
    <brk id="9" max="43" man="1"/>
  </colBreaks>
  <drawing r:id="rId2"/>
  <legacyDrawing r:id="rId3"/>
  <mc:AlternateContent xmlns:mc="http://schemas.openxmlformats.org/markup-compatibility/2006">
    <mc:Choice Requires="x14">
      <controls>
        <mc:AlternateContent xmlns:mc="http://schemas.openxmlformats.org/markup-compatibility/2006">
          <mc:Choice Requires="x14">
            <control shapeId="4098" r:id="rId4" name="Spinner 2">
              <controlPr defaultSize="0" print="0" autoFill="0" autoLine="0" autoPict="0">
                <anchor moveWithCells="1">
                  <from>
                    <xdr:col>11</xdr:col>
                    <xdr:colOff>142875</xdr:colOff>
                    <xdr:row>7</xdr:row>
                    <xdr:rowOff>85725</xdr:rowOff>
                  </from>
                  <to>
                    <xdr:col>11</xdr:col>
                    <xdr:colOff>666750</xdr:colOff>
                    <xdr:row>8</xdr:row>
                    <xdr:rowOff>142875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Q174"/>
  <sheetViews>
    <sheetView rightToLeft="1" showWhiteSpace="0" topLeftCell="J1" zoomScale="85" zoomScaleNormal="85" zoomScaleSheetLayoutView="85" workbookViewId="0">
      <selection activeCell="AH5" sqref="AH5:AH49"/>
    </sheetView>
  </sheetViews>
  <sheetFormatPr baseColWidth="10" defaultRowHeight="12.75" x14ac:dyDescent="0.2"/>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2" width="5.42578125" style="16" bestFit="1" customWidth="1"/>
    <col min="23" max="23" width="6.85546875" style="16" customWidth="1"/>
    <col min="24" max="24" width="6.42578125" style="16" customWidth="1"/>
    <col min="25" max="25" width="5.42578125" style="16" customWidth="1"/>
    <col min="26" max="26" width="4.42578125" style="16" customWidth="1"/>
    <col min="27" max="27" width="5.140625" style="16" customWidth="1"/>
    <col min="28" max="28" width="5.7109375" style="16" customWidth="1"/>
    <col min="29" max="30" width="5.28515625" style="16" customWidth="1"/>
    <col min="31" max="31" width="5.5703125" style="16" customWidth="1"/>
    <col min="32" max="32" width="5.140625" style="16" customWidth="1"/>
    <col min="33" max="33" width="3.85546875" style="16" customWidth="1"/>
    <col min="34" max="34" width="6.140625" style="16" customWidth="1"/>
    <col min="35" max="35" width="5.42578125" style="16" bestFit="1" customWidth="1"/>
    <col min="36" max="36" width="4.28515625" style="16" customWidth="1"/>
    <col min="37" max="37" width="4.42578125" style="16" customWidth="1"/>
    <col min="38" max="256" width="11.42578125" style="16"/>
    <col min="257" max="257" width="4.28515625" style="16" bestFit="1" customWidth="1"/>
    <col min="258" max="258" width="11.42578125" style="16" customWidth="1"/>
    <col min="259" max="259" width="5" style="16" customWidth="1"/>
    <col min="260" max="260" width="5.140625" style="16" customWidth="1"/>
    <col min="261" max="261" width="5.7109375" style="16" bestFit="1" customWidth="1"/>
    <col min="262" max="262" width="5.7109375" style="16" customWidth="1"/>
    <col min="263" max="263" width="5.5703125" style="16" bestFit="1" customWidth="1"/>
    <col min="264" max="264" width="5.7109375" style="16" customWidth="1"/>
    <col min="265" max="265" width="5.42578125" style="16" customWidth="1"/>
    <col min="266" max="266" width="5.28515625" style="16" customWidth="1"/>
    <col min="267" max="267" width="5.5703125" style="16" bestFit="1" customWidth="1"/>
    <col min="268" max="268" width="5.28515625" style="16" customWidth="1"/>
    <col min="269" max="271" width="5.42578125" style="16" bestFit="1" customWidth="1"/>
    <col min="272" max="272" width="3.7109375" style="16" customWidth="1"/>
    <col min="273" max="276" width="5.28515625" style="16" customWidth="1"/>
    <col min="277" max="279" width="5.42578125" style="16" bestFit="1" customWidth="1"/>
    <col min="280" max="280" width="6.42578125" style="16" bestFit="1" customWidth="1"/>
    <col min="281" max="281" width="5.42578125" style="16" customWidth="1"/>
    <col min="282" max="282" width="3.28515625" style="16" customWidth="1"/>
    <col min="283" max="283" width="5.140625" style="16" customWidth="1"/>
    <col min="284" max="284" width="5.7109375" style="16" customWidth="1"/>
    <col min="285" max="286" width="5.28515625" style="16" customWidth="1"/>
    <col min="287" max="287" width="5.5703125" style="16" customWidth="1"/>
    <col min="288" max="288" width="5.140625" style="16" customWidth="1"/>
    <col min="289" max="289" width="3.85546875" style="16" customWidth="1"/>
    <col min="290" max="290" width="6.140625" style="16" customWidth="1"/>
    <col min="291" max="291" width="5.42578125" style="16" bestFit="1" customWidth="1"/>
    <col min="292" max="292" width="4.28515625" style="16" customWidth="1"/>
    <col min="293" max="293" width="3.85546875" style="16" customWidth="1"/>
    <col min="294" max="512" width="11.42578125" style="16"/>
    <col min="513" max="513" width="4.28515625" style="16" bestFit="1" customWidth="1"/>
    <col min="514" max="514" width="11.42578125" style="16" customWidth="1"/>
    <col min="515" max="515" width="5" style="16" customWidth="1"/>
    <col min="516" max="516" width="5.140625" style="16" customWidth="1"/>
    <col min="517" max="517" width="5.7109375" style="16" bestFit="1" customWidth="1"/>
    <col min="518" max="518" width="5.7109375" style="16" customWidth="1"/>
    <col min="519" max="519" width="5.5703125" style="16" bestFit="1" customWidth="1"/>
    <col min="520" max="520" width="5.7109375" style="16" customWidth="1"/>
    <col min="521" max="521" width="5.42578125" style="16" customWidth="1"/>
    <col min="522" max="522" width="5.28515625" style="16" customWidth="1"/>
    <col min="523" max="523" width="5.5703125" style="16" bestFit="1" customWidth="1"/>
    <col min="524" max="524" width="5.28515625" style="16" customWidth="1"/>
    <col min="525" max="527" width="5.42578125" style="16" bestFit="1" customWidth="1"/>
    <col min="528" max="528" width="3.7109375" style="16" customWidth="1"/>
    <col min="529" max="532" width="5.28515625" style="16" customWidth="1"/>
    <col min="533" max="535" width="5.42578125" style="16" bestFit="1" customWidth="1"/>
    <col min="536" max="536" width="6.42578125" style="16" bestFit="1" customWidth="1"/>
    <col min="537" max="537" width="5.42578125" style="16" customWidth="1"/>
    <col min="538" max="538" width="3.28515625" style="16" customWidth="1"/>
    <col min="539" max="539" width="5.140625" style="16" customWidth="1"/>
    <col min="540" max="540" width="5.7109375" style="16" customWidth="1"/>
    <col min="541" max="542" width="5.28515625" style="16" customWidth="1"/>
    <col min="543" max="543" width="5.5703125" style="16" customWidth="1"/>
    <col min="544" max="544" width="5.140625" style="16" customWidth="1"/>
    <col min="545" max="545" width="3.85546875" style="16" customWidth="1"/>
    <col min="546" max="546" width="6.140625" style="16" customWidth="1"/>
    <col min="547" max="547" width="5.42578125" style="16" bestFit="1" customWidth="1"/>
    <col min="548" max="548" width="4.28515625" style="16" customWidth="1"/>
    <col min="549" max="549" width="3.85546875" style="16" customWidth="1"/>
    <col min="550" max="768" width="11.42578125" style="16"/>
    <col min="769" max="769" width="4.28515625" style="16" bestFit="1" customWidth="1"/>
    <col min="770" max="770" width="11.42578125" style="16" customWidth="1"/>
    <col min="771" max="771" width="5" style="16" customWidth="1"/>
    <col min="772" max="772" width="5.140625" style="16" customWidth="1"/>
    <col min="773" max="773" width="5.7109375" style="16" bestFit="1" customWidth="1"/>
    <col min="774" max="774" width="5.7109375" style="16" customWidth="1"/>
    <col min="775" max="775" width="5.5703125" style="16" bestFit="1" customWidth="1"/>
    <col min="776" max="776" width="5.7109375" style="16" customWidth="1"/>
    <col min="777" max="777" width="5.42578125" style="16" customWidth="1"/>
    <col min="778" max="778" width="5.28515625" style="16" customWidth="1"/>
    <col min="779" max="779" width="5.5703125" style="16" bestFit="1" customWidth="1"/>
    <col min="780" max="780" width="5.28515625" style="16" customWidth="1"/>
    <col min="781" max="783" width="5.42578125" style="16" bestFit="1" customWidth="1"/>
    <col min="784" max="784" width="3.7109375" style="16" customWidth="1"/>
    <col min="785" max="788" width="5.28515625" style="16" customWidth="1"/>
    <col min="789" max="791" width="5.42578125" style="16" bestFit="1" customWidth="1"/>
    <col min="792" max="792" width="6.42578125" style="16" bestFit="1" customWidth="1"/>
    <col min="793" max="793" width="5.42578125" style="16" customWidth="1"/>
    <col min="794" max="794" width="3.28515625" style="16" customWidth="1"/>
    <col min="795" max="795" width="5.140625" style="16" customWidth="1"/>
    <col min="796" max="796" width="5.7109375" style="16" customWidth="1"/>
    <col min="797" max="798" width="5.28515625" style="16" customWidth="1"/>
    <col min="799" max="799" width="5.5703125" style="16" customWidth="1"/>
    <col min="800" max="800" width="5.140625" style="16" customWidth="1"/>
    <col min="801" max="801" width="3.85546875" style="16" customWidth="1"/>
    <col min="802" max="802" width="6.140625" style="16" customWidth="1"/>
    <col min="803" max="803" width="5.42578125" style="16" bestFit="1" customWidth="1"/>
    <col min="804" max="804" width="4.28515625" style="16" customWidth="1"/>
    <col min="805" max="805" width="3.85546875" style="16" customWidth="1"/>
    <col min="806" max="1024" width="11.42578125" style="16"/>
    <col min="1025" max="1025" width="4.28515625" style="16" bestFit="1" customWidth="1"/>
    <col min="1026" max="1026" width="11.42578125" style="16" customWidth="1"/>
    <col min="1027" max="1027" width="5" style="16" customWidth="1"/>
    <col min="1028" max="1028" width="5.140625" style="16" customWidth="1"/>
    <col min="1029" max="1029" width="5.7109375" style="16" bestFit="1" customWidth="1"/>
    <col min="1030" max="1030" width="5.7109375" style="16" customWidth="1"/>
    <col min="1031" max="1031" width="5.5703125" style="16" bestFit="1" customWidth="1"/>
    <col min="1032" max="1032" width="5.7109375" style="16" customWidth="1"/>
    <col min="1033" max="1033" width="5.42578125" style="16" customWidth="1"/>
    <col min="1034" max="1034" width="5.28515625" style="16" customWidth="1"/>
    <col min="1035" max="1035" width="5.5703125" style="16" bestFit="1" customWidth="1"/>
    <col min="1036" max="1036" width="5.28515625" style="16" customWidth="1"/>
    <col min="1037" max="1039" width="5.42578125" style="16" bestFit="1" customWidth="1"/>
    <col min="1040" max="1040" width="3.7109375" style="16" customWidth="1"/>
    <col min="1041" max="1044" width="5.28515625" style="16" customWidth="1"/>
    <col min="1045" max="1047" width="5.42578125" style="16" bestFit="1" customWidth="1"/>
    <col min="1048" max="1048" width="6.42578125" style="16" bestFit="1" customWidth="1"/>
    <col min="1049" max="1049" width="5.42578125" style="16" customWidth="1"/>
    <col min="1050" max="1050" width="3.28515625" style="16" customWidth="1"/>
    <col min="1051" max="1051" width="5.140625" style="16" customWidth="1"/>
    <col min="1052" max="1052" width="5.7109375" style="16" customWidth="1"/>
    <col min="1053" max="1054" width="5.28515625" style="16" customWidth="1"/>
    <col min="1055" max="1055" width="5.5703125" style="16" customWidth="1"/>
    <col min="1056" max="1056" width="5.140625" style="16" customWidth="1"/>
    <col min="1057" max="1057" width="3.85546875" style="16" customWidth="1"/>
    <col min="1058" max="1058" width="6.140625" style="16" customWidth="1"/>
    <col min="1059" max="1059" width="5.42578125" style="16" bestFit="1" customWidth="1"/>
    <col min="1060" max="1060" width="4.28515625" style="16" customWidth="1"/>
    <col min="1061" max="1061" width="3.85546875" style="16" customWidth="1"/>
    <col min="1062" max="1280" width="11.42578125" style="16"/>
    <col min="1281" max="1281" width="4.28515625" style="16" bestFit="1" customWidth="1"/>
    <col min="1282" max="1282" width="11.42578125" style="16" customWidth="1"/>
    <col min="1283" max="1283" width="5" style="16" customWidth="1"/>
    <col min="1284" max="1284" width="5.140625" style="16" customWidth="1"/>
    <col min="1285" max="1285" width="5.7109375" style="16" bestFit="1" customWidth="1"/>
    <col min="1286" max="1286" width="5.7109375" style="16" customWidth="1"/>
    <col min="1287" max="1287" width="5.5703125" style="16" bestFit="1" customWidth="1"/>
    <col min="1288" max="1288" width="5.7109375" style="16" customWidth="1"/>
    <col min="1289" max="1289" width="5.42578125" style="16" customWidth="1"/>
    <col min="1290" max="1290" width="5.28515625" style="16" customWidth="1"/>
    <col min="1291" max="1291" width="5.5703125" style="16" bestFit="1" customWidth="1"/>
    <col min="1292" max="1292" width="5.28515625" style="16" customWidth="1"/>
    <col min="1293" max="1295" width="5.42578125" style="16" bestFit="1" customWidth="1"/>
    <col min="1296" max="1296" width="3.7109375" style="16" customWidth="1"/>
    <col min="1297" max="1300" width="5.28515625" style="16" customWidth="1"/>
    <col min="1301" max="1303" width="5.42578125" style="16" bestFit="1" customWidth="1"/>
    <col min="1304" max="1304" width="6.42578125" style="16" bestFit="1" customWidth="1"/>
    <col min="1305" max="1305" width="5.42578125" style="16" customWidth="1"/>
    <col min="1306" max="1306" width="3.28515625" style="16" customWidth="1"/>
    <col min="1307" max="1307" width="5.140625" style="16" customWidth="1"/>
    <col min="1308" max="1308" width="5.7109375" style="16" customWidth="1"/>
    <col min="1309" max="1310" width="5.28515625" style="16" customWidth="1"/>
    <col min="1311" max="1311" width="5.5703125" style="16" customWidth="1"/>
    <col min="1312" max="1312" width="5.140625" style="16" customWidth="1"/>
    <col min="1313" max="1313" width="3.85546875" style="16" customWidth="1"/>
    <col min="1314" max="1314" width="6.140625" style="16" customWidth="1"/>
    <col min="1315" max="1315" width="5.42578125" style="16" bestFit="1" customWidth="1"/>
    <col min="1316" max="1316" width="4.28515625" style="16" customWidth="1"/>
    <col min="1317" max="1317" width="3.85546875" style="16" customWidth="1"/>
    <col min="1318" max="1536" width="11.42578125" style="16"/>
    <col min="1537" max="1537" width="4.28515625" style="16" bestFit="1" customWidth="1"/>
    <col min="1538" max="1538" width="11.42578125" style="16" customWidth="1"/>
    <col min="1539" max="1539" width="5" style="16" customWidth="1"/>
    <col min="1540" max="1540" width="5.140625" style="16" customWidth="1"/>
    <col min="1541" max="1541" width="5.7109375" style="16" bestFit="1" customWidth="1"/>
    <col min="1542" max="1542" width="5.7109375" style="16" customWidth="1"/>
    <col min="1543" max="1543" width="5.5703125" style="16" bestFit="1" customWidth="1"/>
    <col min="1544" max="1544" width="5.7109375" style="16" customWidth="1"/>
    <col min="1545" max="1545" width="5.42578125" style="16" customWidth="1"/>
    <col min="1546" max="1546" width="5.28515625" style="16" customWidth="1"/>
    <col min="1547" max="1547" width="5.5703125" style="16" bestFit="1" customWidth="1"/>
    <col min="1548" max="1548" width="5.28515625" style="16" customWidth="1"/>
    <col min="1549" max="1551" width="5.42578125" style="16" bestFit="1" customWidth="1"/>
    <col min="1552" max="1552" width="3.7109375" style="16" customWidth="1"/>
    <col min="1553" max="1556" width="5.28515625" style="16" customWidth="1"/>
    <col min="1557" max="1559" width="5.42578125" style="16" bestFit="1" customWidth="1"/>
    <col min="1560" max="1560" width="6.42578125" style="16" bestFit="1" customWidth="1"/>
    <col min="1561" max="1561" width="5.42578125" style="16" customWidth="1"/>
    <col min="1562" max="1562" width="3.28515625" style="16" customWidth="1"/>
    <col min="1563" max="1563" width="5.140625" style="16" customWidth="1"/>
    <col min="1564" max="1564" width="5.7109375" style="16" customWidth="1"/>
    <col min="1565" max="1566" width="5.28515625" style="16" customWidth="1"/>
    <col min="1567" max="1567" width="5.5703125" style="16" customWidth="1"/>
    <col min="1568" max="1568" width="5.140625" style="16" customWidth="1"/>
    <col min="1569" max="1569" width="3.85546875" style="16" customWidth="1"/>
    <col min="1570" max="1570" width="6.140625" style="16" customWidth="1"/>
    <col min="1571" max="1571" width="5.42578125" style="16" bestFit="1" customWidth="1"/>
    <col min="1572" max="1572" width="4.28515625" style="16" customWidth="1"/>
    <col min="1573" max="1573" width="3.85546875" style="16" customWidth="1"/>
    <col min="1574" max="1792" width="11.42578125" style="16"/>
    <col min="1793" max="1793" width="4.28515625" style="16" bestFit="1" customWidth="1"/>
    <col min="1794" max="1794" width="11.42578125" style="16" customWidth="1"/>
    <col min="1795" max="1795" width="5" style="16" customWidth="1"/>
    <col min="1796" max="1796" width="5.140625" style="16" customWidth="1"/>
    <col min="1797" max="1797" width="5.7109375" style="16" bestFit="1" customWidth="1"/>
    <col min="1798" max="1798" width="5.7109375" style="16" customWidth="1"/>
    <col min="1799" max="1799" width="5.5703125" style="16" bestFit="1" customWidth="1"/>
    <col min="1800" max="1800" width="5.7109375" style="16" customWidth="1"/>
    <col min="1801" max="1801" width="5.42578125" style="16" customWidth="1"/>
    <col min="1802" max="1802" width="5.28515625" style="16" customWidth="1"/>
    <col min="1803" max="1803" width="5.5703125" style="16" bestFit="1" customWidth="1"/>
    <col min="1804" max="1804" width="5.28515625" style="16" customWidth="1"/>
    <col min="1805" max="1807" width="5.42578125" style="16" bestFit="1" customWidth="1"/>
    <col min="1808" max="1808" width="3.7109375" style="16" customWidth="1"/>
    <col min="1809" max="1812" width="5.28515625" style="16" customWidth="1"/>
    <col min="1813" max="1815" width="5.42578125" style="16" bestFit="1" customWidth="1"/>
    <col min="1816" max="1816" width="6.42578125" style="16" bestFit="1" customWidth="1"/>
    <col min="1817" max="1817" width="5.42578125" style="16" customWidth="1"/>
    <col min="1818" max="1818" width="3.28515625" style="16" customWidth="1"/>
    <col min="1819" max="1819" width="5.140625" style="16" customWidth="1"/>
    <col min="1820" max="1820" width="5.7109375" style="16" customWidth="1"/>
    <col min="1821" max="1822" width="5.28515625" style="16" customWidth="1"/>
    <col min="1823" max="1823" width="5.5703125" style="16" customWidth="1"/>
    <col min="1824" max="1824" width="5.140625" style="16" customWidth="1"/>
    <col min="1825" max="1825" width="3.85546875" style="16" customWidth="1"/>
    <col min="1826" max="1826" width="6.140625" style="16" customWidth="1"/>
    <col min="1827" max="1827" width="5.42578125" style="16" bestFit="1" customWidth="1"/>
    <col min="1828" max="1828" width="4.28515625" style="16" customWidth="1"/>
    <col min="1829" max="1829" width="3.85546875" style="16" customWidth="1"/>
    <col min="1830" max="2048" width="11.42578125" style="16"/>
    <col min="2049" max="2049" width="4.28515625" style="16" bestFit="1" customWidth="1"/>
    <col min="2050" max="2050" width="11.42578125" style="16" customWidth="1"/>
    <col min="2051" max="2051" width="5" style="16" customWidth="1"/>
    <col min="2052" max="2052" width="5.140625" style="16" customWidth="1"/>
    <col min="2053" max="2053" width="5.7109375" style="16" bestFit="1" customWidth="1"/>
    <col min="2054" max="2054" width="5.7109375" style="16" customWidth="1"/>
    <col min="2055" max="2055" width="5.5703125" style="16" bestFit="1" customWidth="1"/>
    <col min="2056" max="2056" width="5.7109375" style="16" customWidth="1"/>
    <col min="2057" max="2057" width="5.42578125" style="16" customWidth="1"/>
    <col min="2058" max="2058" width="5.28515625" style="16" customWidth="1"/>
    <col min="2059" max="2059" width="5.5703125" style="16" bestFit="1" customWidth="1"/>
    <col min="2060" max="2060" width="5.28515625" style="16" customWidth="1"/>
    <col min="2061" max="2063" width="5.42578125" style="16" bestFit="1" customWidth="1"/>
    <col min="2064" max="2064" width="3.7109375" style="16" customWidth="1"/>
    <col min="2065" max="2068" width="5.28515625" style="16" customWidth="1"/>
    <col min="2069" max="2071" width="5.42578125" style="16" bestFit="1" customWidth="1"/>
    <col min="2072" max="2072" width="6.42578125" style="16" bestFit="1" customWidth="1"/>
    <col min="2073" max="2073" width="5.42578125" style="16" customWidth="1"/>
    <col min="2074" max="2074" width="3.28515625" style="16" customWidth="1"/>
    <col min="2075" max="2075" width="5.140625" style="16" customWidth="1"/>
    <col min="2076" max="2076" width="5.7109375" style="16" customWidth="1"/>
    <col min="2077" max="2078" width="5.28515625" style="16" customWidth="1"/>
    <col min="2079" max="2079" width="5.5703125" style="16" customWidth="1"/>
    <col min="2080" max="2080" width="5.140625" style="16" customWidth="1"/>
    <col min="2081" max="2081" width="3.85546875" style="16" customWidth="1"/>
    <col min="2082" max="2082" width="6.140625" style="16" customWidth="1"/>
    <col min="2083" max="2083" width="5.42578125" style="16" bestFit="1" customWidth="1"/>
    <col min="2084" max="2084" width="4.28515625" style="16" customWidth="1"/>
    <col min="2085" max="2085" width="3.85546875" style="16" customWidth="1"/>
    <col min="2086" max="2304" width="11.42578125" style="16"/>
    <col min="2305" max="2305" width="4.28515625" style="16" bestFit="1" customWidth="1"/>
    <col min="2306" max="2306" width="11.42578125" style="16" customWidth="1"/>
    <col min="2307" max="2307" width="5" style="16" customWidth="1"/>
    <col min="2308" max="2308" width="5.140625" style="16" customWidth="1"/>
    <col min="2309" max="2309" width="5.7109375" style="16" bestFit="1" customWidth="1"/>
    <col min="2310" max="2310" width="5.7109375" style="16" customWidth="1"/>
    <col min="2311" max="2311" width="5.5703125" style="16" bestFit="1" customWidth="1"/>
    <col min="2312" max="2312" width="5.7109375" style="16" customWidth="1"/>
    <col min="2313" max="2313" width="5.42578125" style="16" customWidth="1"/>
    <col min="2314" max="2314" width="5.28515625" style="16" customWidth="1"/>
    <col min="2315" max="2315" width="5.5703125" style="16" bestFit="1" customWidth="1"/>
    <col min="2316" max="2316" width="5.28515625" style="16" customWidth="1"/>
    <col min="2317" max="2319" width="5.42578125" style="16" bestFit="1" customWidth="1"/>
    <col min="2320" max="2320" width="3.7109375" style="16" customWidth="1"/>
    <col min="2321" max="2324" width="5.28515625" style="16" customWidth="1"/>
    <col min="2325" max="2327" width="5.42578125" style="16" bestFit="1" customWidth="1"/>
    <col min="2328" max="2328" width="6.42578125" style="16" bestFit="1" customWidth="1"/>
    <col min="2329" max="2329" width="5.42578125" style="16" customWidth="1"/>
    <col min="2330" max="2330" width="3.28515625" style="16" customWidth="1"/>
    <col min="2331" max="2331" width="5.140625" style="16" customWidth="1"/>
    <col min="2332" max="2332" width="5.7109375" style="16" customWidth="1"/>
    <col min="2333" max="2334" width="5.28515625" style="16" customWidth="1"/>
    <col min="2335" max="2335" width="5.5703125" style="16" customWidth="1"/>
    <col min="2336" max="2336" width="5.140625" style="16" customWidth="1"/>
    <col min="2337" max="2337" width="3.85546875" style="16" customWidth="1"/>
    <col min="2338" max="2338" width="6.140625" style="16" customWidth="1"/>
    <col min="2339" max="2339" width="5.42578125" style="16" bestFit="1" customWidth="1"/>
    <col min="2340" max="2340" width="4.28515625" style="16" customWidth="1"/>
    <col min="2341" max="2341" width="3.85546875" style="16" customWidth="1"/>
    <col min="2342" max="2560" width="11.42578125" style="16"/>
    <col min="2561" max="2561" width="4.28515625" style="16" bestFit="1" customWidth="1"/>
    <col min="2562" max="2562" width="11.42578125" style="16" customWidth="1"/>
    <col min="2563" max="2563" width="5" style="16" customWidth="1"/>
    <col min="2564" max="2564" width="5.140625" style="16" customWidth="1"/>
    <col min="2565" max="2565" width="5.7109375" style="16" bestFit="1" customWidth="1"/>
    <col min="2566" max="2566" width="5.7109375" style="16" customWidth="1"/>
    <col min="2567" max="2567" width="5.5703125" style="16" bestFit="1" customWidth="1"/>
    <col min="2568" max="2568" width="5.7109375" style="16" customWidth="1"/>
    <col min="2569" max="2569" width="5.42578125" style="16" customWidth="1"/>
    <col min="2570" max="2570" width="5.28515625" style="16" customWidth="1"/>
    <col min="2571" max="2571" width="5.5703125" style="16" bestFit="1" customWidth="1"/>
    <col min="2572" max="2572" width="5.28515625" style="16" customWidth="1"/>
    <col min="2573" max="2575" width="5.42578125" style="16" bestFit="1" customWidth="1"/>
    <col min="2576" max="2576" width="3.7109375" style="16" customWidth="1"/>
    <col min="2577" max="2580" width="5.28515625" style="16" customWidth="1"/>
    <col min="2581" max="2583" width="5.42578125" style="16" bestFit="1" customWidth="1"/>
    <col min="2584" max="2584" width="6.42578125" style="16" bestFit="1" customWidth="1"/>
    <col min="2585" max="2585" width="5.42578125" style="16" customWidth="1"/>
    <col min="2586" max="2586" width="3.28515625" style="16" customWidth="1"/>
    <col min="2587" max="2587" width="5.140625" style="16" customWidth="1"/>
    <col min="2588" max="2588" width="5.7109375" style="16" customWidth="1"/>
    <col min="2589" max="2590" width="5.28515625" style="16" customWidth="1"/>
    <col min="2591" max="2591" width="5.5703125" style="16" customWidth="1"/>
    <col min="2592" max="2592" width="5.140625" style="16" customWidth="1"/>
    <col min="2593" max="2593" width="3.85546875" style="16" customWidth="1"/>
    <col min="2594" max="2594" width="6.140625" style="16" customWidth="1"/>
    <col min="2595" max="2595" width="5.42578125" style="16" bestFit="1" customWidth="1"/>
    <col min="2596" max="2596" width="4.28515625" style="16" customWidth="1"/>
    <col min="2597" max="2597" width="3.85546875" style="16" customWidth="1"/>
    <col min="2598" max="2816" width="11.42578125" style="16"/>
    <col min="2817" max="2817" width="4.28515625" style="16" bestFit="1" customWidth="1"/>
    <col min="2818" max="2818" width="11.42578125" style="16" customWidth="1"/>
    <col min="2819" max="2819" width="5" style="16" customWidth="1"/>
    <col min="2820" max="2820" width="5.140625" style="16" customWidth="1"/>
    <col min="2821" max="2821" width="5.7109375" style="16" bestFit="1" customWidth="1"/>
    <col min="2822" max="2822" width="5.7109375" style="16" customWidth="1"/>
    <col min="2823" max="2823" width="5.5703125" style="16" bestFit="1" customWidth="1"/>
    <col min="2824" max="2824" width="5.7109375" style="16" customWidth="1"/>
    <col min="2825" max="2825" width="5.42578125" style="16" customWidth="1"/>
    <col min="2826" max="2826" width="5.28515625" style="16" customWidth="1"/>
    <col min="2827" max="2827" width="5.5703125" style="16" bestFit="1" customWidth="1"/>
    <col min="2828" max="2828" width="5.28515625" style="16" customWidth="1"/>
    <col min="2829" max="2831" width="5.42578125" style="16" bestFit="1" customWidth="1"/>
    <col min="2832" max="2832" width="3.7109375" style="16" customWidth="1"/>
    <col min="2833" max="2836" width="5.28515625" style="16" customWidth="1"/>
    <col min="2837" max="2839" width="5.42578125" style="16" bestFit="1" customWidth="1"/>
    <col min="2840" max="2840" width="6.42578125" style="16" bestFit="1" customWidth="1"/>
    <col min="2841" max="2841" width="5.42578125" style="16" customWidth="1"/>
    <col min="2842" max="2842" width="3.28515625" style="16" customWidth="1"/>
    <col min="2843" max="2843" width="5.140625" style="16" customWidth="1"/>
    <col min="2844" max="2844" width="5.7109375" style="16" customWidth="1"/>
    <col min="2845" max="2846" width="5.28515625" style="16" customWidth="1"/>
    <col min="2847" max="2847" width="5.5703125" style="16" customWidth="1"/>
    <col min="2848" max="2848" width="5.140625" style="16" customWidth="1"/>
    <col min="2849" max="2849" width="3.85546875" style="16" customWidth="1"/>
    <col min="2850" max="2850" width="6.140625" style="16" customWidth="1"/>
    <col min="2851" max="2851" width="5.42578125" style="16" bestFit="1" customWidth="1"/>
    <col min="2852" max="2852" width="4.28515625" style="16" customWidth="1"/>
    <col min="2853" max="2853" width="3.85546875" style="16" customWidth="1"/>
    <col min="2854" max="3072" width="11.42578125" style="16"/>
    <col min="3073" max="3073" width="4.28515625" style="16" bestFit="1" customWidth="1"/>
    <col min="3074" max="3074" width="11.42578125" style="16" customWidth="1"/>
    <col min="3075" max="3075" width="5" style="16" customWidth="1"/>
    <col min="3076" max="3076" width="5.140625" style="16" customWidth="1"/>
    <col min="3077" max="3077" width="5.7109375" style="16" bestFit="1" customWidth="1"/>
    <col min="3078" max="3078" width="5.7109375" style="16" customWidth="1"/>
    <col min="3079" max="3079" width="5.5703125" style="16" bestFit="1" customWidth="1"/>
    <col min="3080" max="3080" width="5.7109375" style="16" customWidth="1"/>
    <col min="3081" max="3081" width="5.42578125" style="16" customWidth="1"/>
    <col min="3082" max="3082" width="5.28515625" style="16" customWidth="1"/>
    <col min="3083" max="3083" width="5.5703125" style="16" bestFit="1" customWidth="1"/>
    <col min="3084" max="3084" width="5.28515625" style="16" customWidth="1"/>
    <col min="3085" max="3087" width="5.42578125" style="16" bestFit="1" customWidth="1"/>
    <col min="3088" max="3088" width="3.7109375" style="16" customWidth="1"/>
    <col min="3089" max="3092" width="5.28515625" style="16" customWidth="1"/>
    <col min="3093" max="3095" width="5.42578125" style="16" bestFit="1" customWidth="1"/>
    <col min="3096" max="3096" width="6.42578125" style="16" bestFit="1" customWidth="1"/>
    <col min="3097" max="3097" width="5.42578125" style="16" customWidth="1"/>
    <col min="3098" max="3098" width="3.28515625" style="16" customWidth="1"/>
    <col min="3099" max="3099" width="5.140625" style="16" customWidth="1"/>
    <col min="3100" max="3100" width="5.7109375" style="16" customWidth="1"/>
    <col min="3101" max="3102" width="5.28515625" style="16" customWidth="1"/>
    <col min="3103" max="3103" width="5.5703125" style="16" customWidth="1"/>
    <col min="3104" max="3104" width="5.140625" style="16" customWidth="1"/>
    <col min="3105" max="3105" width="3.85546875" style="16" customWidth="1"/>
    <col min="3106" max="3106" width="6.140625" style="16" customWidth="1"/>
    <col min="3107" max="3107" width="5.42578125" style="16" bestFit="1" customWidth="1"/>
    <col min="3108" max="3108" width="4.28515625" style="16" customWidth="1"/>
    <col min="3109" max="3109" width="3.85546875" style="16" customWidth="1"/>
    <col min="3110" max="3328" width="11.42578125" style="16"/>
    <col min="3329" max="3329" width="4.28515625" style="16" bestFit="1" customWidth="1"/>
    <col min="3330" max="3330" width="11.42578125" style="16" customWidth="1"/>
    <col min="3331" max="3331" width="5" style="16" customWidth="1"/>
    <col min="3332" max="3332" width="5.140625" style="16" customWidth="1"/>
    <col min="3333" max="3333" width="5.7109375" style="16" bestFit="1" customWidth="1"/>
    <col min="3334" max="3334" width="5.7109375" style="16" customWidth="1"/>
    <col min="3335" max="3335" width="5.5703125" style="16" bestFit="1" customWidth="1"/>
    <col min="3336" max="3336" width="5.7109375" style="16" customWidth="1"/>
    <col min="3337" max="3337" width="5.42578125" style="16" customWidth="1"/>
    <col min="3338" max="3338" width="5.28515625" style="16" customWidth="1"/>
    <col min="3339" max="3339" width="5.5703125" style="16" bestFit="1" customWidth="1"/>
    <col min="3340" max="3340" width="5.28515625" style="16" customWidth="1"/>
    <col min="3341" max="3343" width="5.42578125" style="16" bestFit="1" customWidth="1"/>
    <col min="3344" max="3344" width="3.7109375" style="16" customWidth="1"/>
    <col min="3345" max="3348" width="5.28515625" style="16" customWidth="1"/>
    <col min="3349" max="3351" width="5.42578125" style="16" bestFit="1" customWidth="1"/>
    <col min="3352" max="3352" width="6.42578125" style="16" bestFit="1" customWidth="1"/>
    <col min="3353" max="3353" width="5.42578125" style="16" customWidth="1"/>
    <col min="3354" max="3354" width="3.28515625" style="16" customWidth="1"/>
    <col min="3355" max="3355" width="5.140625" style="16" customWidth="1"/>
    <col min="3356" max="3356" width="5.7109375" style="16" customWidth="1"/>
    <col min="3357" max="3358" width="5.28515625" style="16" customWidth="1"/>
    <col min="3359" max="3359" width="5.5703125" style="16" customWidth="1"/>
    <col min="3360" max="3360" width="5.140625" style="16" customWidth="1"/>
    <col min="3361" max="3361" width="3.85546875" style="16" customWidth="1"/>
    <col min="3362" max="3362" width="6.140625" style="16" customWidth="1"/>
    <col min="3363" max="3363" width="5.42578125" style="16" bestFit="1" customWidth="1"/>
    <col min="3364" max="3364" width="4.28515625" style="16" customWidth="1"/>
    <col min="3365" max="3365" width="3.85546875" style="16" customWidth="1"/>
    <col min="3366" max="3584" width="11.42578125" style="16"/>
    <col min="3585" max="3585" width="4.28515625" style="16" bestFit="1" customWidth="1"/>
    <col min="3586" max="3586" width="11.42578125" style="16" customWidth="1"/>
    <col min="3587" max="3587" width="5" style="16" customWidth="1"/>
    <col min="3588" max="3588" width="5.140625" style="16" customWidth="1"/>
    <col min="3589" max="3589" width="5.7109375" style="16" bestFit="1" customWidth="1"/>
    <col min="3590" max="3590" width="5.7109375" style="16" customWidth="1"/>
    <col min="3591" max="3591" width="5.5703125" style="16" bestFit="1" customWidth="1"/>
    <col min="3592" max="3592" width="5.7109375" style="16" customWidth="1"/>
    <col min="3593" max="3593" width="5.42578125" style="16" customWidth="1"/>
    <col min="3594" max="3594" width="5.28515625" style="16" customWidth="1"/>
    <col min="3595" max="3595" width="5.5703125" style="16" bestFit="1" customWidth="1"/>
    <col min="3596" max="3596" width="5.28515625" style="16" customWidth="1"/>
    <col min="3597" max="3599" width="5.42578125" style="16" bestFit="1" customWidth="1"/>
    <col min="3600" max="3600" width="3.7109375" style="16" customWidth="1"/>
    <col min="3601" max="3604" width="5.28515625" style="16" customWidth="1"/>
    <col min="3605" max="3607" width="5.42578125" style="16" bestFit="1" customWidth="1"/>
    <col min="3608" max="3608" width="6.42578125" style="16" bestFit="1" customWidth="1"/>
    <col min="3609" max="3609" width="5.42578125" style="16" customWidth="1"/>
    <col min="3610" max="3610" width="3.28515625" style="16" customWidth="1"/>
    <col min="3611" max="3611" width="5.140625" style="16" customWidth="1"/>
    <col min="3612" max="3612" width="5.7109375" style="16" customWidth="1"/>
    <col min="3613" max="3614" width="5.28515625" style="16" customWidth="1"/>
    <col min="3615" max="3615" width="5.5703125" style="16" customWidth="1"/>
    <col min="3616" max="3616" width="5.140625" style="16" customWidth="1"/>
    <col min="3617" max="3617" width="3.85546875" style="16" customWidth="1"/>
    <col min="3618" max="3618" width="6.140625" style="16" customWidth="1"/>
    <col min="3619" max="3619" width="5.42578125" style="16" bestFit="1" customWidth="1"/>
    <col min="3620" max="3620" width="4.28515625" style="16" customWidth="1"/>
    <col min="3621" max="3621" width="3.85546875" style="16" customWidth="1"/>
    <col min="3622" max="3840" width="11.42578125" style="16"/>
    <col min="3841" max="3841" width="4.28515625" style="16" bestFit="1" customWidth="1"/>
    <col min="3842" max="3842" width="11.42578125" style="16" customWidth="1"/>
    <col min="3843" max="3843" width="5" style="16" customWidth="1"/>
    <col min="3844" max="3844" width="5.140625" style="16" customWidth="1"/>
    <col min="3845" max="3845" width="5.7109375" style="16" bestFit="1" customWidth="1"/>
    <col min="3846" max="3846" width="5.7109375" style="16" customWidth="1"/>
    <col min="3847" max="3847" width="5.5703125" style="16" bestFit="1" customWidth="1"/>
    <col min="3848" max="3848" width="5.7109375" style="16" customWidth="1"/>
    <col min="3849" max="3849" width="5.42578125" style="16" customWidth="1"/>
    <col min="3850" max="3850" width="5.28515625" style="16" customWidth="1"/>
    <col min="3851" max="3851" width="5.5703125" style="16" bestFit="1" customWidth="1"/>
    <col min="3852" max="3852" width="5.28515625" style="16" customWidth="1"/>
    <col min="3853" max="3855" width="5.42578125" style="16" bestFit="1" customWidth="1"/>
    <col min="3856" max="3856" width="3.7109375" style="16" customWidth="1"/>
    <col min="3857" max="3860" width="5.28515625" style="16" customWidth="1"/>
    <col min="3861" max="3863" width="5.42578125" style="16" bestFit="1" customWidth="1"/>
    <col min="3864" max="3864" width="6.42578125" style="16" bestFit="1" customWidth="1"/>
    <col min="3865" max="3865" width="5.42578125" style="16" customWidth="1"/>
    <col min="3866" max="3866" width="3.28515625" style="16" customWidth="1"/>
    <col min="3867" max="3867" width="5.140625" style="16" customWidth="1"/>
    <col min="3868" max="3868" width="5.7109375" style="16" customWidth="1"/>
    <col min="3869" max="3870" width="5.28515625" style="16" customWidth="1"/>
    <col min="3871" max="3871" width="5.5703125" style="16" customWidth="1"/>
    <col min="3872" max="3872" width="5.140625" style="16" customWidth="1"/>
    <col min="3873" max="3873" width="3.85546875" style="16" customWidth="1"/>
    <col min="3874" max="3874" width="6.140625" style="16" customWidth="1"/>
    <col min="3875" max="3875" width="5.42578125" style="16" bestFit="1" customWidth="1"/>
    <col min="3876" max="3876" width="4.28515625" style="16" customWidth="1"/>
    <col min="3877" max="3877" width="3.85546875" style="16" customWidth="1"/>
    <col min="3878" max="4096" width="11.42578125" style="16"/>
    <col min="4097" max="4097" width="4.28515625" style="16" bestFit="1" customWidth="1"/>
    <col min="4098" max="4098" width="11.42578125" style="16" customWidth="1"/>
    <col min="4099" max="4099" width="5" style="16" customWidth="1"/>
    <col min="4100" max="4100" width="5.140625" style="16" customWidth="1"/>
    <col min="4101" max="4101" width="5.7109375" style="16" bestFit="1" customWidth="1"/>
    <col min="4102" max="4102" width="5.7109375" style="16" customWidth="1"/>
    <col min="4103" max="4103" width="5.5703125" style="16" bestFit="1" customWidth="1"/>
    <col min="4104" max="4104" width="5.7109375" style="16" customWidth="1"/>
    <col min="4105" max="4105" width="5.42578125" style="16" customWidth="1"/>
    <col min="4106" max="4106" width="5.28515625" style="16" customWidth="1"/>
    <col min="4107" max="4107" width="5.5703125" style="16" bestFit="1" customWidth="1"/>
    <col min="4108" max="4108" width="5.28515625" style="16" customWidth="1"/>
    <col min="4109" max="4111" width="5.42578125" style="16" bestFit="1" customWidth="1"/>
    <col min="4112" max="4112" width="3.7109375" style="16" customWidth="1"/>
    <col min="4113" max="4116" width="5.28515625" style="16" customWidth="1"/>
    <col min="4117" max="4119" width="5.42578125" style="16" bestFit="1" customWidth="1"/>
    <col min="4120" max="4120" width="6.42578125" style="16" bestFit="1" customWidth="1"/>
    <col min="4121" max="4121" width="5.42578125" style="16" customWidth="1"/>
    <col min="4122" max="4122" width="3.28515625" style="16" customWidth="1"/>
    <col min="4123" max="4123" width="5.140625" style="16" customWidth="1"/>
    <col min="4124" max="4124" width="5.7109375" style="16" customWidth="1"/>
    <col min="4125" max="4126" width="5.28515625" style="16" customWidth="1"/>
    <col min="4127" max="4127" width="5.5703125" style="16" customWidth="1"/>
    <col min="4128" max="4128" width="5.140625" style="16" customWidth="1"/>
    <col min="4129" max="4129" width="3.85546875" style="16" customWidth="1"/>
    <col min="4130" max="4130" width="6.140625" style="16" customWidth="1"/>
    <col min="4131" max="4131" width="5.42578125" style="16" bestFit="1" customWidth="1"/>
    <col min="4132" max="4132" width="4.28515625" style="16" customWidth="1"/>
    <col min="4133" max="4133" width="3.85546875" style="16" customWidth="1"/>
    <col min="4134" max="4352" width="11.42578125" style="16"/>
    <col min="4353" max="4353" width="4.28515625" style="16" bestFit="1" customWidth="1"/>
    <col min="4354" max="4354" width="11.42578125" style="16" customWidth="1"/>
    <col min="4355" max="4355" width="5" style="16" customWidth="1"/>
    <col min="4356" max="4356" width="5.140625" style="16" customWidth="1"/>
    <col min="4357" max="4357" width="5.7109375" style="16" bestFit="1" customWidth="1"/>
    <col min="4358" max="4358" width="5.7109375" style="16" customWidth="1"/>
    <col min="4359" max="4359" width="5.5703125" style="16" bestFit="1" customWidth="1"/>
    <col min="4360" max="4360" width="5.7109375" style="16" customWidth="1"/>
    <col min="4361" max="4361" width="5.42578125" style="16" customWidth="1"/>
    <col min="4362" max="4362" width="5.28515625" style="16" customWidth="1"/>
    <col min="4363" max="4363" width="5.5703125" style="16" bestFit="1" customWidth="1"/>
    <col min="4364" max="4364" width="5.28515625" style="16" customWidth="1"/>
    <col min="4365" max="4367" width="5.42578125" style="16" bestFit="1" customWidth="1"/>
    <col min="4368" max="4368" width="3.7109375" style="16" customWidth="1"/>
    <col min="4369" max="4372" width="5.28515625" style="16" customWidth="1"/>
    <col min="4373" max="4375" width="5.42578125" style="16" bestFit="1" customWidth="1"/>
    <col min="4376" max="4376" width="6.42578125" style="16" bestFit="1" customWidth="1"/>
    <col min="4377" max="4377" width="5.42578125" style="16" customWidth="1"/>
    <col min="4378" max="4378" width="3.28515625" style="16" customWidth="1"/>
    <col min="4379" max="4379" width="5.140625" style="16" customWidth="1"/>
    <col min="4380" max="4380" width="5.7109375" style="16" customWidth="1"/>
    <col min="4381" max="4382" width="5.28515625" style="16" customWidth="1"/>
    <col min="4383" max="4383" width="5.5703125" style="16" customWidth="1"/>
    <col min="4384" max="4384" width="5.140625" style="16" customWidth="1"/>
    <col min="4385" max="4385" width="3.85546875" style="16" customWidth="1"/>
    <col min="4386" max="4386" width="6.140625" style="16" customWidth="1"/>
    <col min="4387" max="4387" width="5.42578125" style="16" bestFit="1" customWidth="1"/>
    <col min="4388" max="4388" width="4.28515625" style="16" customWidth="1"/>
    <col min="4389" max="4389" width="3.85546875" style="16" customWidth="1"/>
    <col min="4390" max="4608" width="11.42578125" style="16"/>
    <col min="4609" max="4609" width="4.28515625" style="16" bestFit="1" customWidth="1"/>
    <col min="4610" max="4610" width="11.42578125" style="16" customWidth="1"/>
    <col min="4611" max="4611" width="5" style="16" customWidth="1"/>
    <col min="4612" max="4612" width="5.140625" style="16" customWidth="1"/>
    <col min="4613" max="4613" width="5.7109375" style="16" bestFit="1" customWidth="1"/>
    <col min="4614" max="4614" width="5.7109375" style="16" customWidth="1"/>
    <col min="4615" max="4615" width="5.5703125" style="16" bestFit="1" customWidth="1"/>
    <col min="4616" max="4616" width="5.7109375" style="16" customWidth="1"/>
    <col min="4617" max="4617" width="5.42578125" style="16" customWidth="1"/>
    <col min="4618" max="4618" width="5.28515625" style="16" customWidth="1"/>
    <col min="4619" max="4619" width="5.5703125" style="16" bestFit="1" customWidth="1"/>
    <col min="4620" max="4620" width="5.28515625" style="16" customWidth="1"/>
    <col min="4621" max="4623" width="5.42578125" style="16" bestFit="1" customWidth="1"/>
    <col min="4624" max="4624" width="3.7109375" style="16" customWidth="1"/>
    <col min="4625" max="4628" width="5.28515625" style="16" customWidth="1"/>
    <col min="4629" max="4631" width="5.42578125" style="16" bestFit="1" customWidth="1"/>
    <col min="4632" max="4632" width="6.42578125" style="16" bestFit="1" customWidth="1"/>
    <col min="4633" max="4633" width="5.42578125" style="16" customWidth="1"/>
    <col min="4634" max="4634" width="3.28515625" style="16" customWidth="1"/>
    <col min="4635" max="4635" width="5.140625" style="16" customWidth="1"/>
    <col min="4636" max="4636" width="5.7109375" style="16" customWidth="1"/>
    <col min="4637" max="4638" width="5.28515625" style="16" customWidth="1"/>
    <col min="4639" max="4639" width="5.5703125" style="16" customWidth="1"/>
    <col min="4640" max="4640" width="5.140625" style="16" customWidth="1"/>
    <col min="4641" max="4641" width="3.85546875" style="16" customWidth="1"/>
    <col min="4642" max="4642" width="6.140625" style="16" customWidth="1"/>
    <col min="4643" max="4643" width="5.42578125" style="16" bestFit="1" customWidth="1"/>
    <col min="4644" max="4644" width="4.28515625" style="16" customWidth="1"/>
    <col min="4645" max="4645" width="3.85546875" style="16" customWidth="1"/>
    <col min="4646" max="4864" width="11.42578125" style="16"/>
    <col min="4865" max="4865" width="4.28515625" style="16" bestFit="1" customWidth="1"/>
    <col min="4866" max="4866" width="11.42578125" style="16" customWidth="1"/>
    <col min="4867" max="4867" width="5" style="16" customWidth="1"/>
    <col min="4868" max="4868" width="5.140625" style="16" customWidth="1"/>
    <col min="4869" max="4869" width="5.7109375" style="16" bestFit="1" customWidth="1"/>
    <col min="4870" max="4870" width="5.7109375" style="16" customWidth="1"/>
    <col min="4871" max="4871" width="5.5703125" style="16" bestFit="1" customWidth="1"/>
    <col min="4872" max="4872" width="5.7109375" style="16" customWidth="1"/>
    <col min="4873" max="4873" width="5.42578125" style="16" customWidth="1"/>
    <col min="4874" max="4874" width="5.28515625" style="16" customWidth="1"/>
    <col min="4875" max="4875" width="5.5703125" style="16" bestFit="1" customWidth="1"/>
    <col min="4876" max="4876" width="5.28515625" style="16" customWidth="1"/>
    <col min="4877" max="4879" width="5.42578125" style="16" bestFit="1" customWidth="1"/>
    <col min="4880" max="4880" width="3.7109375" style="16" customWidth="1"/>
    <col min="4881" max="4884" width="5.28515625" style="16" customWidth="1"/>
    <col min="4885" max="4887" width="5.42578125" style="16" bestFit="1" customWidth="1"/>
    <col min="4888" max="4888" width="6.42578125" style="16" bestFit="1" customWidth="1"/>
    <col min="4889" max="4889" width="5.42578125" style="16" customWidth="1"/>
    <col min="4890" max="4890" width="3.28515625" style="16" customWidth="1"/>
    <col min="4891" max="4891" width="5.140625" style="16" customWidth="1"/>
    <col min="4892" max="4892" width="5.7109375" style="16" customWidth="1"/>
    <col min="4893" max="4894" width="5.28515625" style="16" customWidth="1"/>
    <col min="4895" max="4895" width="5.5703125" style="16" customWidth="1"/>
    <col min="4896" max="4896" width="5.140625" style="16" customWidth="1"/>
    <col min="4897" max="4897" width="3.85546875" style="16" customWidth="1"/>
    <col min="4898" max="4898" width="6.140625" style="16" customWidth="1"/>
    <col min="4899" max="4899" width="5.42578125" style="16" bestFit="1" customWidth="1"/>
    <col min="4900" max="4900" width="4.28515625" style="16" customWidth="1"/>
    <col min="4901" max="4901" width="3.85546875" style="16" customWidth="1"/>
    <col min="4902" max="5120" width="11.42578125" style="16"/>
    <col min="5121" max="5121" width="4.28515625" style="16" bestFit="1" customWidth="1"/>
    <col min="5122" max="5122" width="11.42578125" style="16" customWidth="1"/>
    <col min="5123" max="5123" width="5" style="16" customWidth="1"/>
    <col min="5124" max="5124" width="5.140625" style="16" customWidth="1"/>
    <col min="5125" max="5125" width="5.7109375" style="16" bestFit="1" customWidth="1"/>
    <col min="5126" max="5126" width="5.7109375" style="16" customWidth="1"/>
    <col min="5127" max="5127" width="5.5703125" style="16" bestFit="1" customWidth="1"/>
    <col min="5128" max="5128" width="5.7109375" style="16" customWidth="1"/>
    <col min="5129" max="5129" width="5.42578125" style="16" customWidth="1"/>
    <col min="5130" max="5130" width="5.28515625" style="16" customWidth="1"/>
    <col min="5131" max="5131" width="5.5703125" style="16" bestFit="1" customWidth="1"/>
    <col min="5132" max="5132" width="5.28515625" style="16" customWidth="1"/>
    <col min="5133" max="5135" width="5.42578125" style="16" bestFit="1" customWidth="1"/>
    <col min="5136" max="5136" width="3.7109375" style="16" customWidth="1"/>
    <col min="5137" max="5140" width="5.28515625" style="16" customWidth="1"/>
    <col min="5141" max="5143" width="5.42578125" style="16" bestFit="1" customWidth="1"/>
    <col min="5144" max="5144" width="6.42578125" style="16" bestFit="1" customWidth="1"/>
    <col min="5145" max="5145" width="5.42578125" style="16" customWidth="1"/>
    <col min="5146" max="5146" width="3.28515625" style="16" customWidth="1"/>
    <col min="5147" max="5147" width="5.140625" style="16" customWidth="1"/>
    <col min="5148" max="5148" width="5.7109375" style="16" customWidth="1"/>
    <col min="5149" max="5150" width="5.28515625" style="16" customWidth="1"/>
    <col min="5151" max="5151" width="5.5703125" style="16" customWidth="1"/>
    <col min="5152" max="5152" width="5.140625" style="16" customWidth="1"/>
    <col min="5153" max="5153" width="3.85546875" style="16" customWidth="1"/>
    <col min="5154" max="5154" width="6.140625" style="16" customWidth="1"/>
    <col min="5155" max="5155" width="5.42578125" style="16" bestFit="1" customWidth="1"/>
    <col min="5156" max="5156" width="4.28515625" style="16" customWidth="1"/>
    <col min="5157" max="5157" width="3.85546875" style="16" customWidth="1"/>
    <col min="5158" max="5376" width="11.42578125" style="16"/>
    <col min="5377" max="5377" width="4.28515625" style="16" bestFit="1" customWidth="1"/>
    <col min="5378" max="5378" width="11.42578125" style="16" customWidth="1"/>
    <col min="5379" max="5379" width="5" style="16" customWidth="1"/>
    <col min="5380" max="5380" width="5.140625" style="16" customWidth="1"/>
    <col min="5381" max="5381" width="5.7109375" style="16" bestFit="1" customWidth="1"/>
    <col min="5382" max="5382" width="5.7109375" style="16" customWidth="1"/>
    <col min="5383" max="5383" width="5.5703125" style="16" bestFit="1" customWidth="1"/>
    <col min="5384" max="5384" width="5.7109375" style="16" customWidth="1"/>
    <col min="5385" max="5385" width="5.42578125" style="16" customWidth="1"/>
    <col min="5386" max="5386" width="5.28515625" style="16" customWidth="1"/>
    <col min="5387" max="5387" width="5.5703125" style="16" bestFit="1" customWidth="1"/>
    <col min="5388" max="5388" width="5.28515625" style="16" customWidth="1"/>
    <col min="5389" max="5391" width="5.42578125" style="16" bestFit="1" customWidth="1"/>
    <col min="5392" max="5392" width="3.7109375" style="16" customWidth="1"/>
    <col min="5393" max="5396" width="5.28515625" style="16" customWidth="1"/>
    <col min="5397" max="5399" width="5.42578125" style="16" bestFit="1" customWidth="1"/>
    <col min="5400" max="5400" width="6.42578125" style="16" bestFit="1" customWidth="1"/>
    <col min="5401" max="5401" width="5.42578125" style="16" customWidth="1"/>
    <col min="5402" max="5402" width="3.28515625" style="16" customWidth="1"/>
    <col min="5403" max="5403" width="5.140625" style="16" customWidth="1"/>
    <col min="5404" max="5404" width="5.7109375" style="16" customWidth="1"/>
    <col min="5405" max="5406" width="5.28515625" style="16" customWidth="1"/>
    <col min="5407" max="5407" width="5.5703125" style="16" customWidth="1"/>
    <col min="5408" max="5408" width="5.140625" style="16" customWidth="1"/>
    <col min="5409" max="5409" width="3.85546875" style="16" customWidth="1"/>
    <col min="5410" max="5410" width="6.140625" style="16" customWidth="1"/>
    <col min="5411" max="5411" width="5.42578125" style="16" bestFit="1" customWidth="1"/>
    <col min="5412" max="5412" width="4.28515625" style="16" customWidth="1"/>
    <col min="5413" max="5413" width="3.85546875" style="16" customWidth="1"/>
    <col min="5414" max="5632" width="11.42578125" style="16"/>
    <col min="5633" max="5633" width="4.28515625" style="16" bestFit="1" customWidth="1"/>
    <col min="5634" max="5634" width="11.42578125" style="16" customWidth="1"/>
    <col min="5635" max="5635" width="5" style="16" customWidth="1"/>
    <col min="5636" max="5636" width="5.140625" style="16" customWidth="1"/>
    <col min="5637" max="5637" width="5.7109375" style="16" bestFit="1" customWidth="1"/>
    <col min="5638" max="5638" width="5.7109375" style="16" customWidth="1"/>
    <col min="5639" max="5639" width="5.5703125" style="16" bestFit="1" customWidth="1"/>
    <col min="5640" max="5640" width="5.7109375" style="16" customWidth="1"/>
    <col min="5641" max="5641" width="5.42578125" style="16" customWidth="1"/>
    <col min="5642" max="5642" width="5.28515625" style="16" customWidth="1"/>
    <col min="5643" max="5643" width="5.5703125" style="16" bestFit="1" customWidth="1"/>
    <col min="5644" max="5644" width="5.28515625" style="16" customWidth="1"/>
    <col min="5645" max="5647" width="5.42578125" style="16" bestFit="1" customWidth="1"/>
    <col min="5648" max="5648" width="3.7109375" style="16" customWidth="1"/>
    <col min="5649" max="5652" width="5.28515625" style="16" customWidth="1"/>
    <col min="5653" max="5655" width="5.42578125" style="16" bestFit="1" customWidth="1"/>
    <col min="5656" max="5656" width="6.42578125" style="16" bestFit="1" customWidth="1"/>
    <col min="5657" max="5657" width="5.42578125" style="16" customWidth="1"/>
    <col min="5658" max="5658" width="3.28515625" style="16" customWidth="1"/>
    <col min="5659" max="5659" width="5.140625" style="16" customWidth="1"/>
    <col min="5660" max="5660" width="5.7109375" style="16" customWidth="1"/>
    <col min="5661" max="5662" width="5.28515625" style="16" customWidth="1"/>
    <col min="5663" max="5663" width="5.5703125" style="16" customWidth="1"/>
    <col min="5664" max="5664" width="5.140625" style="16" customWidth="1"/>
    <col min="5665" max="5665" width="3.85546875" style="16" customWidth="1"/>
    <col min="5666" max="5666" width="6.140625" style="16" customWidth="1"/>
    <col min="5667" max="5667" width="5.42578125" style="16" bestFit="1" customWidth="1"/>
    <col min="5668" max="5668" width="4.28515625" style="16" customWidth="1"/>
    <col min="5669" max="5669" width="3.85546875" style="16" customWidth="1"/>
    <col min="5670" max="5888" width="11.42578125" style="16"/>
    <col min="5889" max="5889" width="4.28515625" style="16" bestFit="1" customWidth="1"/>
    <col min="5890" max="5890" width="11.42578125" style="16" customWidth="1"/>
    <col min="5891" max="5891" width="5" style="16" customWidth="1"/>
    <col min="5892" max="5892" width="5.140625" style="16" customWidth="1"/>
    <col min="5893" max="5893" width="5.7109375" style="16" bestFit="1" customWidth="1"/>
    <col min="5894" max="5894" width="5.7109375" style="16" customWidth="1"/>
    <col min="5895" max="5895" width="5.5703125" style="16" bestFit="1" customWidth="1"/>
    <col min="5896" max="5896" width="5.7109375" style="16" customWidth="1"/>
    <col min="5897" max="5897" width="5.42578125" style="16" customWidth="1"/>
    <col min="5898" max="5898" width="5.28515625" style="16" customWidth="1"/>
    <col min="5899" max="5899" width="5.5703125" style="16" bestFit="1" customWidth="1"/>
    <col min="5900" max="5900" width="5.28515625" style="16" customWidth="1"/>
    <col min="5901" max="5903" width="5.42578125" style="16" bestFit="1" customWidth="1"/>
    <col min="5904" max="5904" width="3.7109375" style="16" customWidth="1"/>
    <col min="5905" max="5908" width="5.28515625" style="16" customWidth="1"/>
    <col min="5909" max="5911" width="5.42578125" style="16" bestFit="1" customWidth="1"/>
    <col min="5912" max="5912" width="6.42578125" style="16" bestFit="1" customWidth="1"/>
    <col min="5913" max="5913" width="5.42578125" style="16" customWidth="1"/>
    <col min="5914" max="5914" width="3.28515625" style="16" customWidth="1"/>
    <col min="5915" max="5915" width="5.140625" style="16" customWidth="1"/>
    <col min="5916" max="5916" width="5.7109375" style="16" customWidth="1"/>
    <col min="5917" max="5918" width="5.28515625" style="16" customWidth="1"/>
    <col min="5919" max="5919" width="5.5703125" style="16" customWidth="1"/>
    <col min="5920" max="5920" width="5.140625" style="16" customWidth="1"/>
    <col min="5921" max="5921" width="3.85546875" style="16" customWidth="1"/>
    <col min="5922" max="5922" width="6.140625" style="16" customWidth="1"/>
    <col min="5923" max="5923" width="5.42578125" style="16" bestFit="1" customWidth="1"/>
    <col min="5924" max="5924" width="4.28515625" style="16" customWidth="1"/>
    <col min="5925" max="5925" width="3.85546875" style="16" customWidth="1"/>
    <col min="5926" max="6144" width="11.42578125" style="16"/>
    <col min="6145" max="6145" width="4.28515625" style="16" bestFit="1" customWidth="1"/>
    <col min="6146" max="6146" width="11.42578125" style="16" customWidth="1"/>
    <col min="6147" max="6147" width="5" style="16" customWidth="1"/>
    <col min="6148" max="6148" width="5.140625" style="16" customWidth="1"/>
    <col min="6149" max="6149" width="5.7109375" style="16" bestFit="1" customWidth="1"/>
    <col min="6150" max="6150" width="5.7109375" style="16" customWidth="1"/>
    <col min="6151" max="6151" width="5.5703125" style="16" bestFit="1" customWidth="1"/>
    <col min="6152" max="6152" width="5.7109375" style="16" customWidth="1"/>
    <col min="6153" max="6153" width="5.42578125" style="16" customWidth="1"/>
    <col min="6154" max="6154" width="5.28515625" style="16" customWidth="1"/>
    <col min="6155" max="6155" width="5.5703125" style="16" bestFit="1" customWidth="1"/>
    <col min="6156" max="6156" width="5.28515625" style="16" customWidth="1"/>
    <col min="6157" max="6159" width="5.42578125" style="16" bestFit="1" customWidth="1"/>
    <col min="6160" max="6160" width="3.7109375" style="16" customWidth="1"/>
    <col min="6161" max="6164" width="5.28515625" style="16" customWidth="1"/>
    <col min="6165" max="6167" width="5.42578125" style="16" bestFit="1" customWidth="1"/>
    <col min="6168" max="6168" width="6.42578125" style="16" bestFit="1" customWidth="1"/>
    <col min="6169" max="6169" width="5.42578125" style="16" customWidth="1"/>
    <col min="6170" max="6170" width="3.28515625" style="16" customWidth="1"/>
    <col min="6171" max="6171" width="5.140625" style="16" customWidth="1"/>
    <col min="6172" max="6172" width="5.7109375" style="16" customWidth="1"/>
    <col min="6173" max="6174" width="5.28515625" style="16" customWidth="1"/>
    <col min="6175" max="6175" width="5.5703125" style="16" customWidth="1"/>
    <col min="6176" max="6176" width="5.140625" style="16" customWidth="1"/>
    <col min="6177" max="6177" width="3.85546875" style="16" customWidth="1"/>
    <col min="6178" max="6178" width="6.140625" style="16" customWidth="1"/>
    <col min="6179" max="6179" width="5.42578125" style="16" bestFit="1" customWidth="1"/>
    <col min="6180" max="6180" width="4.28515625" style="16" customWidth="1"/>
    <col min="6181" max="6181" width="3.85546875" style="16" customWidth="1"/>
    <col min="6182" max="6400" width="11.42578125" style="16"/>
    <col min="6401" max="6401" width="4.28515625" style="16" bestFit="1" customWidth="1"/>
    <col min="6402" max="6402" width="11.42578125" style="16" customWidth="1"/>
    <col min="6403" max="6403" width="5" style="16" customWidth="1"/>
    <col min="6404" max="6404" width="5.140625" style="16" customWidth="1"/>
    <col min="6405" max="6405" width="5.7109375" style="16" bestFit="1" customWidth="1"/>
    <col min="6406" max="6406" width="5.7109375" style="16" customWidth="1"/>
    <col min="6407" max="6407" width="5.5703125" style="16" bestFit="1" customWidth="1"/>
    <col min="6408" max="6408" width="5.7109375" style="16" customWidth="1"/>
    <col min="6409" max="6409" width="5.42578125" style="16" customWidth="1"/>
    <col min="6410" max="6410" width="5.28515625" style="16" customWidth="1"/>
    <col min="6411" max="6411" width="5.5703125" style="16" bestFit="1" customWidth="1"/>
    <col min="6412" max="6412" width="5.28515625" style="16" customWidth="1"/>
    <col min="6413" max="6415" width="5.42578125" style="16" bestFit="1" customWidth="1"/>
    <col min="6416" max="6416" width="3.7109375" style="16" customWidth="1"/>
    <col min="6417" max="6420" width="5.28515625" style="16" customWidth="1"/>
    <col min="6421" max="6423" width="5.42578125" style="16" bestFit="1" customWidth="1"/>
    <col min="6424" max="6424" width="6.42578125" style="16" bestFit="1" customWidth="1"/>
    <col min="6425" max="6425" width="5.42578125" style="16" customWidth="1"/>
    <col min="6426" max="6426" width="3.28515625" style="16" customWidth="1"/>
    <col min="6427" max="6427" width="5.140625" style="16" customWidth="1"/>
    <col min="6428" max="6428" width="5.7109375" style="16" customWidth="1"/>
    <col min="6429" max="6430" width="5.28515625" style="16" customWidth="1"/>
    <col min="6431" max="6431" width="5.5703125" style="16" customWidth="1"/>
    <col min="6432" max="6432" width="5.140625" style="16" customWidth="1"/>
    <col min="6433" max="6433" width="3.85546875" style="16" customWidth="1"/>
    <col min="6434" max="6434" width="6.140625" style="16" customWidth="1"/>
    <col min="6435" max="6435" width="5.42578125" style="16" bestFit="1" customWidth="1"/>
    <col min="6436" max="6436" width="4.28515625" style="16" customWidth="1"/>
    <col min="6437" max="6437" width="3.85546875" style="16" customWidth="1"/>
    <col min="6438" max="6656" width="11.42578125" style="16"/>
    <col min="6657" max="6657" width="4.28515625" style="16" bestFit="1" customWidth="1"/>
    <col min="6658" max="6658" width="11.42578125" style="16" customWidth="1"/>
    <col min="6659" max="6659" width="5" style="16" customWidth="1"/>
    <col min="6660" max="6660" width="5.140625" style="16" customWidth="1"/>
    <col min="6661" max="6661" width="5.7109375" style="16" bestFit="1" customWidth="1"/>
    <col min="6662" max="6662" width="5.7109375" style="16" customWidth="1"/>
    <col min="6663" max="6663" width="5.5703125" style="16" bestFit="1" customWidth="1"/>
    <col min="6664" max="6664" width="5.7109375" style="16" customWidth="1"/>
    <col min="6665" max="6665" width="5.42578125" style="16" customWidth="1"/>
    <col min="6666" max="6666" width="5.28515625" style="16" customWidth="1"/>
    <col min="6667" max="6667" width="5.5703125" style="16" bestFit="1" customWidth="1"/>
    <col min="6668" max="6668" width="5.28515625" style="16" customWidth="1"/>
    <col min="6669" max="6671" width="5.42578125" style="16" bestFit="1" customWidth="1"/>
    <col min="6672" max="6672" width="3.7109375" style="16" customWidth="1"/>
    <col min="6673" max="6676" width="5.28515625" style="16" customWidth="1"/>
    <col min="6677" max="6679" width="5.42578125" style="16" bestFit="1" customWidth="1"/>
    <col min="6680" max="6680" width="6.42578125" style="16" bestFit="1" customWidth="1"/>
    <col min="6681" max="6681" width="5.42578125" style="16" customWidth="1"/>
    <col min="6682" max="6682" width="3.28515625" style="16" customWidth="1"/>
    <col min="6683" max="6683" width="5.140625" style="16" customWidth="1"/>
    <col min="6684" max="6684" width="5.7109375" style="16" customWidth="1"/>
    <col min="6685" max="6686" width="5.28515625" style="16" customWidth="1"/>
    <col min="6687" max="6687" width="5.5703125" style="16" customWidth="1"/>
    <col min="6688" max="6688" width="5.140625" style="16" customWidth="1"/>
    <col min="6689" max="6689" width="3.85546875" style="16" customWidth="1"/>
    <col min="6690" max="6690" width="6.140625" style="16" customWidth="1"/>
    <col min="6691" max="6691" width="5.42578125" style="16" bestFit="1" customWidth="1"/>
    <col min="6692" max="6692" width="4.28515625" style="16" customWidth="1"/>
    <col min="6693" max="6693" width="3.85546875" style="16" customWidth="1"/>
    <col min="6694" max="6912" width="11.42578125" style="16"/>
    <col min="6913" max="6913" width="4.28515625" style="16" bestFit="1" customWidth="1"/>
    <col min="6914" max="6914" width="11.42578125" style="16" customWidth="1"/>
    <col min="6915" max="6915" width="5" style="16" customWidth="1"/>
    <col min="6916" max="6916" width="5.140625" style="16" customWidth="1"/>
    <col min="6917" max="6917" width="5.7109375" style="16" bestFit="1" customWidth="1"/>
    <col min="6918" max="6918" width="5.7109375" style="16" customWidth="1"/>
    <col min="6919" max="6919" width="5.5703125" style="16" bestFit="1" customWidth="1"/>
    <col min="6920" max="6920" width="5.7109375" style="16" customWidth="1"/>
    <col min="6921" max="6921" width="5.42578125" style="16" customWidth="1"/>
    <col min="6922" max="6922" width="5.28515625" style="16" customWidth="1"/>
    <col min="6923" max="6923" width="5.5703125" style="16" bestFit="1" customWidth="1"/>
    <col min="6924" max="6924" width="5.28515625" style="16" customWidth="1"/>
    <col min="6925" max="6927" width="5.42578125" style="16" bestFit="1" customWidth="1"/>
    <col min="6928" max="6928" width="3.7109375" style="16" customWidth="1"/>
    <col min="6929" max="6932" width="5.28515625" style="16" customWidth="1"/>
    <col min="6933" max="6935" width="5.42578125" style="16" bestFit="1" customWidth="1"/>
    <col min="6936" max="6936" width="6.42578125" style="16" bestFit="1" customWidth="1"/>
    <col min="6937" max="6937" width="5.42578125" style="16" customWidth="1"/>
    <col min="6938" max="6938" width="3.28515625" style="16" customWidth="1"/>
    <col min="6939" max="6939" width="5.140625" style="16" customWidth="1"/>
    <col min="6940" max="6940" width="5.7109375" style="16" customWidth="1"/>
    <col min="6941" max="6942" width="5.28515625" style="16" customWidth="1"/>
    <col min="6943" max="6943" width="5.5703125" style="16" customWidth="1"/>
    <col min="6944" max="6944" width="5.140625" style="16" customWidth="1"/>
    <col min="6945" max="6945" width="3.85546875" style="16" customWidth="1"/>
    <col min="6946" max="6946" width="6.140625" style="16" customWidth="1"/>
    <col min="6947" max="6947" width="5.42578125" style="16" bestFit="1" customWidth="1"/>
    <col min="6948" max="6948" width="4.28515625" style="16" customWidth="1"/>
    <col min="6949" max="6949" width="3.85546875" style="16" customWidth="1"/>
    <col min="6950" max="7168" width="11.42578125" style="16"/>
    <col min="7169" max="7169" width="4.28515625" style="16" bestFit="1" customWidth="1"/>
    <col min="7170" max="7170" width="11.42578125" style="16" customWidth="1"/>
    <col min="7171" max="7171" width="5" style="16" customWidth="1"/>
    <col min="7172" max="7172" width="5.140625" style="16" customWidth="1"/>
    <col min="7173" max="7173" width="5.7109375" style="16" bestFit="1" customWidth="1"/>
    <col min="7174" max="7174" width="5.7109375" style="16" customWidth="1"/>
    <col min="7175" max="7175" width="5.5703125" style="16" bestFit="1" customWidth="1"/>
    <col min="7176" max="7176" width="5.7109375" style="16" customWidth="1"/>
    <col min="7177" max="7177" width="5.42578125" style="16" customWidth="1"/>
    <col min="7178" max="7178" width="5.28515625" style="16" customWidth="1"/>
    <col min="7179" max="7179" width="5.5703125" style="16" bestFit="1" customWidth="1"/>
    <col min="7180" max="7180" width="5.28515625" style="16" customWidth="1"/>
    <col min="7181" max="7183" width="5.42578125" style="16" bestFit="1" customWidth="1"/>
    <col min="7184" max="7184" width="3.7109375" style="16" customWidth="1"/>
    <col min="7185" max="7188" width="5.28515625" style="16" customWidth="1"/>
    <col min="7189" max="7191" width="5.42578125" style="16" bestFit="1" customWidth="1"/>
    <col min="7192" max="7192" width="6.42578125" style="16" bestFit="1" customWidth="1"/>
    <col min="7193" max="7193" width="5.42578125" style="16" customWidth="1"/>
    <col min="7194" max="7194" width="3.28515625" style="16" customWidth="1"/>
    <col min="7195" max="7195" width="5.140625" style="16" customWidth="1"/>
    <col min="7196" max="7196" width="5.7109375" style="16" customWidth="1"/>
    <col min="7197" max="7198" width="5.28515625" style="16" customWidth="1"/>
    <col min="7199" max="7199" width="5.5703125" style="16" customWidth="1"/>
    <col min="7200" max="7200" width="5.140625" style="16" customWidth="1"/>
    <col min="7201" max="7201" width="3.85546875" style="16" customWidth="1"/>
    <col min="7202" max="7202" width="6.140625" style="16" customWidth="1"/>
    <col min="7203" max="7203" width="5.42578125" style="16" bestFit="1" customWidth="1"/>
    <col min="7204" max="7204" width="4.28515625" style="16" customWidth="1"/>
    <col min="7205" max="7205" width="3.85546875" style="16" customWidth="1"/>
    <col min="7206" max="7424" width="11.42578125" style="16"/>
    <col min="7425" max="7425" width="4.28515625" style="16" bestFit="1" customWidth="1"/>
    <col min="7426" max="7426" width="11.42578125" style="16" customWidth="1"/>
    <col min="7427" max="7427" width="5" style="16" customWidth="1"/>
    <col min="7428" max="7428" width="5.140625" style="16" customWidth="1"/>
    <col min="7429" max="7429" width="5.7109375" style="16" bestFit="1" customWidth="1"/>
    <col min="7430" max="7430" width="5.7109375" style="16" customWidth="1"/>
    <col min="7431" max="7431" width="5.5703125" style="16" bestFit="1" customWidth="1"/>
    <col min="7432" max="7432" width="5.7109375" style="16" customWidth="1"/>
    <col min="7433" max="7433" width="5.42578125" style="16" customWidth="1"/>
    <col min="7434" max="7434" width="5.28515625" style="16" customWidth="1"/>
    <col min="7435" max="7435" width="5.5703125" style="16" bestFit="1" customWidth="1"/>
    <col min="7436" max="7436" width="5.28515625" style="16" customWidth="1"/>
    <col min="7437" max="7439" width="5.42578125" style="16" bestFit="1" customWidth="1"/>
    <col min="7440" max="7440" width="3.7109375" style="16" customWidth="1"/>
    <col min="7441" max="7444" width="5.28515625" style="16" customWidth="1"/>
    <col min="7445" max="7447" width="5.42578125" style="16" bestFit="1" customWidth="1"/>
    <col min="7448" max="7448" width="6.42578125" style="16" bestFit="1" customWidth="1"/>
    <col min="7449" max="7449" width="5.42578125" style="16" customWidth="1"/>
    <col min="7450" max="7450" width="3.28515625" style="16" customWidth="1"/>
    <col min="7451" max="7451" width="5.140625" style="16" customWidth="1"/>
    <col min="7452" max="7452" width="5.7109375" style="16" customWidth="1"/>
    <col min="7453" max="7454" width="5.28515625" style="16" customWidth="1"/>
    <col min="7455" max="7455" width="5.5703125" style="16" customWidth="1"/>
    <col min="7456" max="7456" width="5.140625" style="16" customWidth="1"/>
    <col min="7457" max="7457" width="3.85546875" style="16" customWidth="1"/>
    <col min="7458" max="7458" width="6.140625" style="16" customWidth="1"/>
    <col min="7459" max="7459" width="5.42578125" style="16" bestFit="1" customWidth="1"/>
    <col min="7460" max="7460" width="4.28515625" style="16" customWidth="1"/>
    <col min="7461" max="7461" width="3.85546875" style="16" customWidth="1"/>
    <col min="7462" max="7680" width="11.42578125" style="16"/>
    <col min="7681" max="7681" width="4.28515625" style="16" bestFit="1" customWidth="1"/>
    <col min="7682" max="7682" width="11.42578125" style="16" customWidth="1"/>
    <col min="7683" max="7683" width="5" style="16" customWidth="1"/>
    <col min="7684" max="7684" width="5.140625" style="16" customWidth="1"/>
    <col min="7685" max="7685" width="5.7109375" style="16" bestFit="1" customWidth="1"/>
    <col min="7686" max="7686" width="5.7109375" style="16" customWidth="1"/>
    <col min="7687" max="7687" width="5.5703125" style="16" bestFit="1" customWidth="1"/>
    <col min="7688" max="7688" width="5.7109375" style="16" customWidth="1"/>
    <col min="7689" max="7689" width="5.42578125" style="16" customWidth="1"/>
    <col min="7690" max="7690" width="5.28515625" style="16" customWidth="1"/>
    <col min="7691" max="7691" width="5.5703125" style="16" bestFit="1" customWidth="1"/>
    <col min="7692" max="7692" width="5.28515625" style="16" customWidth="1"/>
    <col min="7693" max="7695" width="5.42578125" style="16" bestFit="1" customWidth="1"/>
    <col min="7696" max="7696" width="3.7109375" style="16" customWidth="1"/>
    <col min="7697" max="7700" width="5.28515625" style="16" customWidth="1"/>
    <col min="7701" max="7703" width="5.42578125" style="16" bestFit="1" customWidth="1"/>
    <col min="7704" max="7704" width="6.42578125" style="16" bestFit="1" customWidth="1"/>
    <col min="7705" max="7705" width="5.42578125" style="16" customWidth="1"/>
    <col min="7706" max="7706" width="3.28515625" style="16" customWidth="1"/>
    <col min="7707" max="7707" width="5.140625" style="16" customWidth="1"/>
    <col min="7708" max="7708" width="5.7109375" style="16" customWidth="1"/>
    <col min="7709" max="7710" width="5.28515625" style="16" customWidth="1"/>
    <col min="7711" max="7711" width="5.5703125" style="16" customWidth="1"/>
    <col min="7712" max="7712" width="5.140625" style="16" customWidth="1"/>
    <col min="7713" max="7713" width="3.85546875" style="16" customWidth="1"/>
    <col min="7714" max="7714" width="6.140625" style="16" customWidth="1"/>
    <col min="7715" max="7715" width="5.42578125" style="16" bestFit="1" customWidth="1"/>
    <col min="7716" max="7716" width="4.28515625" style="16" customWidth="1"/>
    <col min="7717" max="7717" width="3.85546875" style="16" customWidth="1"/>
    <col min="7718" max="7936" width="11.42578125" style="16"/>
    <col min="7937" max="7937" width="4.28515625" style="16" bestFit="1" customWidth="1"/>
    <col min="7938" max="7938" width="11.42578125" style="16" customWidth="1"/>
    <col min="7939" max="7939" width="5" style="16" customWidth="1"/>
    <col min="7940" max="7940" width="5.140625" style="16" customWidth="1"/>
    <col min="7941" max="7941" width="5.7109375" style="16" bestFit="1" customWidth="1"/>
    <col min="7942" max="7942" width="5.7109375" style="16" customWidth="1"/>
    <col min="7943" max="7943" width="5.5703125" style="16" bestFit="1" customWidth="1"/>
    <col min="7944" max="7944" width="5.7109375" style="16" customWidth="1"/>
    <col min="7945" max="7945" width="5.42578125" style="16" customWidth="1"/>
    <col min="7946" max="7946" width="5.28515625" style="16" customWidth="1"/>
    <col min="7947" max="7947" width="5.5703125" style="16" bestFit="1" customWidth="1"/>
    <col min="7948" max="7948" width="5.28515625" style="16" customWidth="1"/>
    <col min="7949" max="7951" width="5.42578125" style="16" bestFit="1" customWidth="1"/>
    <col min="7952" max="7952" width="3.7109375" style="16" customWidth="1"/>
    <col min="7953" max="7956" width="5.28515625" style="16" customWidth="1"/>
    <col min="7957" max="7959" width="5.42578125" style="16" bestFit="1" customWidth="1"/>
    <col min="7960" max="7960" width="6.42578125" style="16" bestFit="1" customWidth="1"/>
    <col min="7961" max="7961" width="5.42578125" style="16" customWidth="1"/>
    <col min="7962" max="7962" width="3.28515625" style="16" customWidth="1"/>
    <col min="7963" max="7963" width="5.140625" style="16" customWidth="1"/>
    <col min="7964" max="7964" width="5.7109375" style="16" customWidth="1"/>
    <col min="7965" max="7966" width="5.28515625" style="16" customWidth="1"/>
    <col min="7967" max="7967" width="5.5703125" style="16" customWidth="1"/>
    <col min="7968" max="7968" width="5.140625" style="16" customWidth="1"/>
    <col min="7969" max="7969" width="3.85546875" style="16" customWidth="1"/>
    <col min="7970" max="7970" width="6.140625" style="16" customWidth="1"/>
    <col min="7971" max="7971" width="5.42578125" style="16" bestFit="1" customWidth="1"/>
    <col min="7972" max="7972" width="4.28515625" style="16" customWidth="1"/>
    <col min="7973" max="7973" width="3.85546875" style="16" customWidth="1"/>
    <col min="7974" max="8192" width="11.42578125" style="16"/>
    <col min="8193" max="8193" width="4.28515625" style="16" bestFit="1" customWidth="1"/>
    <col min="8194" max="8194" width="11.42578125" style="16" customWidth="1"/>
    <col min="8195" max="8195" width="5" style="16" customWidth="1"/>
    <col min="8196" max="8196" width="5.140625" style="16" customWidth="1"/>
    <col min="8197" max="8197" width="5.7109375" style="16" bestFit="1" customWidth="1"/>
    <col min="8198" max="8198" width="5.7109375" style="16" customWidth="1"/>
    <col min="8199" max="8199" width="5.5703125" style="16" bestFit="1" customWidth="1"/>
    <col min="8200" max="8200" width="5.7109375" style="16" customWidth="1"/>
    <col min="8201" max="8201" width="5.42578125" style="16" customWidth="1"/>
    <col min="8202" max="8202" width="5.28515625" style="16" customWidth="1"/>
    <col min="8203" max="8203" width="5.5703125" style="16" bestFit="1" customWidth="1"/>
    <col min="8204" max="8204" width="5.28515625" style="16" customWidth="1"/>
    <col min="8205" max="8207" width="5.42578125" style="16" bestFit="1" customWidth="1"/>
    <col min="8208" max="8208" width="3.7109375" style="16" customWidth="1"/>
    <col min="8209" max="8212" width="5.28515625" style="16" customWidth="1"/>
    <col min="8213" max="8215" width="5.42578125" style="16" bestFit="1" customWidth="1"/>
    <col min="8216" max="8216" width="6.42578125" style="16" bestFit="1" customWidth="1"/>
    <col min="8217" max="8217" width="5.42578125" style="16" customWidth="1"/>
    <col min="8218" max="8218" width="3.28515625" style="16" customWidth="1"/>
    <col min="8219" max="8219" width="5.140625" style="16" customWidth="1"/>
    <col min="8220" max="8220" width="5.7109375" style="16" customWidth="1"/>
    <col min="8221" max="8222" width="5.28515625" style="16" customWidth="1"/>
    <col min="8223" max="8223" width="5.5703125" style="16" customWidth="1"/>
    <col min="8224" max="8224" width="5.140625" style="16" customWidth="1"/>
    <col min="8225" max="8225" width="3.85546875" style="16" customWidth="1"/>
    <col min="8226" max="8226" width="6.140625" style="16" customWidth="1"/>
    <col min="8227" max="8227" width="5.42578125" style="16" bestFit="1" customWidth="1"/>
    <col min="8228" max="8228" width="4.28515625" style="16" customWidth="1"/>
    <col min="8229" max="8229" width="3.85546875" style="16" customWidth="1"/>
    <col min="8230" max="8448" width="11.42578125" style="16"/>
    <col min="8449" max="8449" width="4.28515625" style="16" bestFit="1" customWidth="1"/>
    <col min="8450" max="8450" width="11.42578125" style="16" customWidth="1"/>
    <col min="8451" max="8451" width="5" style="16" customWidth="1"/>
    <col min="8452" max="8452" width="5.140625" style="16" customWidth="1"/>
    <col min="8453" max="8453" width="5.7109375" style="16" bestFit="1" customWidth="1"/>
    <col min="8454" max="8454" width="5.7109375" style="16" customWidth="1"/>
    <col min="8455" max="8455" width="5.5703125" style="16" bestFit="1" customWidth="1"/>
    <col min="8456" max="8456" width="5.7109375" style="16" customWidth="1"/>
    <col min="8457" max="8457" width="5.42578125" style="16" customWidth="1"/>
    <col min="8458" max="8458" width="5.28515625" style="16" customWidth="1"/>
    <col min="8459" max="8459" width="5.5703125" style="16" bestFit="1" customWidth="1"/>
    <col min="8460" max="8460" width="5.28515625" style="16" customWidth="1"/>
    <col min="8461" max="8463" width="5.42578125" style="16" bestFit="1" customWidth="1"/>
    <col min="8464" max="8464" width="3.7109375" style="16" customWidth="1"/>
    <col min="8465" max="8468" width="5.28515625" style="16" customWidth="1"/>
    <col min="8469" max="8471" width="5.42578125" style="16" bestFit="1" customWidth="1"/>
    <col min="8472" max="8472" width="6.42578125" style="16" bestFit="1" customWidth="1"/>
    <col min="8473" max="8473" width="5.42578125" style="16" customWidth="1"/>
    <col min="8474" max="8474" width="3.28515625" style="16" customWidth="1"/>
    <col min="8475" max="8475" width="5.140625" style="16" customWidth="1"/>
    <col min="8476" max="8476" width="5.7109375" style="16" customWidth="1"/>
    <col min="8477" max="8478" width="5.28515625" style="16" customWidth="1"/>
    <col min="8479" max="8479" width="5.5703125" style="16" customWidth="1"/>
    <col min="8480" max="8480" width="5.140625" style="16" customWidth="1"/>
    <col min="8481" max="8481" width="3.85546875" style="16" customWidth="1"/>
    <col min="8482" max="8482" width="6.140625" style="16" customWidth="1"/>
    <col min="8483" max="8483" width="5.42578125" style="16" bestFit="1" customWidth="1"/>
    <col min="8484" max="8484" width="4.28515625" style="16" customWidth="1"/>
    <col min="8485" max="8485" width="3.85546875" style="16" customWidth="1"/>
    <col min="8486" max="8704" width="11.42578125" style="16"/>
    <col min="8705" max="8705" width="4.28515625" style="16" bestFit="1" customWidth="1"/>
    <col min="8706" max="8706" width="11.42578125" style="16" customWidth="1"/>
    <col min="8707" max="8707" width="5" style="16" customWidth="1"/>
    <col min="8708" max="8708" width="5.140625" style="16" customWidth="1"/>
    <col min="8709" max="8709" width="5.7109375" style="16" bestFit="1" customWidth="1"/>
    <col min="8710" max="8710" width="5.7109375" style="16" customWidth="1"/>
    <col min="8711" max="8711" width="5.5703125" style="16" bestFit="1" customWidth="1"/>
    <col min="8712" max="8712" width="5.7109375" style="16" customWidth="1"/>
    <col min="8713" max="8713" width="5.42578125" style="16" customWidth="1"/>
    <col min="8714" max="8714" width="5.28515625" style="16" customWidth="1"/>
    <col min="8715" max="8715" width="5.5703125" style="16" bestFit="1" customWidth="1"/>
    <col min="8716" max="8716" width="5.28515625" style="16" customWidth="1"/>
    <col min="8717" max="8719" width="5.42578125" style="16" bestFit="1" customWidth="1"/>
    <col min="8720" max="8720" width="3.7109375" style="16" customWidth="1"/>
    <col min="8721" max="8724" width="5.28515625" style="16" customWidth="1"/>
    <col min="8725" max="8727" width="5.42578125" style="16" bestFit="1" customWidth="1"/>
    <col min="8728" max="8728" width="6.42578125" style="16" bestFit="1" customWidth="1"/>
    <col min="8729" max="8729" width="5.42578125" style="16" customWidth="1"/>
    <col min="8730" max="8730" width="3.28515625" style="16" customWidth="1"/>
    <col min="8731" max="8731" width="5.140625" style="16" customWidth="1"/>
    <col min="8732" max="8732" width="5.7109375" style="16" customWidth="1"/>
    <col min="8733" max="8734" width="5.28515625" style="16" customWidth="1"/>
    <col min="8735" max="8735" width="5.5703125" style="16" customWidth="1"/>
    <col min="8736" max="8736" width="5.140625" style="16" customWidth="1"/>
    <col min="8737" max="8737" width="3.85546875" style="16" customWidth="1"/>
    <col min="8738" max="8738" width="6.140625" style="16" customWidth="1"/>
    <col min="8739" max="8739" width="5.42578125" style="16" bestFit="1" customWidth="1"/>
    <col min="8740" max="8740" width="4.28515625" style="16" customWidth="1"/>
    <col min="8741" max="8741" width="3.85546875" style="16" customWidth="1"/>
    <col min="8742" max="8960" width="11.42578125" style="16"/>
    <col min="8961" max="8961" width="4.28515625" style="16" bestFit="1" customWidth="1"/>
    <col min="8962" max="8962" width="11.42578125" style="16" customWidth="1"/>
    <col min="8963" max="8963" width="5" style="16" customWidth="1"/>
    <col min="8964" max="8964" width="5.140625" style="16" customWidth="1"/>
    <col min="8965" max="8965" width="5.7109375" style="16" bestFit="1" customWidth="1"/>
    <col min="8966" max="8966" width="5.7109375" style="16" customWidth="1"/>
    <col min="8967" max="8967" width="5.5703125" style="16" bestFit="1" customWidth="1"/>
    <col min="8968" max="8968" width="5.7109375" style="16" customWidth="1"/>
    <col min="8969" max="8969" width="5.42578125" style="16" customWidth="1"/>
    <col min="8970" max="8970" width="5.28515625" style="16" customWidth="1"/>
    <col min="8971" max="8971" width="5.5703125" style="16" bestFit="1" customWidth="1"/>
    <col min="8972" max="8972" width="5.28515625" style="16" customWidth="1"/>
    <col min="8973" max="8975" width="5.42578125" style="16" bestFit="1" customWidth="1"/>
    <col min="8976" max="8976" width="3.7109375" style="16" customWidth="1"/>
    <col min="8977" max="8980" width="5.28515625" style="16" customWidth="1"/>
    <col min="8981" max="8983" width="5.42578125" style="16" bestFit="1" customWidth="1"/>
    <col min="8984" max="8984" width="6.42578125" style="16" bestFit="1" customWidth="1"/>
    <col min="8985" max="8985" width="5.42578125" style="16" customWidth="1"/>
    <col min="8986" max="8986" width="3.28515625" style="16" customWidth="1"/>
    <col min="8987" max="8987" width="5.140625" style="16" customWidth="1"/>
    <col min="8988" max="8988" width="5.7109375" style="16" customWidth="1"/>
    <col min="8989" max="8990" width="5.28515625" style="16" customWidth="1"/>
    <col min="8991" max="8991" width="5.5703125" style="16" customWidth="1"/>
    <col min="8992" max="8992" width="5.140625" style="16" customWidth="1"/>
    <col min="8993" max="8993" width="3.85546875" style="16" customWidth="1"/>
    <col min="8994" max="8994" width="6.140625" style="16" customWidth="1"/>
    <col min="8995" max="8995" width="5.42578125" style="16" bestFit="1" customWidth="1"/>
    <col min="8996" max="8996" width="4.28515625" style="16" customWidth="1"/>
    <col min="8997" max="8997" width="3.85546875" style="16" customWidth="1"/>
    <col min="8998" max="9216" width="11.42578125" style="16"/>
    <col min="9217" max="9217" width="4.28515625" style="16" bestFit="1" customWidth="1"/>
    <col min="9218" max="9218" width="11.42578125" style="16" customWidth="1"/>
    <col min="9219" max="9219" width="5" style="16" customWidth="1"/>
    <col min="9220" max="9220" width="5.140625" style="16" customWidth="1"/>
    <col min="9221" max="9221" width="5.7109375" style="16" bestFit="1" customWidth="1"/>
    <col min="9222" max="9222" width="5.7109375" style="16" customWidth="1"/>
    <col min="9223" max="9223" width="5.5703125" style="16" bestFit="1" customWidth="1"/>
    <col min="9224" max="9224" width="5.7109375" style="16" customWidth="1"/>
    <col min="9225" max="9225" width="5.42578125" style="16" customWidth="1"/>
    <col min="9226" max="9226" width="5.28515625" style="16" customWidth="1"/>
    <col min="9227" max="9227" width="5.5703125" style="16" bestFit="1" customWidth="1"/>
    <col min="9228" max="9228" width="5.28515625" style="16" customWidth="1"/>
    <col min="9229" max="9231" width="5.42578125" style="16" bestFit="1" customWidth="1"/>
    <col min="9232" max="9232" width="3.7109375" style="16" customWidth="1"/>
    <col min="9233" max="9236" width="5.28515625" style="16" customWidth="1"/>
    <col min="9237" max="9239" width="5.42578125" style="16" bestFit="1" customWidth="1"/>
    <col min="9240" max="9240" width="6.42578125" style="16" bestFit="1" customWidth="1"/>
    <col min="9241" max="9241" width="5.42578125" style="16" customWidth="1"/>
    <col min="9242" max="9242" width="3.28515625" style="16" customWidth="1"/>
    <col min="9243" max="9243" width="5.140625" style="16" customWidth="1"/>
    <col min="9244" max="9244" width="5.7109375" style="16" customWidth="1"/>
    <col min="9245" max="9246" width="5.28515625" style="16" customWidth="1"/>
    <col min="9247" max="9247" width="5.5703125" style="16" customWidth="1"/>
    <col min="9248" max="9248" width="5.140625" style="16" customWidth="1"/>
    <col min="9249" max="9249" width="3.85546875" style="16" customWidth="1"/>
    <col min="9250" max="9250" width="6.140625" style="16" customWidth="1"/>
    <col min="9251" max="9251" width="5.42578125" style="16" bestFit="1" customWidth="1"/>
    <col min="9252" max="9252" width="4.28515625" style="16" customWidth="1"/>
    <col min="9253" max="9253" width="3.85546875" style="16" customWidth="1"/>
    <col min="9254" max="9472" width="11.42578125" style="16"/>
    <col min="9473" max="9473" width="4.28515625" style="16" bestFit="1" customWidth="1"/>
    <col min="9474" max="9474" width="11.42578125" style="16" customWidth="1"/>
    <col min="9475" max="9475" width="5" style="16" customWidth="1"/>
    <col min="9476" max="9476" width="5.140625" style="16" customWidth="1"/>
    <col min="9477" max="9477" width="5.7109375" style="16" bestFit="1" customWidth="1"/>
    <col min="9478" max="9478" width="5.7109375" style="16" customWidth="1"/>
    <col min="9479" max="9479" width="5.5703125" style="16" bestFit="1" customWidth="1"/>
    <col min="9480" max="9480" width="5.7109375" style="16" customWidth="1"/>
    <col min="9481" max="9481" width="5.42578125" style="16" customWidth="1"/>
    <col min="9482" max="9482" width="5.28515625" style="16" customWidth="1"/>
    <col min="9483" max="9483" width="5.5703125" style="16" bestFit="1" customWidth="1"/>
    <col min="9484" max="9484" width="5.28515625" style="16" customWidth="1"/>
    <col min="9485" max="9487" width="5.42578125" style="16" bestFit="1" customWidth="1"/>
    <col min="9488" max="9488" width="3.7109375" style="16" customWidth="1"/>
    <col min="9489" max="9492" width="5.28515625" style="16" customWidth="1"/>
    <col min="9493" max="9495" width="5.42578125" style="16" bestFit="1" customWidth="1"/>
    <col min="9496" max="9496" width="6.42578125" style="16" bestFit="1" customWidth="1"/>
    <col min="9497" max="9497" width="5.42578125" style="16" customWidth="1"/>
    <col min="9498" max="9498" width="3.28515625" style="16" customWidth="1"/>
    <col min="9499" max="9499" width="5.140625" style="16" customWidth="1"/>
    <col min="9500" max="9500" width="5.7109375" style="16" customWidth="1"/>
    <col min="9501" max="9502" width="5.28515625" style="16" customWidth="1"/>
    <col min="9503" max="9503" width="5.5703125" style="16" customWidth="1"/>
    <col min="9504" max="9504" width="5.140625" style="16" customWidth="1"/>
    <col min="9505" max="9505" width="3.85546875" style="16" customWidth="1"/>
    <col min="9506" max="9506" width="6.140625" style="16" customWidth="1"/>
    <col min="9507" max="9507" width="5.42578125" style="16" bestFit="1" customWidth="1"/>
    <col min="9508" max="9508" width="4.28515625" style="16" customWidth="1"/>
    <col min="9509" max="9509" width="3.85546875" style="16" customWidth="1"/>
    <col min="9510" max="9728" width="11.42578125" style="16"/>
    <col min="9729" max="9729" width="4.28515625" style="16" bestFit="1" customWidth="1"/>
    <col min="9730" max="9730" width="11.42578125" style="16" customWidth="1"/>
    <col min="9731" max="9731" width="5" style="16" customWidth="1"/>
    <col min="9732" max="9732" width="5.140625" style="16" customWidth="1"/>
    <col min="9733" max="9733" width="5.7109375" style="16" bestFit="1" customWidth="1"/>
    <col min="9734" max="9734" width="5.7109375" style="16" customWidth="1"/>
    <col min="9735" max="9735" width="5.5703125" style="16" bestFit="1" customWidth="1"/>
    <col min="9736" max="9736" width="5.7109375" style="16" customWidth="1"/>
    <col min="9737" max="9737" width="5.42578125" style="16" customWidth="1"/>
    <col min="9738" max="9738" width="5.28515625" style="16" customWidth="1"/>
    <col min="9739" max="9739" width="5.5703125" style="16" bestFit="1" customWidth="1"/>
    <col min="9740" max="9740" width="5.28515625" style="16" customWidth="1"/>
    <col min="9741" max="9743" width="5.42578125" style="16" bestFit="1" customWidth="1"/>
    <col min="9744" max="9744" width="3.7109375" style="16" customWidth="1"/>
    <col min="9745" max="9748" width="5.28515625" style="16" customWidth="1"/>
    <col min="9749" max="9751" width="5.42578125" style="16" bestFit="1" customWidth="1"/>
    <col min="9752" max="9752" width="6.42578125" style="16" bestFit="1" customWidth="1"/>
    <col min="9753" max="9753" width="5.42578125" style="16" customWidth="1"/>
    <col min="9754" max="9754" width="3.28515625" style="16" customWidth="1"/>
    <col min="9755" max="9755" width="5.140625" style="16" customWidth="1"/>
    <col min="9756" max="9756" width="5.7109375" style="16" customWidth="1"/>
    <col min="9757" max="9758" width="5.28515625" style="16" customWidth="1"/>
    <col min="9759" max="9759" width="5.5703125" style="16" customWidth="1"/>
    <col min="9760" max="9760" width="5.140625" style="16" customWidth="1"/>
    <col min="9761" max="9761" width="3.85546875" style="16" customWidth="1"/>
    <col min="9762" max="9762" width="6.140625" style="16" customWidth="1"/>
    <col min="9763" max="9763" width="5.42578125" style="16" bestFit="1" customWidth="1"/>
    <col min="9764" max="9764" width="4.28515625" style="16" customWidth="1"/>
    <col min="9765" max="9765" width="3.85546875" style="16" customWidth="1"/>
    <col min="9766" max="9984" width="11.42578125" style="16"/>
    <col min="9985" max="9985" width="4.28515625" style="16" bestFit="1" customWidth="1"/>
    <col min="9986" max="9986" width="11.42578125" style="16" customWidth="1"/>
    <col min="9987" max="9987" width="5" style="16" customWidth="1"/>
    <col min="9988" max="9988" width="5.140625" style="16" customWidth="1"/>
    <col min="9989" max="9989" width="5.7109375" style="16" bestFit="1" customWidth="1"/>
    <col min="9990" max="9990" width="5.7109375" style="16" customWidth="1"/>
    <col min="9991" max="9991" width="5.5703125" style="16" bestFit="1" customWidth="1"/>
    <col min="9992" max="9992" width="5.7109375" style="16" customWidth="1"/>
    <col min="9993" max="9993" width="5.42578125" style="16" customWidth="1"/>
    <col min="9994" max="9994" width="5.28515625" style="16" customWidth="1"/>
    <col min="9995" max="9995" width="5.5703125" style="16" bestFit="1" customWidth="1"/>
    <col min="9996" max="9996" width="5.28515625" style="16" customWidth="1"/>
    <col min="9997" max="9999" width="5.42578125" style="16" bestFit="1" customWidth="1"/>
    <col min="10000" max="10000" width="3.7109375" style="16" customWidth="1"/>
    <col min="10001" max="10004" width="5.28515625" style="16" customWidth="1"/>
    <col min="10005" max="10007" width="5.42578125" style="16" bestFit="1" customWidth="1"/>
    <col min="10008" max="10008" width="6.42578125" style="16" bestFit="1" customWidth="1"/>
    <col min="10009" max="10009" width="5.42578125" style="16" customWidth="1"/>
    <col min="10010" max="10010" width="3.28515625" style="16" customWidth="1"/>
    <col min="10011" max="10011" width="5.140625" style="16" customWidth="1"/>
    <col min="10012" max="10012" width="5.7109375" style="16" customWidth="1"/>
    <col min="10013" max="10014" width="5.28515625" style="16" customWidth="1"/>
    <col min="10015" max="10015" width="5.5703125" style="16" customWidth="1"/>
    <col min="10016" max="10016" width="5.140625" style="16" customWidth="1"/>
    <col min="10017" max="10017" width="3.85546875" style="16" customWidth="1"/>
    <col min="10018" max="10018" width="6.140625" style="16" customWidth="1"/>
    <col min="10019" max="10019" width="5.42578125" style="16" bestFit="1" customWidth="1"/>
    <col min="10020" max="10020" width="4.28515625" style="16" customWidth="1"/>
    <col min="10021" max="10021" width="3.85546875" style="16" customWidth="1"/>
    <col min="10022" max="10240" width="11.42578125" style="16"/>
    <col min="10241" max="10241" width="4.28515625" style="16" bestFit="1" customWidth="1"/>
    <col min="10242" max="10242" width="11.42578125" style="16" customWidth="1"/>
    <col min="10243" max="10243" width="5" style="16" customWidth="1"/>
    <col min="10244" max="10244" width="5.140625" style="16" customWidth="1"/>
    <col min="10245" max="10245" width="5.7109375" style="16" bestFit="1" customWidth="1"/>
    <col min="10246" max="10246" width="5.7109375" style="16" customWidth="1"/>
    <col min="10247" max="10247" width="5.5703125" style="16" bestFit="1" customWidth="1"/>
    <col min="10248" max="10248" width="5.7109375" style="16" customWidth="1"/>
    <col min="10249" max="10249" width="5.42578125" style="16" customWidth="1"/>
    <col min="10250" max="10250" width="5.28515625" style="16" customWidth="1"/>
    <col min="10251" max="10251" width="5.5703125" style="16" bestFit="1" customWidth="1"/>
    <col min="10252" max="10252" width="5.28515625" style="16" customWidth="1"/>
    <col min="10253" max="10255" width="5.42578125" style="16" bestFit="1" customWidth="1"/>
    <col min="10256" max="10256" width="3.7109375" style="16" customWidth="1"/>
    <col min="10257" max="10260" width="5.28515625" style="16" customWidth="1"/>
    <col min="10261" max="10263" width="5.42578125" style="16" bestFit="1" customWidth="1"/>
    <col min="10264" max="10264" width="6.42578125" style="16" bestFit="1" customWidth="1"/>
    <col min="10265" max="10265" width="5.42578125" style="16" customWidth="1"/>
    <col min="10266" max="10266" width="3.28515625" style="16" customWidth="1"/>
    <col min="10267" max="10267" width="5.140625" style="16" customWidth="1"/>
    <col min="10268" max="10268" width="5.7109375" style="16" customWidth="1"/>
    <col min="10269" max="10270" width="5.28515625" style="16" customWidth="1"/>
    <col min="10271" max="10271" width="5.5703125" style="16" customWidth="1"/>
    <col min="10272" max="10272" width="5.140625" style="16" customWidth="1"/>
    <col min="10273" max="10273" width="3.85546875" style="16" customWidth="1"/>
    <col min="10274" max="10274" width="6.140625" style="16" customWidth="1"/>
    <col min="10275" max="10275" width="5.42578125" style="16" bestFit="1" customWidth="1"/>
    <col min="10276" max="10276" width="4.28515625" style="16" customWidth="1"/>
    <col min="10277" max="10277" width="3.85546875" style="16" customWidth="1"/>
    <col min="10278" max="10496" width="11.42578125" style="16"/>
    <col min="10497" max="10497" width="4.28515625" style="16" bestFit="1" customWidth="1"/>
    <col min="10498" max="10498" width="11.42578125" style="16" customWidth="1"/>
    <col min="10499" max="10499" width="5" style="16" customWidth="1"/>
    <col min="10500" max="10500" width="5.140625" style="16" customWidth="1"/>
    <col min="10501" max="10501" width="5.7109375" style="16" bestFit="1" customWidth="1"/>
    <col min="10502" max="10502" width="5.7109375" style="16" customWidth="1"/>
    <col min="10503" max="10503" width="5.5703125" style="16" bestFit="1" customWidth="1"/>
    <col min="10504" max="10504" width="5.7109375" style="16" customWidth="1"/>
    <col min="10505" max="10505" width="5.42578125" style="16" customWidth="1"/>
    <col min="10506" max="10506" width="5.28515625" style="16" customWidth="1"/>
    <col min="10507" max="10507" width="5.5703125" style="16" bestFit="1" customWidth="1"/>
    <col min="10508" max="10508" width="5.28515625" style="16" customWidth="1"/>
    <col min="10509" max="10511" width="5.42578125" style="16" bestFit="1" customWidth="1"/>
    <col min="10512" max="10512" width="3.7109375" style="16" customWidth="1"/>
    <col min="10513" max="10516" width="5.28515625" style="16" customWidth="1"/>
    <col min="10517" max="10519" width="5.42578125" style="16" bestFit="1" customWidth="1"/>
    <col min="10520" max="10520" width="6.42578125" style="16" bestFit="1" customWidth="1"/>
    <col min="10521" max="10521" width="5.42578125" style="16" customWidth="1"/>
    <col min="10522" max="10522" width="3.28515625" style="16" customWidth="1"/>
    <col min="10523" max="10523" width="5.140625" style="16" customWidth="1"/>
    <col min="10524" max="10524" width="5.7109375" style="16" customWidth="1"/>
    <col min="10525" max="10526" width="5.28515625" style="16" customWidth="1"/>
    <col min="10527" max="10527" width="5.5703125" style="16" customWidth="1"/>
    <col min="10528" max="10528" width="5.140625" style="16" customWidth="1"/>
    <col min="10529" max="10529" width="3.85546875" style="16" customWidth="1"/>
    <col min="10530" max="10530" width="6.140625" style="16" customWidth="1"/>
    <col min="10531" max="10531" width="5.42578125" style="16" bestFit="1" customWidth="1"/>
    <col min="10532" max="10532" width="4.28515625" style="16" customWidth="1"/>
    <col min="10533" max="10533" width="3.85546875" style="16" customWidth="1"/>
    <col min="10534" max="10752" width="11.42578125" style="16"/>
    <col min="10753" max="10753" width="4.28515625" style="16" bestFit="1" customWidth="1"/>
    <col min="10754" max="10754" width="11.42578125" style="16" customWidth="1"/>
    <col min="10755" max="10755" width="5" style="16" customWidth="1"/>
    <col min="10756" max="10756" width="5.140625" style="16" customWidth="1"/>
    <col min="10757" max="10757" width="5.7109375" style="16" bestFit="1" customWidth="1"/>
    <col min="10758" max="10758" width="5.7109375" style="16" customWidth="1"/>
    <col min="10759" max="10759" width="5.5703125" style="16" bestFit="1" customWidth="1"/>
    <col min="10760" max="10760" width="5.7109375" style="16" customWidth="1"/>
    <col min="10761" max="10761" width="5.42578125" style="16" customWidth="1"/>
    <col min="10762" max="10762" width="5.28515625" style="16" customWidth="1"/>
    <col min="10763" max="10763" width="5.5703125" style="16" bestFit="1" customWidth="1"/>
    <col min="10764" max="10764" width="5.28515625" style="16" customWidth="1"/>
    <col min="10765" max="10767" width="5.42578125" style="16" bestFit="1" customWidth="1"/>
    <col min="10768" max="10768" width="3.7109375" style="16" customWidth="1"/>
    <col min="10769" max="10772" width="5.28515625" style="16" customWidth="1"/>
    <col min="10773" max="10775" width="5.42578125" style="16" bestFit="1" customWidth="1"/>
    <col min="10776" max="10776" width="6.42578125" style="16" bestFit="1" customWidth="1"/>
    <col min="10777" max="10777" width="5.42578125" style="16" customWidth="1"/>
    <col min="10778" max="10778" width="3.28515625" style="16" customWidth="1"/>
    <col min="10779" max="10779" width="5.140625" style="16" customWidth="1"/>
    <col min="10780" max="10780" width="5.7109375" style="16" customWidth="1"/>
    <col min="10781" max="10782" width="5.28515625" style="16" customWidth="1"/>
    <col min="10783" max="10783" width="5.5703125" style="16" customWidth="1"/>
    <col min="10784" max="10784" width="5.140625" style="16" customWidth="1"/>
    <col min="10785" max="10785" width="3.85546875" style="16" customWidth="1"/>
    <col min="10786" max="10786" width="6.140625" style="16" customWidth="1"/>
    <col min="10787" max="10787" width="5.42578125" style="16" bestFit="1" customWidth="1"/>
    <col min="10788" max="10788" width="4.28515625" style="16" customWidth="1"/>
    <col min="10789" max="10789" width="3.85546875" style="16" customWidth="1"/>
    <col min="10790" max="11008" width="11.42578125" style="16"/>
    <col min="11009" max="11009" width="4.28515625" style="16" bestFit="1" customWidth="1"/>
    <col min="11010" max="11010" width="11.42578125" style="16" customWidth="1"/>
    <col min="11011" max="11011" width="5" style="16" customWidth="1"/>
    <col min="11012" max="11012" width="5.140625" style="16" customWidth="1"/>
    <col min="11013" max="11013" width="5.7109375" style="16" bestFit="1" customWidth="1"/>
    <col min="11014" max="11014" width="5.7109375" style="16" customWidth="1"/>
    <col min="11015" max="11015" width="5.5703125" style="16" bestFit="1" customWidth="1"/>
    <col min="11016" max="11016" width="5.7109375" style="16" customWidth="1"/>
    <col min="11017" max="11017" width="5.42578125" style="16" customWidth="1"/>
    <col min="11018" max="11018" width="5.28515625" style="16" customWidth="1"/>
    <col min="11019" max="11019" width="5.5703125" style="16" bestFit="1" customWidth="1"/>
    <col min="11020" max="11020" width="5.28515625" style="16" customWidth="1"/>
    <col min="11021" max="11023" width="5.42578125" style="16" bestFit="1" customWidth="1"/>
    <col min="11024" max="11024" width="3.7109375" style="16" customWidth="1"/>
    <col min="11025" max="11028" width="5.28515625" style="16" customWidth="1"/>
    <col min="11029" max="11031" width="5.42578125" style="16" bestFit="1" customWidth="1"/>
    <col min="11032" max="11032" width="6.42578125" style="16" bestFit="1" customWidth="1"/>
    <col min="11033" max="11033" width="5.42578125" style="16" customWidth="1"/>
    <col min="11034" max="11034" width="3.28515625" style="16" customWidth="1"/>
    <col min="11035" max="11035" width="5.140625" style="16" customWidth="1"/>
    <col min="11036" max="11036" width="5.7109375" style="16" customWidth="1"/>
    <col min="11037" max="11038" width="5.28515625" style="16" customWidth="1"/>
    <col min="11039" max="11039" width="5.5703125" style="16" customWidth="1"/>
    <col min="11040" max="11040" width="5.140625" style="16" customWidth="1"/>
    <col min="11041" max="11041" width="3.85546875" style="16" customWidth="1"/>
    <col min="11042" max="11042" width="6.140625" style="16" customWidth="1"/>
    <col min="11043" max="11043" width="5.42578125" style="16" bestFit="1" customWidth="1"/>
    <col min="11044" max="11044" width="4.28515625" style="16" customWidth="1"/>
    <col min="11045" max="11045" width="3.85546875" style="16" customWidth="1"/>
    <col min="11046" max="11264" width="11.42578125" style="16"/>
    <col min="11265" max="11265" width="4.28515625" style="16" bestFit="1" customWidth="1"/>
    <col min="11266" max="11266" width="11.42578125" style="16" customWidth="1"/>
    <col min="11267" max="11267" width="5" style="16" customWidth="1"/>
    <col min="11268" max="11268" width="5.140625" style="16" customWidth="1"/>
    <col min="11269" max="11269" width="5.7109375" style="16" bestFit="1" customWidth="1"/>
    <col min="11270" max="11270" width="5.7109375" style="16" customWidth="1"/>
    <col min="11271" max="11271" width="5.5703125" style="16" bestFit="1" customWidth="1"/>
    <col min="11272" max="11272" width="5.7109375" style="16" customWidth="1"/>
    <col min="11273" max="11273" width="5.42578125" style="16" customWidth="1"/>
    <col min="11274" max="11274" width="5.28515625" style="16" customWidth="1"/>
    <col min="11275" max="11275" width="5.5703125" style="16" bestFit="1" customWidth="1"/>
    <col min="11276" max="11276" width="5.28515625" style="16" customWidth="1"/>
    <col min="11277" max="11279" width="5.42578125" style="16" bestFit="1" customWidth="1"/>
    <col min="11280" max="11280" width="3.7109375" style="16" customWidth="1"/>
    <col min="11281" max="11284" width="5.28515625" style="16" customWidth="1"/>
    <col min="11285" max="11287" width="5.42578125" style="16" bestFit="1" customWidth="1"/>
    <col min="11288" max="11288" width="6.42578125" style="16" bestFit="1" customWidth="1"/>
    <col min="11289" max="11289" width="5.42578125" style="16" customWidth="1"/>
    <col min="11290" max="11290" width="3.28515625" style="16" customWidth="1"/>
    <col min="11291" max="11291" width="5.140625" style="16" customWidth="1"/>
    <col min="11292" max="11292" width="5.7109375" style="16" customWidth="1"/>
    <col min="11293" max="11294" width="5.28515625" style="16" customWidth="1"/>
    <col min="11295" max="11295" width="5.5703125" style="16" customWidth="1"/>
    <col min="11296" max="11296" width="5.140625" style="16" customWidth="1"/>
    <col min="11297" max="11297" width="3.85546875" style="16" customWidth="1"/>
    <col min="11298" max="11298" width="6.140625" style="16" customWidth="1"/>
    <col min="11299" max="11299" width="5.42578125" style="16" bestFit="1" customWidth="1"/>
    <col min="11300" max="11300" width="4.28515625" style="16" customWidth="1"/>
    <col min="11301" max="11301" width="3.85546875" style="16" customWidth="1"/>
    <col min="11302" max="11520" width="11.42578125" style="16"/>
    <col min="11521" max="11521" width="4.28515625" style="16" bestFit="1" customWidth="1"/>
    <col min="11522" max="11522" width="11.42578125" style="16" customWidth="1"/>
    <col min="11523" max="11523" width="5" style="16" customWidth="1"/>
    <col min="11524" max="11524" width="5.140625" style="16" customWidth="1"/>
    <col min="11525" max="11525" width="5.7109375" style="16" bestFit="1" customWidth="1"/>
    <col min="11526" max="11526" width="5.7109375" style="16" customWidth="1"/>
    <col min="11527" max="11527" width="5.5703125" style="16" bestFit="1" customWidth="1"/>
    <col min="11528" max="11528" width="5.7109375" style="16" customWidth="1"/>
    <col min="11529" max="11529" width="5.42578125" style="16" customWidth="1"/>
    <col min="11530" max="11530" width="5.28515625" style="16" customWidth="1"/>
    <col min="11531" max="11531" width="5.5703125" style="16" bestFit="1" customWidth="1"/>
    <col min="11532" max="11532" width="5.28515625" style="16" customWidth="1"/>
    <col min="11533" max="11535" width="5.42578125" style="16" bestFit="1" customWidth="1"/>
    <col min="11536" max="11536" width="3.7109375" style="16" customWidth="1"/>
    <col min="11537" max="11540" width="5.28515625" style="16" customWidth="1"/>
    <col min="11541" max="11543" width="5.42578125" style="16" bestFit="1" customWidth="1"/>
    <col min="11544" max="11544" width="6.42578125" style="16" bestFit="1" customWidth="1"/>
    <col min="11545" max="11545" width="5.42578125" style="16" customWidth="1"/>
    <col min="11546" max="11546" width="3.28515625" style="16" customWidth="1"/>
    <col min="11547" max="11547" width="5.140625" style="16" customWidth="1"/>
    <col min="11548" max="11548" width="5.7109375" style="16" customWidth="1"/>
    <col min="11549" max="11550" width="5.28515625" style="16" customWidth="1"/>
    <col min="11551" max="11551" width="5.5703125" style="16" customWidth="1"/>
    <col min="11552" max="11552" width="5.140625" style="16" customWidth="1"/>
    <col min="11553" max="11553" width="3.85546875" style="16" customWidth="1"/>
    <col min="11554" max="11554" width="6.140625" style="16" customWidth="1"/>
    <col min="11555" max="11555" width="5.42578125" style="16" bestFit="1" customWidth="1"/>
    <col min="11556" max="11556" width="4.28515625" style="16" customWidth="1"/>
    <col min="11557" max="11557" width="3.85546875" style="16" customWidth="1"/>
    <col min="11558" max="11776" width="11.42578125" style="16"/>
    <col min="11777" max="11777" width="4.28515625" style="16" bestFit="1" customWidth="1"/>
    <col min="11778" max="11778" width="11.42578125" style="16" customWidth="1"/>
    <col min="11779" max="11779" width="5" style="16" customWidth="1"/>
    <col min="11780" max="11780" width="5.140625" style="16" customWidth="1"/>
    <col min="11781" max="11781" width="5.7109375" style="16" bestFit="1" customWidth="1"/>
    <col min="11782" max="11782" width="5.7109375" style="16" customWidth="1"/>
    <col min="11783" max="11783" width="5.5703125" style="16" bestFit="1" customWidth="1"/>
    <col min="11784" max="11784" width="5.7109375" style="16" customWidth="1"/>
    <col min="11785" max="11785" width="5.42578125" style="16" customWidth="1"/>
    <col min="11786" max="11786" width="5.28515625" style="16" customWidth="1"/>
    <col min="11787" max="11787" width="5.5703125" style="16" bestFit="1" customWidth="1"/>
    <col min="11788" max="11788" width="5.28515625" style="16" customWidth="1"/>
    <col min="11789" max="11791" width="5.42578125" style="16" bestFit="1" customWidth="1"/>
    <col min="11792" max="11792" width="3.7109375" style="16" customWidth="1"/>
    <col min="11793" max="11796" width="5.28515625" style="16" customWidth="1"/>
    <col min="11797" max="11799" width="5.42578125" style="16" bestFit="1" customWidth="1"/>
    <col min="11800" max="11800" width="6.42578125" style="16" bestFit="1" customWidth="1"/>
    <col min="11801" max="11801" width="5.42578125" style="16" customWidth="1"/>
    <col min="11802" max="11802" width="3.28515625" style="16" customWidth="1"/>
    <col min="11803" max="11803" width="5.140625" style="16" customWidth="1"/>
    <col min="11804" max="11804" width="5.7109375" style="16" customWidth="1"/>
    <col min="11805" max="11806" width="5.28515625" style="16" customWidth="1"/>
    <col min="11807" max="11807" width="5.5703125" style="16" customWidth="1"/>
    <col min="11808" max="11808" width="5.140625" style="16" customWidth="1"/>
    <col min="11809" max="11809" width="3.85546875" style="16" customWidth="1"/>
    <col min="11810" max="11810" width="6.140625" style="16" customWidth="1"/>
    <col min="11811" max="11811" width="5.42578125" style="16" bestFit="1" customWidth="1"/>
    <col min="11812" max="11812" width="4.28515625" style="16" customWidth="1"/>
    <col min="11813" max="11813" width="3.85546875" style="16" customWidth="1"/>
    <col min="11814" max="12032" width="11.42578125" style="16"/>
    <col min="12033" max="12033" width="4.28515625" style="16" bestFit="1" customWidth="1"/>
    <col min="12034" max="12034" width="11.42578125" style="16" customWidth="1"/>
    <col min="12035" max="12035" width="5" style="16" customWidth="1"/>
    <col min="12036" max="12036" width="5.140625" style="16" customWidth="1"/>
    <col min="12037" max="12037" width="5.7109375" style="16" bestFit="1" customWidth="1"/>
    <col min="12038" max="12038" width="5.7109375" style="16" customWidth="1"/>
    <col min="12039" max="12039" width="5.5703125" style="16" bestFit="1" customWidth="1"/>
    <col min="12040" max="12040" width="5.7109375" style="16" customWidth="1"/>
    <col min="12041" max="12041" width="5.42578125" style="16" customWidth="1"/>
    <col min="12042" max="12042" width="5.28515625" style="16" customWidth="1"/>
    <col min="12043" max="12043" width="5.5703125" style="16" bestFit="1" customWidth="1"/>
    <col min="12044" max="12044" width="5.28515625" style="16" customWidth="1"/>
    <col min="12045" max="12047" width="5.42578125" style="16" bestFit="1" customWidth="1"/>
    <col min="12048" max="12048" width="3.7109375" style="16" customWidth="1"/>
    <col min="12049" max="12052" width="5.28515625" style="16" customWidth="1"/>
    <col min="12053" max="12055" width="5.42578125" style="16" bestFit="1" customWidth="1"/>
    <col min="12056" max="12056" width="6.42578125" style="16" bestFit="1" customWidth="1"/>
    <col min="12057" max="12057" width="5.42578125" style="16" customWidth="1"/>
    <col min="12058" max="12058" width="3.28515625" style="16" customWidth="1"/>
    <col min="12059" max="12059" width="5.140625" style="16" customWidth="1"/>
    <col min="12060" max="12060" width="5.7109375" style="16" customWidth="1"/>
    <col min="12061" max="12062" width="5.28515625" style="16" customWidth="1"/>
    <col min="12063" max="12063" width="5.5703125" style="16" customWidth="1"/>
    <col min="12064" max="12064" width="5.140625" style="16" customWidth="1"/>
    <col min="12065" max="12065" width="3.85546875" style="16" customWidth="1"/>
    <col min="12066" max="12066" width="6.140625" style="16" customWidth="1"/>
    <col min="12067" max="12067" width="5.42578125" style="16" bestFit="1" customWidth="1"/>
    <col min="12068" max="12068" width="4.28515625" style="16" customWidth="1"/>
    <col min="12069" max="12069" width="3.85546875" style="16" customWidth="1"/>
    <col min="12070" max="12288" width="11.42578125" style="16"/>
    <col min="12289" max="12289" width="4.28515625" style="16" bestFit="1" customWidth="1"/>
    <col min="12290" max="12290" width="11.42578125" style="16" customWidth="1"/>
    <col min="12291" max="12291" width="5" style="16" customWidth="1"/>
    <col min="12292" max="12292" width="5.140625" style="16" customWidth="1"/>
    <col min="12293" max="12293" width="5.7109375" style="16" bestFit="1" customWidth="1"/>
    <col min="12294" max="12294" width="5.7109375" style="16" customWidth="1"/>
    <col min="12295" max="12295" width="5.5703125" style="16" bestFit="1" customWidth="1"/>
    <col min="12296" max="12296" width="5.7109375" style="16" customWidth="1"/>
    <col min="12297" max="12297" width="5.42578125" style="16" customWidth="1"/>
    <col min="12298" max="12298" width="5.28515625" style="16" customWidth="1"/>
    <col min="12299" max="12299" width="5.5703125" style="16" bestFit="1" customWidth="1"/>
    <col min="12300" max="12300" width="5.28515625" style="16" customWidth="1"/>
    <col min="12301" max="12303" width="5.42578125" style="16" bestFit="1" customWidth="1"/>
    <col min="12304" max="12304" width="3.7109375" style="16" customWidth="1"/>
    <col min="12305" max="12308" width="5.28515625" style="16" customWidth="1"/>
    <col min="12309" max="12311" width="5.42578125" style="16" bestFit="1" customWidth="1"/>
    <col min="12312" max="12312" width="6.42578125" style="16" bestFit="1" customWidth="1"/>
    <col min="12313" max="12313" width="5.42578125" style="16" customWidth="1"/>
    <col min="12314" max="12314" width="3.28515625" style="16" customWidth="1"/>
    <col min="12315" max="12315" width="5.140625" style="16" customWidth="1"/>
    <col min="12316" max="12316" width="5.7109375" style="16" customWidth="1"/>
    <col min="12317" max="12318" width="5.28515625" style="16" customWidth="1"/>
    <col min="12319" max="12319" width="5.5703125" style="16" customWidth="1"/>
    <col min="12320" max="12320" width="5.140625" style="16" customWidth="1"/>
    <col min="12321" max="12321" width="3.85546875" style="16" customWidth="1"/>
    <col min="12322" max="12322" width="6.140625" style="16" customWidth="1"/>
    <col min="12323" max="12323" width="5.42578125" style="16" bestFit="1" customWidth="1"/>
    <col min="12324" max="12324" width="4.28515625" style="16" customWidth="1"/>
    <col min="12325" max="12325" width="3.85546875" style="16" customWidth="1"/>
    <col min="12326" max="12544" width="11.42578125" style="16"/>
    <col min="12545" max="12545" width="4.28515625" style="16" bestFit="1" customWidth="1"/>
    <col min="12546" max="12546" width="11.42578125" style="16" customWidth="1"/>
    <col min="12547" max="12547" width="5" style="16" customWidth="1"/>
    <col min="12548" max="12548" width="5.140625" style="16" customWidth="1"/>
    <col min="12549" max="12549" width="5.7109375" style="16" bestFit="1" customWidth="1"/>
    <col min="12550" max="12550" width="5.7109375" style="16" customWidth="1"/>
    <col min="12551" max="12551" width="5.5703125" style="16" bestFit="1" customWidth="1"/>
    <col min="12552" max="12552" width="5.7109375" style="16" customWidth="1"/>
    <col min="12553" max="12553" width="5.42578125" style="16" customWidth="1"/>
    <col min="12554" max="12554" width="5.28515625" style="16" customWidth="1"/>
    <col min="12555" max="12555" width="5.5703125" style="16" bestFit="1" customWidth="1"/>
    <col min="12556" max="12556" width="5.28515625" style="16" customWidth="1"/>
    <col min="12557" max="12559" width="5.42578125" style="16" bestFit="1" customWidth="1"/>
    <col min="12560" max="12560" width="3.7109375" style="16" customWidth="1"/>
    <col min="12561" max="12564" width="5.28515625" style="16" customWidth="1"/>
    <col min="12565" max="12567" width="5.42578125" style="16" bestFit="1" customWidth="1"/>
    <col min="12568" max="12568" width="6.42578125" style="16" bestFit="1" customWidth="1"/>
    <col min="12569" max="12569" width="5.42578125" style="16" customWidth="1"/>
    <col min="12570" max="12570" width="3.28515625" style="16" customWidth="1"/>
    <col min="12571" max="12571" width="5.140625" style="16" customWidth="1"/>
    <col min="12572" max="12572" width="5.7109375" style="16" customWidth="1"/>
    <col min="12573" max="12574" width="5.28515625" style="16" customWidth="1"/>
    <col min="12575" max="12575" width="5.5703125" style="16" customWidth="1"/>
    <col min="12576" max="12576" width="5.140625" style="16" customWidth="1"/>
    <col min="12577" max="12577" width="3.85546875" style="16" customWidth="1"/>
    <col min="12578" max="12578" width="6.140625" style="16" customWidth="1"/>
    <col min="12579" max="12579" width="5.42578125" style="16" bestFit="1" customWidth="1"/>
    <col min="12580" max="12580" width="4.28515625" style="16" customWidth="1"/>
    <col min="12581" max="12581" width="3.85546875" style="16" customWidth="1"/>
    <col min="12582" max="12800" width="11.42578125" style="16"/>
    <col min="12801" max="12801" width="4.28515625" style="16" bestFit="1" customWidth="1"/>
    <col min="12802" max="12802" width="11.42578125" style="16" customWidth="1"/>
    <col min="12803" max="12803" width="5" style="16" customWidth="1"/>
    <col min="12804" max="12804" width="5.140625" style="16" customWidth="1"/>
    <col min="12805" max="12805" width="5.7109375" style="16" bestFit="1" customWidth="1"/>
    <col min="12806" max="12806" width="5.7109375" style="16" customWidth="1"/>
    <col min="12807" max="12807" width="5.5703125" style="16" bestFit="1" customWidth="1"/>
    <col min="12808" max="12808" width="5.7109375" style="16" customWidth="1"/>
    <col min="12809" max="12809" width="5.42578125" style="16" customWidth="1"/>
    <col min="12810" max="12810" width="5.28515625" style="16" customWidth="1"/>
    <col min="12811" max="12811" width="5.5703125" style="16" bestFit="1" customWidth="1"/>
    <col min="12812" max="12812" width="5.28515625" style="16" customWidth="1"/>
    <col min="12813" max="12815" width="5.42578125" style="16" bestFit="1" customWidth="1"/>
    <col min="12816" max="12816" width="3.7109375" style="16" customWidth="1"/>
    <col min="12817" max="12820" width="5.28515625" style="16" customWidth="1"/>
    <col min="12821" max="12823" width="5.42578125" style="16" bestFit="1" customWidth="1"/>
    <col min="12824" max="12824" width="6.42578125" style="16" bestFit="1" customWidth="1"/>
    <col min="12825" max="12825" width="5.42578125" style="16" customWidth="1"/>
    <col min="12826" max="12826" width="3.28515625" style="16" customWidth="1"/>
    <col min="12827" max="12827" width="5.140625" style="16" customWidth="1"/>
    <col min="12828" max="12828" width="5.7109375" style="16" customWidth="1"/>
    <col min="12829" max="12830" width="5.28515625" style="16" customWidth="1"/>
    <col min="12831" max="12831" width="5.5703125" style="16" customWidth="1"/>
    <col min="12832" max="12832" width="5.140625" style="16" customWidth="1"/>
    <col min="12833" max="12833" width="3.85546875" style="16" customWidth="1"/>
    <col min="12834" max="12834" width="6.140625" style="16" customWidth="1"/>
    <col min="12835" max="12835" width="5.42578125" style="16" bestFit="1" customWidth="1"/>
    <col min="12836" max="12836" width="4.28515625" style="16" customWidth="1"/>
    <col min="12837" max="12837" width="3.85546875" style="16" customWidth="1"/>
    <col min="12838" max="13056" width="11.42578125" style="16"/>
    <col min="13057" max="13057" width="4.28515625" style="16" bestFit="1" customWidth="1"/>
    <col min="13058" max="13058" width="11.42578125" style="16" customWidth="1"/>
    <col min="13059" max="13059" width="5" style="16" customWidth="1"/>
    <col min="13060" max="13060" width="5.140625" style="16" customWidth="1"/>
    <col min="13061" max="13061" width="5.7109375" style="16" bestFit="1" customWidth="1"/>
    <col min="13062" max="13062" width="5.7109375" style="16" customWidth="1"/>
    <col min="13063" max="13063" width="5.5703125" style="16" bestFit="1" customWidth="1"/>
    <col min="13064" max="13064" width="5.7109375" style="16" customWidth="1"/>
    <col min="13065" max="13065" width="5.42578125" style="16" customWidth="1"/>
    <col min="13066" max="13066" width="5.28515625" style="16" customWidth="1"/>
    <col min="13067" max="13067" width="5.5703125" style="16" bestFit="1" customWidth="1"/>
    <col min="13068" max="13068" width="5.28515625" style="16" customWidth="1"/>
    <col min="13069" max="13071" width="5.42578125" style="16" bestFit="1" customWidth="1"/>
    <col min="13072" max="13072" width="3.7109375" style="16" customWidth="1"/>
    <col min="13073" max="13076" width="5.28515625" style="16" customWidth="1"/>
    <col min="13077" max="13079" width="5.42578125" style="16" bestFit="1" customWidth="1"/>
    <col min="13080" max="13080" width="6.42578125" style="16" bestFit="1" customWidth="1"/>
    <col min="13081" max="13081" width="5.42578125" style="16" customWidth="1"/>
    <col min="13082" max="13082" width="3.28515625" style="16" customWidth="1"/>
    <col min="13083" max="13083" width="5.140625" style="16" customWidth="1"/>
    <col min="13084" max="13084" width="5.7109375" style="16" customWidth="1"/>
    <col min="13085" max="13086" width="5.28515625" style="16" customWidth="1"/>
    <col min="13087" max="13087" width="5.5703125" style="16" customWidth="1"/>
    <col min="13088" max="13088" width="5.140625" style="16" customWidth="1"/>
    <col min="13089" max="13089" width="3.85546875" style="16" customWidth="1"/>
    <col min="13090" max="13090" width="6.140625" style="16" customWidth="1"/>
    <col min="13091" max="13091" width="5.42578125" style="16" bestFit="1" customWidth="1"/>
    <col min="13092" max="13092" width="4.28515625" style="16" customWidth="1"/>
    <col min="13093" max="13093" width="3.85546875" style="16" customWidth="1"/>
    <col min="13094" max="13312" width="11.42578125" style="16"/>
    <col min="13313" max="13313" width="4.28515625" style="16" bestFit="1" customWidth="1"/>
    <col min="13314" max="13314" width="11.42578125" style="16" customWidth="1"/>
    <col min="13315" max="13315" width="5" style="16" customWidth="1"/>
    <col min="13316" max="13316" width="5.140625" style="16" customWidth="1"/>
    <col min="13317" max="13317" width="5.7109375" style="16" bestFit="1" customWidth="1"/>
    <col min="13318" max="13318" width="5.7109375" style="16" customWidth="1"/>
    <col min="13319" max="13319" width="5.5703125" style="16" bestFit="1" customWidth="1"/>
    <col min="13320" max="13320" width="5.7109375" style="16" customWidth="1"/>
    <col min="13321" max="13321" width="5.42578125" style="16" customWidth="1"/>
    <col min="13322" max="13322" width="5.28515625" style="16" customWidth="1"/>
    <col min="13323" max="13323" width="5.5703125" style="16" bestFit="1" customWidth="1"/>
    <col min="13324" max="13324" width="5.28515625" style="16" customWidth="1"/>
    <col min="13325" max="13327" width="5.42578125" style="16" bestFit="1" customWidth="1"/>
    <col min="13328" max="13328" width="3.7109375" style="16" customWidth="1"/>
    <col min="13329" max="13332" width="5.28515625" style="16" customWidth="1"/>
    <col min="13333" max="13335" width="5.42578125" style="16" bestFit="1" customWidth="1"/>
    <col min="13336" max="13336" width="6.42578125" style="16" bestFit="1" customWidth="1"/>
    <col min="13337" max="13337" width="5.42578125" style="16" customWidth="1"/>
    <col min="13338" max="13338" width="3.28515625" style="16" customWidth="1"/>
    <col min="13339" max="13339" width="5.140625" style="16" customWidth="1"/>
    <col min="13340" max="13340" width="5.7109375" style="16" customWidth="1"/>
    <col min="13341" max="13342" width="5.28515625" style="16" customWidth="1"/>
    <col min="13343" max="13343" width="5.5703125" style="16" customWidth="1"/>
    <col min="13344" max="13344" width="5.140625" style="16" customWidth="1"/>
    <col min="13345" max="13345" width="3.85546875" style="16" customWidth="1"/>
    <col min="13346" max="13346" width="6.140625" style="16" customWidth="1"/>
    <col min="13347" max="13347" width="5.42578125" style="16" bestFit="1" customWidth="1"/>
    <col min="13348" max="13348" width="4.28515625" style="16" customWidth="1"/>
    <col min="13349" max="13349" width="3.85546875" style="16" customWidth="1"/>
    <col min="13350" max="13568" width="11.42578125" style="16"/>
    <col min="13569" max="13569" width="4.28515625" style="16" bestFit="1" customWidth="1"/>
    <col min="13570" max="13570" width="11.42578125" style="16" customWidth="1"/>
    <col min="13571" max="13571" width="5" style="16" customWidth="1"/>
    <col min="13572" max="13572" width="5.140625" style="16" customWidth="1"/>
    <col min="13573" max="13573" width="5.7109375" style="16" bestFit="1" customWidth="1"/>
    <col min="13574" max="13574" width="5.7109375" style="16" customWidth="1"/>
    <col min="13575" max="13575" width="5.5703125" style="16" bestFit="1" customWidth="1"/>
    <col min="13576" max="13576" width="5.7109375" style="16" customWidth="1"/>
    <col min="13577" max="13577" width="5.42578125" style="16" customWidth="1"/>
    <col min="13578" max="13578" width="5.28515625" style="16" customWidth="1"/>
    <col min="13579" max="13579" width="5.5703125" style="16" bestFit="1" customWidth="1"/>
    <col min="13580" max="13580" width="5.28515625" style="16" customWidth="1"/>
    <col min="13581" max="13583" width="5.42578125" style="16" bestFit="1" customWidth="1"/>
    <col min="13584" max="13584" width="3.7109375" style="16" customWidth="1"/>
    <col min="13585" max="13588" width="5.28515625" style="16" customWidth="1"/>
    <col min="13589" max="13591" width="5.42578125" style="16" bestFit="1" customWidth="1"/>
    <col min="13592" max="13592" width="6.42578125" style="16" bestFit="1" customWidth="1"/>
    <col min="13593" max="13593" width="5.42578125" style="16" customWidth="1"/>
    <col min="13594" max="13594" width="3.28515625" style="16" customWidth="1"/>
    <col min="13595" max="13595" width="5.140625" style="16" customWidth="1"/>
    <col min="13596" max="13596" width="5.7109375" style="16" customWidth="1"/>
    <col min="13597" max="13598" width="5.28515625" style="16" customWidth="1"/>
    <col min="13599" max="13599" width="5.5703125" style="16" customWidth="1"/>
    <col min="13600" max="13600" width="5.140625" style="16" customWidth="1"/>
    <col min="13601" max="13601" width="3.85546875" style="16" customWidth="1"/>
    <col min="13602" max="13602" width="6.140625" style="16" customWidth="1"/>
    <col min="13603" max="13603" width="5.42578125" style="16" bestFit="1" customWidth="1"/>
    <col min="13604" max="13604" width="4.28515625" style="16" customWidth="1"/>
    <col min="13605" max="13605" width="3.85546875" style="16" customWidth="1"/>
    <col min="13606" max="13824" width="11.42578125" style="16"/>
    <col min="13825" max="13825" width="4.28515625" style="16" bestFit="1" customWidth="1"/>
    <col min="13826" max="13826" width="11.42578125" style="16" customWidth="1"/>
    <col min="13827" max="13827" width="5" style="16" customWidth="1"/>
    <col min="13828" max="13828" width="5.140625" style="16" customWidth="1"/>
    <col min="13829" max="13829" width="5.7109375" style="16" bestFit="1" customWidth="1"/>
    <col min="13830" max="13830" width="5.7109375" style="16" customWidth="1"/>
    <col min="13831" max="13831" width="5.5703125" style="16" bestFit="1" customWidth="1"/>
    <col min="13832" max="13832" width="5.7109375" style="16" customWidth="1"/>
    <col min="13833" max="13833" width="5.42578125" style="16" customWidth="1"/>
    <col min="13834" max="13834" width="5.28515625" style="16" customWidth="1"/>
    <col min="13835" max="13835" width="5.5703125" style="16" bestFit="1" customWidth="1"/>
    <col min="13836" max="13836" width="5.28515625" style="16" customWidth="1"/>
    <col min="13837" max="13839" width="5.42578125" style="16" bestFit="1" customWidth="1"/>
    <col min="13840" max="13840" width="3.7109375" style="16" customWidth="1"/>
    <col min="13841" max="13844" width="5.28515625" style="16" customWidth="1"/>
    <col min="13845" max="13847" width="5.42578125" style="16" bestFit="1" customWidth="1"/>
    <col min="13848" max="13848" width="6.42578125" style="16" bestFit="1" customWidth="1"/>
    <col min="13849" max="13849" width="5.42578125" style="16" customWidth="1"/>
    <col min="13850" max="13850" width="3.28515625" style="16" customWidth="1"/>
    <col min="13851" max="13851" width="5.140625" style="16" customWidth="1"/>
    <col min="13852" max="13852" width="5.7109375" style="16" customWidth="1"/>
    <col min="13853" max="13854" width="5.28515625" style="16" customWidth="1"/>
    <col min="13855" max="13855" width="5.5703125" style="16" customWidth="1"/>
    <col min="13856" max="13856" width="5.140625" style="16" customWidth="1"/>
    <col min="13857" max="13857" width="3.85546875" style="16" customWidth="1"/>
    <col min="13858" max="13858" width="6.140625" style="16" customWidth="1"/>
    <col min="13859" max="13859" width="5.42578125" style="16" bestFit="1" customWidth="1"/>
    <col min="13860" max="13860" width="4.28515625" style="16" customWidth="1"/>
    <col min="13861" max="13861" width="3.85546875" style="16" customWidth="1"/>
    <col min="13862" max="14080" width="11.42578125" style="16"/>
    <col min="14081" max="14081" width="4.28515625" style="16" bestFit="1" customWidth="1"/>
    <col min="14082" max="14082" width="11.42578125" style="16" customWidth="1"/>
    <col min="14083" max="14083" width="5" style="16" customWidth="1"/>
    <col min="14084" max="14084" width="5.140625" style="16" customWidth="1"/>
    <col min="14085" max="14085" width="5.7109375" style="16" bestFit="1" customWidth="1"/>
    <col min="14086" max="14086" width="5.7109375" style="16" customWidth="1"/>
    <col min="14087" max="14087" width="5.5703125" style="16" bestFit="1" customWidth="1"/>
    <col min="14088" max="14088" width="5.7109375" style="16" customWidth="1"/>
    <col min="14089" max="14089" width="5.42578125" style="16" customWidth="1"/>
    <col min="14090" max="14090" width="5.28515625" style="16" customWidth="1"/>
    <col min="14091" max="14091" width="5.5703125" style="16" bestFit="1" customWidth="1"/>
    <col min="14092" max="14092" width="5.28515625" style="16" customWidth="1"/>
    <col min="14093" max="14095" width="5.42578125" style="16" bestFit="1" customWidth="1"/>
    <col min="14096" max="14096" width="3.7109375" style="16" customWidth="1"/>
    <col min="14097" max="14100" width="5.28515625" style="16" customWidth="1"/>
    <col min="14101" max="14103" width="5.42578125" style="16" bestFit="1" customWidth="1"/>
    <col min="14104" max="14104" width="6.42578125" style="16" bestFit="1" customWidth="1"/>
    <col min="14105" max="14105" width="5.42578125" style="16" customWidth="1"/>
    <col min="14106" max="14106" width="3.28515625" style="16" customWidth="1"/>
    <col min="14107" max="14107" width="5.140625" style="16" customWidth="1"/>
    <col min="14108" max="14108" width="5.7109375" style="16" customWidth="1"/>
    <col min="14109" max="14110" width="5.28515625" style="16" customWidth="1"/>
    <col min="14111" max="14111" width="5.5703125" style="16" customWidth="1"/>
    <col min="14112" max="14112" width="5.140625" style="16" customWidth="1"/>
    <col min="14113" max="14113" width="3.85546875" style="16" customWidth="1"/>
    <col min="14114" max="14114" width="6.140625" style="16" customWidth="1"/>
    <col min="14115" max="14115" width="5.42578125" style="16" bestFit="1" customWidth="1"/>
    <col min="14116" max="14116" width="4.28515625" style="16" customWidth="1"/>
    <col min="14117" max="14117" width="3.85546875" style="16" customWidth="1"/>
    <col min="14118" max="14336" width="11.42578125" style="16"/>
    <col min="14337" max="14337" width="4.28515625" style="16" bestFit="1" customWidth="1"/>
    <col min="14338" max="14338" width="11.42578125" style="16" customWidth="1"/>
    <col min="14339" max="14339" width="5" style="16" customWidth="1"/>
    <col min="14340" max="14340" width="5.140625" style="16" customWidth="1"/>
    <col min="14341" max="14341" width="5.7109375" style="16" bestFit="1" customWidth="1"/>
    <col min="14342" max="14342" width="5.7109375" style="16" customWidth="1"/>
    <col min="14343" max="14343" width="5.5703125" style="16" bestFit="1" customWidth="1"/>
    <col min="14344" max="14344" width="5.7109375" style="16" customWidth="1"/>
    <col min="14345" max="14345" width="5.42578125" style="16" customWidth="1"/>
    <col min="14346" max="14346" width="5.28515625" style="16" customWidth="1"/>
    <col min="14347" max="14347" width="5.5703125" style="16" bestFit="1" customWidth="1"/>
    <col min="14348" max="14348" width="5.28515625" style="16" customWidth="1"/>
    <col min="14349" max="14351" width="5.42578125" style="16" bestFit="1" customWidth="1"/>
    <col min="14352" max="14352" width="3.7109375" style="16" customWidth="1"/>
    <col min="14353" max="14356" width="5.28515625" style="16" customWidth="1"/>
    <col min="14357" max="14359" width="5.42578125" style="16" bestFit="1" customWidth="1"/>
    <col min="14360" max="14360" width="6.42578125" style="16" bestFit="1" customWidth="1"/>
    <col min="14361" max="14361" width="5.42578125" style="16" customWidth="1"/>
    <col min="14362" max="14362" width="3.28515625" style="16" customWidth="1"/>
    <col min="14363" max="14363" width="5.140625" style="16" customWidth="1"/>
    <col min="14364" max="14364" width="5.7109375" style="16" customWidth="1"/>
    <col min="14365" max="14366" width="5.28515625" style="16" customWidth="1"/>
    <col min="14367" max="14367" width="5.5703125" style="16" customWidth="1"/>
    <col min="14368" max="14368" width="5.140625" style="16" customWidth="1"/>
    <col min="14369" max="14369" width="3.85546875" style="16" customWidth="1"/>
    <col min="14370" max="14370" width="6.140625" style="16" customWidth="1"/>
    <col min="14371" max="14371" width="5.42578125" style="16" bestFit="1" customWidth="1"/>
    <col min="14372" max="14372" width="4.28515625" style="16" customWidth="1"/>
    <col min="14373" max="14373" width="3.85546875" style="16" customWidth="1"/>
    <col min="14374" max="14592" width="11.42578125" style="16"/>
    <col min="14593" max="14593" width="4.28515625" style="16" bestFit="1" customWidth="1"/>
    <col min="14594" max="14594" width="11.42578125" style="16" customWidth="1"/>
    <col min="14595" max="14595" width="5" style="16" customWidth="1"/>
    <col min="14596" max="14596" width="5.140625" style="16" customWidth="1"/>
    <col min="14597" max="14597" width="5.7109375" style="16" bestFit="1" customWidth="1"/>
    <col min="14598" max="14598" width="5.7109375" style="16" customWidth="1"/>
    <col min="14599" max="14599" width="5.5703125" style="16" bestFit="1" customWidth="1"/>
    <col min="14600" max="14600" width="5.7109375" style="16" customWidth="1"/>
    <col min="14601" max="14601" width="5.42578125" style="16" customWidth="1"/>
    <col min="14602" max="14602" width="5.28515625" style="16" customWidth="1"/>
    <col min="14603" max="14603" width="5.5703125" style="16" bestFit="1" customWidth="1"/>
    <col min="14604" max="14604" width="5.28515625" style="16" customWidth="1"/>
    <col min="14605" max="14607" width="5.42578125" style="16" bestFit="1" customWidth="1"/>
    <col min="14608" max="14608" width="3.7109375" style="16" customWidth="1"/>
    <col min="14609" max="14612" width="5.28515625" style="16" customWidth="1"/>
    <col min="14613" max="14615" width="5.42578125" style="16" bestFit="1" customWidth="1"/>
    <col min="14616" max="14616" width="6.42578125" style="16" bestFit="1" customWidth="1"/>
    <col min="14617" max="14617" width="5.42578125" style="16" customWidth="1"/>
    <col min="14618" max="14618" width="3.28515625" style="16" customWidth="1"/>
    <col min="14619" max="14619" width="5.140625" style="16" customWidth="1"/>
    <col min="14620" max="14620" width="5.7109375" style="16" customWidth="1"/>
    <col min="14621" max="14622" width="5.28515625" style="16" customWidth="1"/>
    <col min="14623" max="14623" width="5.5703125" style="16" customWidth="1"/>
    <col min="14624" max="14624" width="5.140625" style="16" customWidth="1"/>
    <col min="14625" max="14625" width="3.85546875" style="16" customWidth="1"/>
    <col min="14626" max="14626" width="6.140625" style="16" customWidth="1"/>
    <col min="14627" max="14627" width="5.42578125" style="16" bestFit="1" customWidth="1"/>
    <col min="14628" max="14628" width="4.28515625" style="16" customWidth="1"/>
    <col min="14629" max="14629" width="3.85546875" style="16" customWidth="1"/>
    <col min="14630" max="14848" width="11.42578125" style="16"/>
    <col min="14849" max="14849" width="4.28515625" style="16" bestFit="1" customWidth="1"/>
    <col min="14850" max="14850" width="11.42578125" style="16" customWidth="1"/>
    <col min="14851" max="14851" width="5" style="16" customWidth="1"/>
    <col min="14852" max="14852" width="5.140625" style="16" customWidth="1"/>
    <col min="14853" max="14853" width="5.7109375" style="16" bestFit="1" customWidth="1"/>
    <col min="14854" max="14854" width="5.7109375" style="16" customWidth="1"/>
    <col min="14855" max="14855" width="5.5703125" style="16" bestFit="1" customWidth="1"/>
    <col min="14856" max="14856" width="5.7109375" style="16" customWidth="1"/>
    <col min="14857" max="14857" width="5.42578125" style="16" customWidth="1"/>
    <col min="14858" max="14858" width="5.28515625" style="16" customWidth="1"/>
    <col min="14859" max="14859" width="5.5703125" style="16" bestFit="1" customWidth="1"/>
    <col min="14860" max="14860" width="5.28515625" style="16" customWidth="1"/>
    <col min="14861" max="14863" width="5.42578125" style="16" bestFit="1" customWidth="1"/>
    <col min="14864" max="14864" width="3.7109375" style="16" customWidth="1"/>
    <col min="14865" max="14868" width="5.28515625" style="16" customWidth="1"/>
    <col min="14869" max="14871" width="5.42578125" style="16" bestFit="1" customWidth="1"/>
    <col min="14872" max="14872" width="6.42578125" style="16" bestFit="1" customWidth="1"/>
    <col min="14873" max="14873" width="5.42578125" style="16" customWidth="1"/>
    <col min="14874" max="14874" width="3.28515625" style="16" customWidth="1"/>
    <col min="14875" max="14875" width="5.140625" style="16" customWidth="1"/>
    <col min="14876" max="14876" width="5.7109375" style="16" customWidth="1"/>
    <col min="14877" max="14878" width="5.28515625" style="16" customWidth="1"/>
    <col min="14879" max="14879" width="5.5703125" style="16" customWidth="1"/>
    <col min="14880" max="14880" width="5.140625" style="16" customWidth="1"/>
    <col min="14881" max="14881" width="3.85546875" style="16" customWidth="1"/>
    <col min="14882" max="14882" width="6.140625" style="16" customWidth="1"/>
    <col min="14883" max="14883" width="5.42578125" style="16" bestFit="1" customWidth="1"/>
    <col min="14884" max="14884" width="4.28515625" style="16" customWidth="1"/>
    <col min="14885" max="14885" width="3.85546875" style="16" customWidth="1"/>
    <col min="14886" max="15104" width="11.42578125" style="16"/>
    <col min="15105" max="15105" width="4.28515625" style="16" bestFit="1" customWidth="1"/>
    <col min="15106" max="15106" width="11.42578125" style="16" customWidth="1"/>
    <col min="15107" max="15107" width="5" style="16" customWidth="1"/>
    <col min="15108" max="15108" width="5.140625" style="16" customWidth="1"/>
    <col min="15109" max="15109" width="5.7109375" style="16" bestFit="1" customWidth="1"/>
    <col min="15110" max="15110" width="5.7109375" style="16" customWidth="1"/>
    <col min="15111" max="15111" width="5.5703125" style="16" bestFit="1" customWidth="1"/>
    <col min="15112" max="15112" width="5.7109375" style="16" customWidth="1"/>
    <col min="15113" max="15113" width="5.42578125" style="16" customWidth="1"/>
    <col min="15114" max="15114" width="5.28515625" style="16" customWidth="1"/>
    <col min="15115" max="15115" width="5.5703125" style="16" bestFit="1" customWidth="1"/>
    <col min="15116" max="15116" width="5.28515625" style="16" customWidth="1"/>
    <col min="15117" max="15119" width="5.42578125" style="16" bestFit="1" customWidth="1"/>
    <col min="15120" max="15120" width="3.7109375" style="16" customWidth="1"/>
    <col min="15121" max="15124" width="5.28515625" style="16" customWidth="1"/>
    <col min="15125" max="15127" width="5.42578125" style="16" bestFit="1" customWidth="1"/>
    <col min="15128" max="15128" width="6.42578125" style="16" bestFit="1" customWidth="1"/>
    <col min="15129" max="15129" width="5.42578125" style="16" customWidth="1"/>
    <col min="15130" max="15130" width="3.28515625" style="16" customWidth="1"/>
    <col min="15131" max="15131" width="5.140625" style="16" customWidth="1"/>
    <col min="15132" max="15132" width="5.7109375" style="16" customWidth="1"/>
    <col min="15133" max="15134" width="5.28515625" style="16" customWidth="1"/>
    <col min="15135" max="15135" width="5.5703125" style="16" customWidth="1"/>
    <col min="15136" max="15136" width="5.140625" style="16" customWidth="1"/>
    <col min="15137" max="15137" width="3.85546875" style="16" customWidth="1"/>
    <col min="15138" max="15138" width="6.140625" style="16" customWidth="1"/>
    <col min="15139" max="15139" width="5.42578125" style="16" bestFit="1" customWidth="1"/>
    <col min="15140" max="15140" width="4.28515625" style="16" customWidth="1"/>
    <col min="15141" max="15141" width="3.85546875" style="16" customWidth="1"/>
    <col min="15142" max="15360" width="11.42578125" style="16"/>
    <col min="15361" max="15361" width="4.28515625" style="16" bestFit="1" customWidth="1"/>
    <col min="15362" max="15362" width="11.42578125" style="16" customWidth="1"/>
    <col min="15363" max="15363" width="5" style="16" customWidth="1"/>
    <col min="15364" max="15364" width="5.140625" style="16" customWidth="1"/>
    <col min="15365" max="15365" width="5.7109375" style="16" bestFit="1" customWidth="1"/>
    <col min="15366" max="15366" width="5.7109375" style="16" customWidth="1"/>
    <col min="15367" max="15367" width="5.5703125" style="16" bestFit="1" customWidth="1"/>
    <col min="15368" max="15368" width="5.7109375" style="16" customWidth="1"/>
    <col min="15369" max="15369" width="5.42578125" style="16" customWidth="1"/>
    <col min="15370" max="15370" width="5.28515625" style="16" customWidth="1"/>
    <col min="15371" max="15371" width="5.5703125" style="16" bestFit="1" customWidth="1"/>
    <col min="15372" max="15372" width="5.28515625" style="16" customWidth="1"/>
    <col min="15373" max="15375" width="5.42578125" style="16" bestFit="1" customWidth="1"/>
    <col min="15376" max="15376" width="3.7109375" style="16" customWidth="1"/>
    <col min="15377" max="15380" width="5.28515625" style="16" customWidth="1"/>
    <col min="15381" max="15383" width="5.42578125" style="16" bestFit="1" customWidth="1"/>
    <col min="15384" max="15384" width="6.42578125" style="16" bestFit="1" customWidth="1"/>
    <col min="15385" max="15385" width="5.42578125" style="16" customWidth="1"/>
    <col min="15386" max="15386" width="3.28515625" style="16" customWidth="1"/>
    <col min="15387" max="15387" width="5.140625" style="16" customWidth="1"/>
    <col min="15388" max="15388" width="5.7109375" style="16" customWidth="1"/>
    <col min="15389" max="15390" width="5.28515625" style="16" customWidth="1"/>
    <col min="15391" max="15391" width="5.5703125" style="16" customWidth="1"/>
    <col min="15392" max="15392" width="5.140625" style="16" customWidth="1"/>
    <col min="15393" max="15393" width="3.85546875" style="16" customWidth="1"/>
    <col min="15394" max="15394" width="6.140625" style="16" customWidth="1"/>
    <col min="15395" max="15395" width="5.42578125" style="16" bestFit="1" customWidth="1"/>
    <col min="15396" max="15396" width="4.28515625" style="16" customWidth="1"/>
    <col min="15397" max="15397" width="3.85546875" style="16" customWidth="1"/>
    <col min="15398" max="15616" width="11.42578125" style="16"/>
    <col min="15617" max="15617" width="4.28515625" style="16" bestFit="1" customWidth="1"/>
    <col min="15618" max="15618" width="11.42578125" style="16" customWidth="1"/>
    <col min="15619" max="15619" width="5" style="16" customWidth="1"/>
    <col min="15620" max="15620" width="5.140625" style="16" customWidth="1"/>
    <col min="15621" max="15621" width="5.7109375" style="16" bestFit="1" customWidth="1"/>
    <col min="15622" max="15622" width="5.7109375" style="16" customWidth="1"/>
    <col min="15623" max="15623" width="5.5703125" style="16" bestFit="1" customWidth="1"/>
    <col min="15624" max="15624" width="5.7109375" style="16" customWidth="1"/>
    <col min="15625" max="15625" width="5.42578125" style="16" customWidth="1"/>
    <col min="15626" max="15626" width="5.28515625" style="16" customWidth="1"/>
    <col min="15627" max="15627" width="5.5703125" style="16" bestFit="1" customWidth="1"/>
    <col min="15628" max="15628" width="5.28515625" style="16" customWidth="1"/>
    <col min="15629" max="15631" width="5.42578125" style="16" bestFit="1" customWidth="1"/>
    <col min="15632" max="15632" width="3.7109375" style="16" customWidth="1"/>
    <col min="15633" max="15636" width="5.28515625" style="16" customWidth="1"/>
    <col min="15637" max="15639" width="5.42578125" style="16" bestFit="1" customWidth="1"/>
    <col min="15640" max="15640" width="6.42578125" style="16" bestFit="1" customWidth="1"/>
    <col min="15641" max="15641" width="5.42578125" style="16" customWidth="1"/>
    <col min="15642" max="15642" width="3.28515625" style="16" customWidth="1"/>
    <col min="15643" max="15643" width="5.140625" style="16" customWidth="1"/>
    <col min="15644" max="15644" width="5.7109375" style="16" customWidth="1"/>
    <col min="15645" max="15646" width="5.28515625" style="16" customWidth="1"/>
    <col min="15647" max="15647" width="5.5703125" style="16" customWidth="1"/>
    <col min="15648" max="15648" width="5.140625" style="16" customWidth="1"/>
    <col min="15649" max="15649" width="3.85546875" style="16" customWidth="1"/>
    <col min="15650" max="15650" width="6.140625" style="16" customWidth="1"/>
    <col min="15651" max="15651" width="5.42578125" style="16" bestFit="1" customWidth="1"/>
    <col min="15652" max="15652" width="4.28515625" style="16" customWidth="1"/>
    <col min="15653" max="15653" width="3.85546875" style="16" customWidth="1"/>
    <col min="15654" max="15872" width="11.42578125" style="16"/>
    <col min="15873" max="15873" width="4.28515625" style="16" bestFit="1" customWidth="1"/>
    <col min="15874" max="15874" width="11.42578125" style="16" customWidth="1"/>
    <col min="15875" max="15875" width="5" style="16" customWidth="1"/>
    <col min="15876" max="15876" width="5.140625" style="16" customWidth="1"/>
    <col min="15877" max="15877" width="5.7109375" style="16" bestFit="1" customWidth="1"/>
    <col min="15878" max="15878" width="5.7109375" style="16" customWidth="1"/>
    <col min="15879" max="15879" width="5.5703125" style="16" bestFit="1" customWidth="1"/>
    <col min="15880" max="15880" width="5.7109375" style="16" customWidth="1"/>
    <col min="15881" max="15881" width="5.42578125" style="16" customWidth="1"/>
    <col min="15882" max="15882" width="5.28515625" style="16" customWidth="1"/>
    <col min="15883" max="15883" width="5.5703125" style="16" bestFit="1" customWidth="1"/>
    <col min="15884" max="15884" width="5.28515625" style="16" customWidth="1"/>
    <col min="15885" max="15887" width="5.42578125" style="16" bestFit="1" customWidth="1"/>
    <col min="15888" max="15888" width="3.7109375" style="16" customWidth="1"/>
    <col min="15889" max="15892" width="5.28515625" style="16" customWidth="1"/>
    <col min="15893" max="15895" width="5.42578125" style="16" bestFit="1" customWidth="1"/>
    <col min="15896" max="15896" width="6.42578125" style="16" bestFit="1" customWidth="1"/>
    <col min="15897" max="15897" width="5.42578125" style="16" customWidth="1"/>
    <col min="15898" max="15898" width="3.28515625" style="16" customWidth="1"/>
    <col min="15899" max="15899" width="5.140625" style="16" customWidth="1"/>
    <col min="15900" max="15900" width="5.7109375" style="16" customWidth="1"/>
    <col min="15901" max="15902" width="5.28515625" style="16" customWidth="1"/>
    <col min="15903" max="15903" width="5.5703125" style="16" customWidth="1"/>
    <col min="15904" max="15904" width="5.140625" style="16" customWidth="1"/>
    <col min="15905" max="15905" width="3.85546875" style="16" customWidth="1"/>
    <col min="15906" max="15906" width="6.140625" style="16" customWidth="1"/>
    <col min="15907" max="15907" width="5.42578125" style="16" bestFit="1" customWidth="1"/>
    <col min="15908" max="15908" width="4.28515625" style="16" customWidth="1"/>
    <col min="15909" max="15909" width="3.85546875" style="16" customWidth="1"/>
    <col min="15910" max="16128" width="11.42578125" style="16"/>
    <col min="16129" max="16129" width="4.28515625" style="16" bestFit="1" customWidth="1"/>
    <col min="16130" max="16130" width="11.42578125" style="16" customWidth="1"/>
    <col min="16131" max="16131" width="5" style="16" customWidth="1"/>
    <col min="16132" max="16132" width="5.140625" style="16" customWidth="1"/>
    <col min="16133" max="16133" width="5.7109375" style="16" bestFit="1" customWidth="1"/>
    <col min="16134" max="16134" width="5.7109375" style="16" customWidth="1"/>
    <col min="16135" max="16135" width="5.5703125" style="16" bestFit="1" customWidth="1"/>
    <col min="16136" max="16136" width="5.7109375" style="16" customWidth="1"/>
    <col min="16137" max="16137" width="5.42578125" style="16" customWidth="1"/>
    <col min="16138" max="16138" width="5.28515625" style="16" customWidth="1"/>
    <col min="16139" max="16139" width="5.5703125" style="16" bestFit="1" customWidth="1"/>
    <col min="16140" max="16140" width="5.28515625" style="16" customWidth="1"/>
    <col min="16141" max="16143" width="5.42578125" style="16" bestFit="1" customWidth="1"/>
    <col min="16144" max="16144" width="3.7109375" style="16" customWidth="1"/>
    <col min="16145" max="16148" width="5.28515625" style="16" customWidth="1"/>
    <col min="16149" max="16151" width="5.42578125" style="16" bestFit="1" customWidth="1"/>
    <col min="16152" max="16152" width="6.42578125" style="16" bestFit="1" customWidth="1"/>
    <col min="16153" max="16153" width="5.42578125" style="16" customWidth="1"/>
    <col min="16154" max="16154" width="3.28515625" style="16" customWidth="1"/>
    <col min="16155" max="16155" width="5.140625" style="16" customWidth="1"/>
    <col min="16156" max="16156" width="5.7109375" style="16" customWidth="1"/>
    <col min="16157" max="16158" width="5.28515625" style="16" customWidth="1"/>
    <col min="16159" max="16159" width="5.5703125" style="16" customWidth="1"/>
    <col min="16160" max="16160" width="5.140625" style="16" customWidth="1"/>
    <col min="16161" max="16161" width="3.85546875" style="16" customWidth="1"/>
    <col min="16162" max="16162" width="6.140625" style="16" customWidth="1"/>
    <col min="16163" max="16163" width="5.42578125" style="16" bestFit="1" customWidth="1"/>
    <col min="16164" max="16164" width="4.28515625" style="16" customWidth="1"/>
    <col min="16165" max="16165" width="3.85546875" style="16" customWidth="1"/>
    <col min="16166" max="16384" width="11.42578125" style="16"/>
  </cols>
  <sheetData>
    <row r="1" spans="1:40" s="17" customFormat="1" ht="12" x14ac:dyDescent="0.2">
      <c r="A1" s="459" t="s">
        <v>6</v>
      </c>
      <c r="B1" s="459"/>
      <c r="C1" s="380" t="str">
        <f>IF(المدخلات!I2&lt;&gt;"",المدخلات!I2,"")</f>
        <v/>
      </c>
      <c r="D1" s="380"/>
      <c r="E1" s="380"/>
      <c r="F1" s="380"/>
      <c r="G1" s="76"/>
      <c r="H1" s="459" t="s">
        <v>7</v>
      </c>
      <c r="I1" s="459"/>
      <c r="J1" s="380" t="str">
        <f>IF(المدخلات!I3&lt;&gt;"",المدخلات!I3,"")</f>
        <v/>
      </c>
      <c r="K1" s="380"/>
      <c r="L1" s="380"/>
      <c r="M1" s="380"/>
      <c r="N1" s="76"/>
      <c r="O1" s="459" t="s">
        <v>8</v>
      </c>
      <c r="P1" s="459"/>
      <c r="Q1" s="380" t="str">
        <f>IF(المدخلات!I4&lt;&gt;"",المدخلات!I4,"")</f>
        <v/>
      </c>
      <c r="R1" s="380"/>
      <c r="S1" s="380"/>
      <c r="T1" s="76"/>
      <c r="U1" s="459" t="s">
        <v>9</v>
      </c>
      <c r="V1" s="459"/>
      <c r="W1" s="380" t="str">
        <f>IF(المدخلات!I5&lt;&gt;"",المدخلات!I5,"")</f>
        <v>2019-2018</v>
      </c>
      <c r="X1" s="380"/>
      <c r="Y1" s="380"/>
      <c r="Z1" s="76"/>
      <c r="AA1" s="76"/>
      <c r="AB1" s="76"/>
    </row>
    <row r="2" spans="1:40" s="80" customFormat="1" ht="8.25" customHeight="1" x14ac:dyDescent="0.2">
      <c r="A2" s="77"/>
      <c r="B2" s="54"/>
      <c r="C2" s="54"/>
      <c r="D2" s="78"/>
      <c r="E2" s="78"/>
      <c r="F2" s="78"/>
      <c r="G2" s="78"/>
      <c r="H2" s="54"/>
      <c r="I2" s="78"/>
      <c r="J2" s="78"/>
      <c r="K2" s="78"/>
      <c r="L2" s="78"/>
      <c r="M2" s="78"/>
      <c r="N2" s="78"/>
      <c r="O2" s="54"/>
      <c r="P2" s="77"/>
      <c r="Q2" s="54"/>
      <c r="R2" s="54"/>
      <c r="S2" s="78"/>
      <c r="T2" s="78"/>
      <c r="U2" s="78"/>
      <c r="V2" s="54"/>
      <c r="W2" s="77"/>
      <c r="X2" s="54"/>
      <c r="Y2" s="78"/>
      <c r="Z2" s="78"/>
      <c r="AA2" s="79"/>
      <c r="AB2" s="78"/>
      <c r="AC2" s="78"/>
      <c r="AD2" s="78"/>
    </row>
    <row r="3" spans="1:40" s="17" customFormat="1" ht="12" x14ac:dyDescent="0.2">
      <c r="B3" s="75"/>
      <c r="C3" s="75"/>
      <c r="D3" s="381" t="s">
        <v>16</v>
      </c>
      <c r="E3" s="381"/>
      <c r="F3" s="381"/>
      <c r="G3" s="381"/>
      <c r="H3" s="381"/>
      <c r="I3" s="381"/>
      <c r="J3" s="381"/>
      <c r="K3" s="382" t="s">
        <v>72</v>
      </c>
      <c r="L3" s="382"/>
      <c r="M3" s="382"/>
      <c r="N3" s="382"/>
      <c r="O3" s="382"/>
      <c r="P3" s="382"/>
      <c r="Q3" s="376" t="s">
        <v>18</v>
      </c>
      <c r="R3" s="376"/>
      <c r="S3" s="376"/>
      <c r="T3" s="376"/>
      <c r="U3" s="376"/>
      <c r="V3" s="376"/>
      <c r="W3" s="376"/>
      <c r="X3" s="376"/>
      <c r="Y3" s="376"/>
      <c r="Z3" s="376"/>
      <c r="AA3" s="383" t="s">
        <v>19</v>
      </c>
      <c r="AB3" s="383"/>
      <c r="AC3" s="383"/>
      <c r="AD3" s="383"/>
      <c r="AE3" s="383"/>
      <c r="AF3" s="383"/>
      <c r="AG3" s="383"/>
      <c r="AH3" s="376" t="s">
        <v>20</v>
      </c>
      <c r="AI3" s="376"/>
      <c r="AJ3" s="376"/>
      <c r="AK3" s="376"/>
    </row>
    <row r="4" spans="1:40" s="118" customFormat="1" ht="37.5" customHeight="1" x14ac:dyDescent="0.25">
      <c r="A4" s="103" t="s">
        <v>0</v>
      </c>
      <c r="B4" s="104" t="s">
        <v>111</v>
      </c>
      <c r="C4" s="103" t="s">
        <v>21</v>
      </c>
      <c r="D4" s="105" t="s">
        <v>22</v>
      </c>
      <c r="E4" s="106" t="s">
        <v>23</v>
      </c>
      <c r="F4" s="106" t="s">
        <v>24</v>
      </c>
      <c r="G4" s="106" t="s">
        <v>25</v>
      </c>
      <c r="H4" s="107" t="s">
        <v>26</v>
      </c>
      <c r="I4" s="107" t="s">
        <v>27</v>
      </c>
      <c r="J4" s="108" t="s">
        <v>28</v>
      </c>
      <c r="K4" s="109" t="s">
        <v>29</v>
      </c>
      <c r="L4" s="110" t="s">
        <v>30</v>
      </c>
      <c r="M4" s="110" t="s">
        <v>31</v>
      </c>
      <c r="N4" s="107" t="s">
        <v>26</v>
      </c>
      <c r="O4" s="107" t="s">
        <v>27</v>
      </c>
      <c r="P4" s="108" t="s">
        <v>28</v>
      </c>
      <c r="Q4" s="111" t="s">
        <v>32</v>
      </c>
      <c r="R4" s="112" t="s">
        <v>33</v>
      </c>
      <c r="S4" s="112" t="s">
        <v>34</v>
      </c>
      <c r="T4" s="112" t="s">
        <v>35</v>
      </c>
      <c r="U4" s="113" t="s">
        <v>36</v>
      </c>
      <c r="V4" s="113" t="s">
        <v>37</v>
      </c>
      <c r="W4" s="113" t="s">
        <v>38</v>
      </c>
      <c r="X4" s="107" t="s">
        <v>26</v>
      </c>
      <c r="Y4" s="107" t="s">
        <v>27</v>
      </c>
      <c r="Z4" s="114" t="s">
        <v>28</v>
      </c>
      <c r="AA4" s="116" t="s">
        <v>77</v>
      </c>
      <c r="AB4" s="116" t="s">
        <v>40</v>
      </c>
      <c r="AC4" s="117" t="s">
        <v>78</v>
      </c>
      <c r="AD4" s="117" t="s">
        <v>42</v>
      </c>
      <c r="AE4" s="107" t="s">
        <v>26</v>
      </c>
      <c r="AF4" s="107" t="s">
        <v>27</v>
      </c>
      <c r="AG4" s="107" t="s">
        <v>28</v>
      </c>
      <c r="AH4" s="107" t="s">
        <v>43</v>
      </c>
      <c r="AI4" s="107" t="s">
        <v>44</v>
      </c>
      <c r="AJ4" s="107" t="s">
        <v>45</v>
      </c>
      <c r="AK4" s="115" t="s">
        <v>46</v>
      </c>
    </row>
    <row r="5" spans="1:40" s="82" customFormat="1" x14ac:dyDescent="0.2">
      <c r="A5" s="83">
        <f>IF(المدخلات!C2&lt;&gt;0,المدخلات!C2,"")</f>
        <v>1</v>
      </c>
      <c r="B5" s="27" t="str">
        <f>IF(المدخلات!D2&lt;&gt;"",المدخلات!D2,"")</f>
        <v/>
      </c>
      <c r="C5" s="28" t="str">
        <f>IF(المدخلات!E2&lt;&gt;"",المدخلات!E2,"")</f>
        <v/>
      </c>
      <c r="D5" s="29"/>
      <c r="E5" s="29"/>
      <c r="F5" s="29"/>
      <c r="G5" s="29"/>
      <c r="H5" s="30">
        <f>IF(A5&lt;&gt;"",SUM(D5:G5),"")</f>
        <v>0</v>
      </c>
      <c r="I5" s="31">
        <f>IF(A5&lt;&gt;"",(D5+E5+F5+G5)/4,"")</f>
        <v>0</v>
      </c>
      <c r="J5" s="32">
        <f t="shared" ref="J5:J41" si="0">IF(A5&lt;&gt;"",RANK(I5,I$5:I$49,0),"")</f>
        <v>1</v>
      </c>
      <c r="K5" s="29"/>
      <c r="L5" s="29"/>
      <c r="M5" s="29"/>
      <c r="N5" s="30">
        <f>IF(A5&lt;&gt;"",SUM(K5:M5),"")</f>
        <v>0</v>
      </c>
      <c r="O5" s="31">
        <f>IF(A5&lt;&gt;"",(K5+L5+M5)/3,"")</f>
        <v>0</v>
      </c>
      <c r="P5" s="32">
        <f t="shared" ref="P5:P41" si="1">IF(A5&lt;&gt;"",RANK(O5,O$5:O$49,0),"")</f>
        <v>1</v>
      </c>
      <c r="Q5" s="29"/>
      <c r="R5" s="29"/>
      <c r="S5" s="29"/>
      <c r="T5" s="29"/>
      <c r="U5" s="29"/>
      <c r="V5" s="29"/>
      <c r="W5" s="29"/>
      <c r="X5" s="30">
        <f>IF(A5&lt;&gt;"",IF(W5&lt;&gt;7.77,SUM(Q5:W5),SUM(Q5:V5)),"")</f>
        <v>0</v>
      </c>
      <c r="Y5" s="31">
        <f>IF(A5&lt;&gt;"",IF(W5=7.77,X5/6,X5/7),"")</f>
        <v>0</v>
      </c>
      <c r="Z5" s="33">
        <f t="shared" ref="Z5:Z41" si="2">IF(A5&lt;&gt;"",RANK(Y5,Y$5:Y$49,0),"")</f>
        <v>1</v>
      </c>
      <c r="AA5" s="34"/>
      <c r="AB5" s="34"/>
      <c r="AC5" s="34"/>
      <c r="AD5" s="34"/>
      <c r="AE5" s="35">
        <f>IF(A5&lt;&gt;"",SUM(AA5:AD5),"")</f>
        <v>0</v>
      </c>
      <c r="AF5" s="35">
        <f>IF(A5&lt;&gt;"",AE5/4,"")</f>
        <v>0</v>
      </c>
      <c r="AG5" s="36">
        <f t="shared" ref="AG5:AG41" si="3">IF(A5&lt;&gt;"",RANK(AF5,AF$5:AF$49,0),"")</f>
        <v>1</v>
      </c>
      <c r="AH5" s="35">
        <f>IF(A5&lt;&gt;"",I5*2+O5*2+Y5+AF5*2,"")</f>
        <v>0</v>
      </c>
      <c r="AI5" s="35">
        <f>IF(A5&lt;&gt;"",(I5*2+O5*2+Y5+AF5*2)/7,"")</f>
        <v>0</v>
      </c>
      <c r="AJ5" s="37">
        <f t="shared" ref="AJ5:AJ41" si="4">IF(A5&lt;&gt;"",RANK(AI5,AI$5:AI$49,0),"")</f>
        <v>1</v>
      </c>
      <c r="AK5" s="38" t="str">
        <f t="shared" ref="AK5:AK41" si="5">IF(A5&lt;&gt;"",IF(AI5&gt;=16,"شكر",IF(AI5&gt;=15,"شرف",IF(AI5&gt;=14,"تشجيع",IF(AI5&gt;=13,"رضا","")))),"")</f>
        <v/>
      </c>
    </row>
    <row r="6" spans="1:40" s="82" customFormat="1" x14ac:dyDescent="0.2">
      <c r="A6" s="83">
        <f>IF(المدخلات!C3&lt;&gt;0,المدخلات!C3,"")</f>
        <v>2</v>
      </c>
      <c r="B6" s="27" t="str">
        <f>IF(المدخلات!D3&lt;&gt;"",المدخلات!D3,"")</f>
        <v/>
      </c>
      <c r="C6" s="28" t="str">
        <f>IF(المدخلات!E3&lt;&gt;"",المدخلات!E3,"")</f>
        <v/>
      </c>
      <c r="D6" s="29"/>
      <c r="E6" s="29"/>
      <c r="F6" s="29"/>
      <c r="G6" s="29"/>
      <c r="H6" s="30">
        <f t="shared" ref="H6:H41" si="6">IF(A6&lt;&gt;"",SUM(D6:G6),"")</f>
        <v>0</v>
      </c>
      <c r="I6" s="31">
        <f t="shared" ref="I6:I41" si="7">IF(A6&lt;&gt;"",(D6+E6+F6+G6)/4,"")</f>
        <v>0</v>
      </c>
      <c r="J6" s="32">
        <f t="shared" si="0"/>
        <v>1</v>
      </c>
      <c r="K6" s="29"/>
      <c r="L6" s="29"/>
      <c r="M6" s="29"/>
      <c r="N6" s="30">
        <f t="shared" ref="N6:N39" si="8">IF(A6&lt;&gt;"",SUM(K6:M6),"")</f>
        <v>0</v>
      </c>
      <c r="O6" s="31">
        <f t="shared" ref="O6:O41" si="9">IF(A6&lt;&gt;"",(K6+L6+M6)/3,"")</f>
        <v>0</v>
      </c>
      <c r="P6" s="32">
        <f t="shared" si="1"/>
        <v>1</v>
      </c>
      <c r="Q6" s="29"/>
      <c r="R6" s="29"/>
      <c r="S6" s="29"/>
      <c r="T6" s="29"/>
      <c r="U6" s="29"/>
      <c r="V6" s="29"/>
      <c r="W6" s="29"/>
      <c r="X6" s="30">
        <f t="shared" ref="X6:X39" si="10">IF(A6&lt;&gt;"",IF(W6&lt;&gt;7.77,SUM(Q6:W6),SUM(Q6:V6)),"")</f>
        <v>0</v>
      </c>
      <c r="Y6" s="31">
        <f t="shared" ref="Y6:Y41" si="11">IF(A6&lt;&gt;"",IF(W6=7.77,X6/6,X6/7),"")</f>
        <v>0</v>
      </c>
      <c r="Z6" s="33">
        <f t="shared" si="2"/>
        <v>1</v>
      </c>
      <c r="AA6" s="34"/>
      <c r="AB6" s="34"/>
      <c r="AC6" s="34"/>
      <c r="AD6" s="34"/>
      <c r="AE6" s="35">
        <f t="shared" ref="AE6:AE39" si="12">IF(A6&lt;&gt;"",SUM(AA6:AD6),"")</f>
        <v>0</v>
      </c>
      <c r="AF6" s="35">
        <f t="shared" ref="AF6:AF41" si="13">IF(A6&lt;&gt;"",AE6/4,"")</f>
        <v>0</v>
      </c>
      <c r="AG6" s="36">
        <f t="shared" si="3"/>
        <v>1</v>
      </c>
      <c r="AH6" s="35">
        <f t="shared" ref="AH6:AH49" si="14">IF(A6&lt;&gt;"",I6*2+O6*2+Y6+AF6*2,"")</f>
        <v>0</v>
      </c>
      <c r="AI6" s="35">
        <f t="shared" ref="AI6:AI49" si="15">IF(A6&lt;&gt;"",(I6*2+O6*2+Y6+AF6*2)/7,"")</f>
        <v>0</v>
      </c>
      <c r="AJ6" s="37">
        <f t="shared" si="4"/>
        <v>1</v>
      </c>
      <c r="AK6" s="38" t="str">
        <f t="shared" si="5"/>
        <v/>
      </c>
    </row>
    <row r="7" spans="1:40" s="82" customFormat="1" x14ac:dyDescent="0.2">
      <c r="A7" s="83">
        <f>IF(المدخلات!C4&lt;&gt;0,المدخلات!C4,"")</f>
        <v>3</v>
      </c>
      <c r="B7" s="27" t="str">
        <f>IF(المدخلات!D4&lt;&gt;"",المدخلات!D4,"")</f>
        <v/>
      </c>
      <c r="C7" s="28" t="str">
        <f>IF(المدخلات!E4&lt;&gt;"",المدخلات!E4,"")</f>
        <v/>
      </c>
      <c r="D7" s="29"/>
      <c r="E7" s="29"/>
      <c r="F7" s="29"/>
      <c r="G7" s="29"/>
      <c r="H7" s="30">
        <f t="shared" si="6"/>
        <v>0</v>
      </c>
      <c r="I7" s="31">
        <f t="shared" si="7"/>
        <v>0</v>
      </c>
      <c r="J7" s="32">
        <f t="shared" si="0"/>
        <v>1</v>
      </c>
      <c r="K7" s="29"/>
      <c r="L7" s="29"/>
      <c r="M7" s="29"/>
      <c r="N7" s="30">
        <f t="shared" si="8"/>
        <v>0</v>
      </c>
      <c r="O7" s="31">
        <f t="shared" si="9"/>
        <v>0</v>
      </c>
      <c r="P7" s="32">
        <f t="shared" si="1"/>
        <v>1</v>
      </c>
      <c r="Q7" s="29"/>
      <c r="R7" s="29"/>
      <c r="S7" s="29"/>
      <c r="T7" s="29"/>
      <c r="U7" s="29"/>
      <c r="V7" s="29"/>
      <c r="W7" s="29"/>
      <c r="X7" s="30">
        <f t="shared" si="10"/>
        <v>0</v>
      </c>
      <c r="Y7" s="31">
        <f t="shared" si="11"/>
        <v>0</v>
      </c>
      <c r="Z7" s="33">
        <f t="shared" si="2"/>
        <v>1</v>
      </c>
      <c r="AA7" s="34"/>
      <c r="AB7" s="34"/>
      <c r="AC7" s="34"/>
      <c r="AD7" s="34"/>
      <c r="AE7" s="35">
        <f t="shared" si="12"/>
        <v>0</v>
      </c>
      <c r="AF7" s="35">
        <f t="shared" si="13"/>
        <v>0</v>
      </c>
      <c r="AG7" s="36">
        <f t="shared" si="3"/>
        <v>1</v>
      </c>
      <c r="AH7" s="35">
        <f t="shared" si="14"/>
        <v>0</v>
      </c>
      <c r="AI7" s="35">
        <f t="shared" si="15"/>
        <v>0</v>
      </c>
      <c r="AJ7" s="37">
        <f t="shared" si="4"/>
        <v>1</v>
      </c>
      <c r="AK7" s="38" t="str">
        <f t="shared" si="5"/>
        <v/>
      </c>
    </row>
    <row r="8" spans="1:40" s="82" customFormat="1" x14ac:dyDescent="0.2">
      <c r="A8" s="83">
        <f>IF(المدخلات!C5&lt;&gt;0,المدخلات!C5,"")</f>
        <v>4</v>
      </c>
      <c r="B8" s="27" t="str">
        <f>IF(المدخلات!D5&lt;&gt;"",المدخلات!D5,"")</f>
        <v/>
      </c>
      <c r="C8" s="28" t="str">
        <f>IF(المدخلات!E5&lt;&gt;"",المدخلات!E5,"")</f>
        <v/>
      </c>
      <c r="D8" s="29"/>
      <c r="E8" s="29"/>
      <c r="F8" s="29"/>
      <c r="G8" s="29"/>
      <c r="H8" s="30">
        <f t="shared" si="6"/>
        <v>0</v>
      </c>
      <c r="I8" s="31">
        <f t="shared" si="7"/>
        <v>0</v>
      </c>
      <c r="J8" s="32">
        <f t="shared" si="0"/>
        <v>1</v>
      </c>
      <c r="K8" s="29"/>
      <c r="L8" s="29"/>
      <c r="M8" s="29"/>
      <c r="N8" s="30">
        <f t="shared" si="8"/>
        <v>0</v>
      </c>
      <c r="O8" s="31">
        <f t="shared" si="9"/>
        <v>0</v>
      </c>
      <c r="P8" s="32">
        <f t="shared" si="1"/>
        <v>1</v>
      </c>
      <c r="Q8" s="29"/>
      <c r="R8" s="29"/>
      <c r="S8" s="29"/>
      <c r="T8" s="29"/>
      <c r="U8" s="29"/>
      <c r="V8" s="29"/>
      <c r="W8" s="29"/>
      <c r="X8" s="30">
        <f t="shared" si="10"/>
        <v>0</v>
      </c>
      <c r="Y8" s="31">
        <f t="shared" si="11"/>
        <v>0</v>
      </c>
      <c r="Z8" s="33">
        <f t="shared" si="2"/>
        <v>1</v>
      </c>
      <c r="AA8" s="34"/>
      <c r="AB8" s="34"/>
      <c r="AC8" s="34"/>
      <c r="AD8" s="34"/>
      <c r="AE8" s="35">
        <f t="shared" si="12"/>
        <v>0</v>
      </c>
      <c r="AF8" s="35">
        <f t="shared" si="13"/>
        <v>0</v>
      </c>
      <c r="AG8" s="36">
        <f t="shared" si="3"/>
        <v>1</v>
      </c>
      <c r="AH8" s="35">
        <f t="shared" si="14"/>
        <v>0</v>
      </c>
      <c r="AI8" s="35">
        <f t="shared" si="15"/>
        <v>0</v>
      </c>
      <c r="AJ8" s="37">
        <f t="shared" si="4"/>
        <v>1</v>
      </c>
      <c r="AK8" s="38" t="str">
        <f t="shared" si="5"/>
        <v/>
      </c>
    </row>
    <row r="9" spans="1:40" s="82" customFormat="1" x14ac:dyDescent="0.2">
      <c r="A9" s="83">
        <f>IF(المدخلات!C6&lt;&gt;0,المدخلات!C6,"")</f>
        <v>5</v>
      </c>
      <c r="B9" s="27" t="str">
        <f>IF(المدخلات!D6&lt;&gt;"",المدخلات!D6,"")</f>
        <v/>
      </c>
      <c r="C9" s="28" t="str">
        <f>IF(المدخلات!E6&lt;&gt;"",المدخلات!E6,"")</f>
        <v/>
      </c>
      <c r="D9" s="29"/>
      <c r="E9" s="29"/>
      <c r="F9" s="29"/>
      <c r="G9" s="29"/>
      <c r="H9" s="30">
        <f t="shared" si="6"/>
        <v>0</v>
      </c>
      <c r="I9" s="31">
        <f t="shared" si="7"/>
        <v>0</v>
      </c>
      <c r="J9" s="32">
        <f t="shared" si="0"/>
        <v>1</v>
      </c>
      <c r="K9" s="29"/>
      <c r="L9" s="29"/>
      <c r="M9" s="29"/>
      <c r="N9" s="30">
        <f t="shared" si="8"/>
        <v>0</v>
      </c>
      <c r="O9" s="31">
        <f t="shared" si="9"/>
        <v>0</v>
      </c>
      <c r="P9" s="32">
        <f t="shared" si="1"/>
        <v>1</v>
      </c>
      <c r="Q9" s="29"/>
      <c r="R9" s="29"/>
      <c r="S9" s="29"/>
      <c r="T9" s="29"/>
      <c r="U9" s="29"/>
      <c r="V9" s="29"/>
      <c r="W9" s="29"/>
      <c r="X9" s="30">
        <f t="shared" si="10"/>
        <v>0</v>
      </c>
      <c r="Y9" s="31">
        <f t="shared" si="11"/>
        <v>0</v>
      </c>
      <c r="Z9" s="33">
        <f t="shared" si="2"/>
        <v>1</v>
      </c>
      <c r="AA9" s="34"/>
      <c r="AB9" s="34"/>
      <c r="AC9" s="34"/>
      <c r="AD9" s="34"/>
      <c r="AE9" s="35">
        <f t="shared" si="12"/>
        <v>0</v>
      </c>
      <c r="AF9" s="35">
        <f t="shared" si="13"/>
        <v>0</v>
      </c>
      <c r="AG9" s="36">
        <f t="shared" si="3"/>
        <v>1</v>
      </c>
      <c r="AH9" s="35">
        <f t="shared" si="14"/>
        <v>0</v>
      </c>
      <c r="AI9" s="35">
        <f t="shared" si="15"/>
        <v>0</v>
      </c>
      <c r="AJ9" s="37">
        <f t="shared" si="4"/>
        <v>1</v>
      </c>
      <c r="AK9" s="38" t="str">
        <f t="shared" si="5"/>
        <v/>
      </c>
    </row>
    <row r="10" spans="1:40" s="82" customFormat="1" x14ac:dyDescent="0.2">
      <c r="A10" s="83">
        <f>IF(المدخلات!C7&lt;&gt;0,المدخلات!C7,"")</f>
        <v>6</v>
      </c>
      <c r="B10" s="27" t="str">
        <f>IF(المدخلات!D7&lt;&gt;"",المدخلات!D7,"")</f>
        <v/>
      </c>
      <c r="C10" s="28" t="str">
        <f>IF(المدخلات!E7&lt;&gt;"",المدخلات!E7,"")</f>
        <v/>
      </c>
      <c r="D10" s="29"/>
      <c r="E10" s="29"/>
      <c r="F10" s="29"/>
      <c r="G10" s="29"/>
      <c r="H10" s="30">
        <f t="shared" si="6"/>
        <v>0</v>
      </c>
      <c r="I10" s="31">
        <f t="shared" si="7"/>
        <v>0</v>
      </c>
      <c r="J10" s="32">
        <f t="shared" si="0"/>
        <v>1</v>
      </c>
      <c r="K10" s="29"/>
      <c r="L10" s="29"/>
      <c r="M10" s="29"/>
      <c r="N10" s="30">
        <f t="shared" si="8"/>
        <v>0</v>
      </c>
      <c r="O10" s="31">
        <f t="shared" si="9"/>
        <v>0</v>
      </c>
      <c r="P10" s="32">
        <f t="shared" si="1"/>
        <v>1</v>
      </c>
      <c r="Q10" s="29"/>
      <c r="R10" s="29"/>
      <c r="S10" s="29"/>
      <c r="T10" s="29"/>
      <c r="U10" s="29"/>
      <c r="V10" s="29"/>
      <c r="W10" s="29"/>
      <c r="X10" s="30">
        <f t="shared" si="10"/>
        <v>0</v>
      </c>
      <c r="Y10" s="31">
        <f t="shared" si="11"/>
        <v>0</v>
      </c>
      <c r="Z10" s="33">
        <f t="shared" si="2"/>
        <v>1</v>
      </c>
      <c r="AA10" s="34"/>
      <c r="AB10" s="34"/>
      <c r="AC10" s="34"/>
      <c r="AD10" s="34"/>
      <c r="AE10" s="35">
        <f t="shared" si="12"/>
        <v>0</v>
      </c>
      <c r="AF10" s="35">
        <f t="shared" si="13"/>
        <v>0</v>
      </c>
      <c r="AG10" s="36">
        <f t="shared" si="3"/>
        <v>1</v>
      </c>
      <c r="AH10" s="35">
        <f t="shared" si="14"/>
        <v>0</v>
      </c>
      <c r="AI10" s="35">
        <f t="shared" si="15"/>
        <v>0</v>
      </c>
      <c r="AJ10" s="37">
        <f t="shared" si="4"/>
        <v>1</v>
      </c>
      <c r="AK10" s="38" t="str">
        <f t="shared" si="5"/>
        <v/>
      </c>
      <c r="AN10" s="84"/>
    </row>
    <row r="11" spans="1:40" s="82" customFormat="1" x14ac:dyDescent="0.2">
      <c r="A11" s="26">
        <f>IF(المدخلات!C8&lt;&gt;0,المدخلات!C8,"")</f>
        <v>7</v>
      </c>
      <c r="B11" s="27" t="str">
        <f>IF(المدخلات!D8&lt;&gt;"",المدخلات!D8,"")</f>
        <v/>
      </c>
      <c r="C11" s="28" t="str">
        <f>IF(المدخلات!E8&lt;&gt;"",المدخلات!E8,"")</f>
        <v/>
      </c>
      <c r="D11" s="29"/>
      <c r="E11" s="29"/>
      <c r="F11" s="29"/>
      <c r="G11" s="29"/>
      <c r="H11" s="30">
        <f t="shared" si="6"/>
        <v>0</v>
      </c>
      <c r="I11" s="31">
        <f t="shared" si="7"/>
        <v>0</v>
      </c>
      <c r="J11" s="32">
        <f t="shared" si="0"/>
        <v>1</v>
      </c>
      <c r="K11" s="29"/>
      <c r="L11" s="29"/>
      <c r="M11" s="29"/>
      <c r="N11" s="30">
        <f t="shared" si="8"/>
        <v>0</v>
      </c>
      <c r="O11" s="31">
        <f t="shared" si="9"/>
        <v>0</v>
      </c>
      <c r="P11" s="32">
        <f t="shared" si="1"/>
        <v>1</v>
      </c>
      <c r="Q11" s="29"/>
      <c r="R11" s="29"/>
      <c r="S11" s="29"/>
      <c r="T11" s="29"/>
      <c r="U11" s="29"/>
      <c r="V11" s="29"/>
      <c r="W11" s="29"/>
      <c r="X11" s="30">
        <f t="shared" si="10"/>
        <v>0</v>
      </c>
      <c r="Y11" s="31">
        <f t="shared" si="11"/>
        <v>0</v>
      </c>
      <c r="Z11" s="33">
        <f t="shared" si="2"/>
        <v>1</v>
      </c>
      <c r="AA11" s="34"/>
      <c r="AB11" s="34"/>
      <c r="AC11" s="34"/>
      <c r="AD11" s="34"/>
      <c r="AE11" s="35">
        <f t="shared" si="12"/>
        <v>0</v>
      </c>
      <c r="AF11" s="35">
        <f t="shared" si="13"/>
        <v>0</v>
      </c>
      <c r="AG11" s="36">
        <f t="shared" si="3"/>
        <v>1</v>
      </c>
      <c r="AH11" s="35">
        <f t="shared" si="14"/>
        <v>0</v>
      </c>
      <c r="AI11" s="35">
        <f t="shared" si="15"/>
        <v>0</v>
      </c>
      <c r="AJ11" s="37">
        <f t="shared" si="4"/>
        <v>1</v>
      </c>
      <c r="AK11" s="38" t="str">
        <f t="shared" si="5"/>
        <v/>
      </c>
      <c r="AN11" s="84"/>
    </row>
    <row r="12" spans="1:40" s="82" customFormat="1" x14ac:dyDescent="0.2">
      <c r="A12" s="26">
        <f>IF(المدخلات!C9&lt;&gt;0,المدخلات!C9,"")</f>
        <v>8</v>
      </c>
      <c r="B12" s="27" t="str">
        <f>IF(المدخلات!D9&lt;&gt;"",المدخلات!D9,"")</f>
        <v/>
      </c>
      <c r="C12" s="28" t="str">
        <f>IF(المدخلات!E9&lt;&gt;"",المدخلات!E9,"")</f>
        <v/>
      </c>
      <c r="D12" s="29"/>
      <c r="E12" s="29"/>
      <c r="F12" s="29"/>
      <c r="G12" s="29"/>
      <c r="H12" s="30">
        <f t="shared" si="6"/>
        <v>0</v>
      </c>
      <c r="I12" s="31">
        <f t="shared" si="7"/>
        <v>0</v>
      </c>
      <c r="J12" s="32">
        <f t="shared" si="0"/>
        <v>1</v>
      </c>
      <c r="K12" s="29"/>
      <c r="L12" s="29"/>
      <c r="M12" s="29"/>
      <c r="N12" s="30">
        <f t="shared" si="8"/>
        <v>0</v>
      </c>
      <c r="O12" s="31">
        <f t="shared" si="9"/>
        <v>0</v>
      </c>
      <c r="P12" s="32">
        <f t="shared" si="1"/>
        <v>1</v>
      </c>
      <c r="Q12" s="29"/>
      <c r="R12" s="29"/>
      <c r="S12" s="29"/>
      <c r="T12" s="29"/>
      <c r="U12" s="29"/>
      <c r="V12" s="29"/>
      <c r="W12" s="29"/>
      <c r="X12" s="30">
        <f t="shared" si="10"/>
        <v>0</v>
      </c>
      <c r="Y12" s="31">
        <f t="shared" si="11"/>
        <v>0</v>
      </c>
      <c r="Z12" s="33">
        <f t="shared" si="2"/>
        <v>1</v>
      </c>
      <c r="AA12" s="34"/>
      <c r="AB12" s="34"/>
      <c r="AC12" s="34"/>
      <c r="AD12" s="34"/>
      <c r="AE12" s="35">
        <f t="shared" si="12"/>
        <v>0</v>
      </c>
      <c r="AF12" s="35">
        <f t="shared" si="13"/>
        <v>0</v>
      </c>
      <c r="AG12" s="36">
        <f t="shared" si="3"/>
        <v>1</v>
      </c>
      <c r="AH12" s="35">
        <f t="shared" si="14"/>
        <v>0</v>
      </c>
      <c r="AI12" s="35">
        <f t="shared" si="15"/>
        <v>0</v>
      </c>
      <c r="AJ12" s="37">
        <f t="shared" si="4"/>
        <v>1</v>
      </c>
      <c r="AK12" s="38" t="str">
        <f t="shared" si="5"/>
        <v/>
      </c>
    </row>
    <row r="13" spans="1:40" s="82" customFormat="1" x14ac:dyDescent="0.2">
      <c r="A13" s="26">
        <f>IF(المدخلات!C10&lt;&gt;0,المدخلات!C10,"")</f>
        <v>9</v>
      </c>
      <c r="B13" s="27" t="str">
        <f>IF(المدخلات!D10&lt;&gt;"",المدخلات!D10,"")</f>
        <v/>
      </c>
      <c r="C13" s="28" t="str">
        <f>IF(المدخلات!E10&lt;&gt;"",المدخلات!E10,"")</f>
        <v/>
      </c>
      <c r="D13" s="29"/>
      <c r="E13" s="29"/>
      <c r="F13" s="29"/>
      <c r="G13" s="29"/>
      <c r="H13" s="30">
        <f t="shared" si="6"/>
        <v>0</v>
      </c>
      <c r="I13" s="31">
        <f t="shared" si="7"/>
        <v>0</v>
      </c>
      <c r="J13" s="32">
        <f t="shared" si="0"/>
        <v>1</v>
      </c>
      <c r="K13" s="29"/>
      <c r="L13" s="29"/>
      <c r="M13" s="29"/>
      <c r="N13" s="30">
        <f t="shared" si="8"/>
        <v>0</v>
      </c>
      <c r="O13" s="31">
        <f t="shared" si="9"/>
        <v>0</v>
      </c>
      <c r="P13" s="32">
        <f t="shared" si="1"/>
        <v>1</v>
      </c>
      <c r="Q13" s="29"/>
      <c r="R13" s="29"/>
      <c r="S13" s="29"/>
      <c r="T13" s="29"/>
      <c r="U13" s="29"/>
      <c r="V13" s="29"/>
      <c r="W13" s="29"/>
      <c r="X13" s="30">
        <f t="shared" si="10"/>
        <v>0</v>
      </c>
      <c r="Y13" s="31">
        <f t="shared" si="11"/>
        <v>0</v>
      </c>
      <c r="Z13" s="33">
        <f t="shared" si="2"/>
        <v>1</v>
      </c>
      <c r="AA13" s="34"/>
      <c r="AB13" s="34"/>
      <c r="AC13" s="34"/>
      <c r="AD13" s="34"/>
      <c r="AE13" s="35">
        <f t="shared" si="12"/>
        <v>0</v>
      </c>
      <c r="AF13" s="35">
        <f t="shared" si="13"/>
        <v>0</v>
      </c>
      <c r="AG13" s="36">
        <f t="shared" si="3"/>
        <v>1</v>
      </c>
      <c r="AH13" s="35">
        <f t="shared" si="14"/>
        <v>0</v>
      </c>
      <c r="AI13" s="35">
        <f t="shared" si="15"/>
        <v>0</v>
      </c>
      <c r="AJ13" s="37">
        <f t="shared" si="4"/>
        <v>1</v>
      </c>
      <c r="AK13" s="38" t="str">
        <f t="shared" si="5"/>
        <v/>
      </c>
    </row>
    <row r="14" spans="1:40" s="82" customFormat="1" x14ac:dyDescent="0.2">
      <c r="A14" s="26">
        <f>IF(المدخلات!C11&lt;&gt;0,المدخلات!C11,"")</f>
        <v>10</v>
      </c>
      <c r="B14" s="27" t="str">
        <f>IF(المدخلات!D11&lt;&gt;"",المدخلات!D11,"")</f>
        <v/>
      </c>
      <c r="C14" s="28" t="str">
        <f>IF(المدخلات!E11&lt;&gt;"",المدخلات!E11,"")</f>
        <v/>
      </c>
      <c r="D14" s="29"/>
      <c r="E14" s="29"/>
      <c r="F14" s="29"/>
      <c r="G14" s="29"/>
      <c r="H14" s="30">
        <f t="shared" si="6"/>
        <v>0</v>
      </c>
      <c r="I14" s="31">
        <f t="shared" si="7"/>
        <v>0</v>
      </c>
      <c r="J14" s="32">
        <f t="shared" si="0"/>
        <v>1</v>
      </c>
      <c r="K14" s="29"/>
      <c r="L14" s="29"/>
      <c r="M14" s="29"/>
      <c r="N14" s="30">
        <f t="shared" si="8"/>
        <v>0</v>
      </c>
      <c r="O14" s="31">
        <f t="shared" si="9"/>
        <v>0</v>
      </c>
      <c r="P14" s="32">
        <f t="shared" si="1"/>
        <v>1</v>
      </c>
      <c r="Q14" s="29"/>
      <c r="R14" s="29"/>
      <c r="S14" s="29"/>
      <c r="T14" s="29"/>
      <c r="U14" s="29"/>
      <c r="V14" s="29"/>
      <c r="W14" s="29"/>
      <c r="X14" s="30">
        <f t="shared" si="10"/>
        <v>0</v>
      </c>
      <c r="Y14" s="31">
        <f t="shared" si="11"/>
        <v>0</v>
      </c>
      <c r="Z14" s="33">
        <f t="shared" si="2"/>
        <v>1</v>
      </c>
      <c r="AA14" s="34"/>
      <c r="AB14" s="34"/>
      <c r="AC14" s="34"/>
      <c r="AD14" s="34"/>
      <c r="AE14" s="35">
        <f t="shared" si="12"/>
        <v>0</v>
      </c>
      <c r="AF14" s="35">
        <f t="shared" si="13"/>
        <v>0</v>
      </c>
      <c r="AG14" s="36">
        <f t="shared" si="3"/>
        <v>1</v>
      </c>
      <c r="AH14" s="35">
        <f t="shared" si="14"/>
        <v>0</v>
      </c>
      <c r="AI14" s="35">
        <f t="shared" si="15"/>
        <v>0</v>
      </c>
      <c r="AJ14" s="37">
        <f t="shared" si="4"/>
        <v>1</v>
      </c>
      <c r="AK14" s="38" t="str">
        <f t="shared" si="5"/>
        <v/>
      </c>
      <c r="AN14" s="85"/>
    </row>
    <row r="15" spans="1:40" s="82" customFormat="1" x14ac:dyDescent="0.2">
      <c r="A15" s="26">
        <f>IF(المدخلات!C12&lt;&gt;0,المدخلات!C12,"")</f>
        <v>11</v>
      </c>
      <c r="B15" s="27" t="str">
        <f>IF(المدخلات!D12&lt;&gt;"",المدخلات!D12,"")</f>
        <v/>
      </c>
      <c r="C15" s="28" t="str">
        <f>IF(المدخلات!E12&lt;&gt;"",المدخلات!E12,"")</f>
        <v/>
      </c>
      <c r="D15" s="29"/>
      <c r="E15" s="29"/>
      <c r="F15" s="29"/>
      <c r="G15" s="29"/>
      <c r="H15" s="30">
        <f t="shared" si="6"/>
        <v>0</v>
      </c>
      <c r="I15" s="31">
        <f t="shared" si="7"/>
        <v>0</v>
      </c>
      <c r="J15" s="32">
        <f t="shared" si="0"/>
        <v>1</v>
      </c>
      <c r="K15" s="29"/>
      <c r="L15" s="29"/>
      <c r="M15" s="29"/>
      <c r="N15" s="30">
        <f t="shared" si="8"/>
        <v>0</v>
      </c>
      <c r="O15" s="31">
        <f t="shared" si="9"/>
        <v>0</v>
      </c>
      <c r="P15" s="32">
        <f t="shared" si="1"/>
        <v>1</v>
      </c>
      <c r="Q15" s="29"/>
      <c r="R15" s="29"/>
      <c r="S15" s="29"/>
      <c r="T15" s="29"/>
      <c r="U15" s="29"/>
      <c r="V15" s="29"/>
      <c r="W15" s="29"/>
      <c r="X15" s="30">
        <f t="shared" si="10"/>
        <v>0</v>
      </c>
      <c r="Y15" s="31">
        <f t="shared" si="11"/>
        <v>0</v>
      </c>
      <c r="Z15" s="33">
        <f t="shared" si="2"/>
        <v>1</v>
      </c>
      <c r="AA15" s="34"/>
      <c r="AB15" s="34"/>
      <c r="AC15" s="34"/>
      <c r="AD15" s="34"/>
      <c r="AE15" s="35">
        <f t="shared" si="12"/>
        <v>0</v>
      </c>
      <c r="AF15" s="35">
        <f t="shared" si="13"/>
        <v>0</v>
      </c>
      <c r="AG15" s="36">
        <f t="shared" si="3"/>
        <v>1</v>
      </c>
      <c r="AH15" s="35">
        <f t="shared" si="14"/>
        <v>0</v>
      </c>
      <c r="AI15" s="35">
        <f t="shared" si="15"/>
        <v>0</v>
      </c>
      <c r="AJ15" s="37">
        <f t="shared" si="4"/>
        <v>1</v>
      </c>
      <c r="AK15" s="38" t="str">
        <f t="shared" si="5"/>
        <v/>
      </c>
      <c r="AN15" s="85"/>
    </row>
    <row r="16" spans="1:40" s="82" customFormat="1" x14ac:dyDescent="0.2">
      <c r="A16" s="26">
        <f>IF(المدخلات!C13&lt;&gt;0,المدخلات!C13,"")</f>
        <v>12</v>
      </c>
      <c r="B16" s="27" t="str">
        <f>IF(المدخلات!D13&lt;&gt;"",المدخلات!D13,"")</f>
        <v/>
      </c>
      <c r="C16" s="28" t="str">
        <f>IF(المدخلات!E13&lt;&gt;"",المدخلات!E13,"")</f>
        <v/>
      </c>
      <c r="D16" s="29"/>
      <c r="E16" s="29"/>
      <c r="F16" s="29"/>
      <c r="G16" s="29"/>
      <c r="H16" s="30">
        <f t="shared" si="6"/>
        <v>0</v>
      </c>
      <c r="I16" s="31">
        <f t="shared" si="7"/>
        <v>0</v>
      </c>
      <c r="J16" s="32">
        <f t="shared" si="0"/>
        <v>1</v>
      </c>
      <c r="K16" s="29"/>
      <c r="L16" s="29"/>
      <c r="M16" s="29"/>
      <c r="N16" s="30">
        <f t="shared" si="8"/>
        <v>0</v>
      </c>
      <c r="O16" s="31">
        <f t="shared" si="9"/>
        <v>0</v>
      </c>
      <c r="P16" s="32">
        <f t="shared" si="1"/>
        <v>1</v>
      </c>
      <c r="Q16" s="29"/>
      <c r="R16" s="29"/>
      <c r="S16" s="29"/>
      <c r="T16" s="29"/>
      <c r="U16" s="29"/>
      <c r="V16" s="29"/>
      <c r="W16" s="29"/>
      <c r="X16" s="30">
        <f t="shared" si="10"/>
        <v>0</v>
      </c>
      <c r="Y16" s="31">
        <f t="shared" si="11"/>
        <v>0</v>
      </c>
      <c r="Z16" s="33">
        <f t="shared" si="2"/>
        <v>1</v>
      </c>
      <c r="AA16" s="34"/>
      <c r="AB16" s="34"/>
      <c r="AC16" s="34"/>
      <c r="AD16" s="34"/>
      <c r="AE16" s="35">
        <f t="shared" si="12"/>
        <v>0</v>
      </c>
      <c r="AF16" s="35">
        <f t="shared" si="13"/>
        <v>0</v>
      </c>
      <c r="AG16" s="36">
        <f t="shared" si="3"/>
        <v>1</v>
      </c>
      <c r="AH16" s="35">
        <f t="shared" si="14"/>
        <v>0</v>
      </c>
      <c r="AI16" s="35">
        <f t="shared" si="15"/>
        <v>0</v>
      </c>
      <c r="AJ16" s="37">
        <f t="shared" si="4"/>
        <v>1</v>
      </c>
      <c r="AK16" s="38" t="str">
        <f t="shared" si="5"/>
        <v/>
      </c>
      <c r="AN16" s="85"/>
    </row>
    <row r="17" spans="1:37" s="82" customFormat="1" x14ac:dyDescent="0.2">
      <c r="A17" s="26">
        <f>IF(المدخلات!C14&lt;&gt;0,المدخلات!C14,"")</f>
        <v>13</v>
      </c>
      <c r="B17" s="27" t="str">
        <f>IF(المدخلات!D14&lt;&gt;"",المدخلات!D14,"")</f>
        <v/>
      </c>
      <c r="C17" s="28" t="str">
        <f>IF(المدخلات!E14&lt;&gt;"",المدخلات!E14,"")</f>
        <v/>
      </c>
      <c r="D17" s="29"/>
      <c r="E17" s="29"/>
      <c r="F17" s="29"/>
      <c r="G17" s="29"/>
      <c r="H17" s="30">
        <f t="shared" si="6"/>
        <v>0</v>
      </c>
      <c r="I17" s="31">
        <f t="shared" si="7"/>
        <v>0</v>
      </c>
      <c r="J17" s="32">
        <f t="shared" si="0"/>
        <v>1</v>
      </c>
      <c r="K17" s="29"/>
      <c r="L17" s="29"/>
      <c r="M17" s="29"/>
      <c r="N17" s="30">
        <f t="shared" si="8"/>
        <v>0</v>
      </c>
      <c r="O17" s="31">
        <f t="shared" si="9"/>
        <v>0</v>
      </c>
      <c r="P17" s="32">
        <f t="shared" si="1"/>
        <v>1</v>
      </c>
      <c r="Q17" s="29"/>
      <c r="R17" s="29"/>
      <c r="S17" s="29"/>
      <c r="T17" s="29"/>
      <c r="U17" s="29"/>
      <c r="V17" s="29"/>
      <c r="W17" s="29"/>
      <c r="X17" s="30">
        <f t="shared" si="10"/>
        <v>0</v>
      </c>
      <c r="Y17" s="31">
        <f t="shared" si="11"/>
        <v>0</v>
      </c>
      <c r="Z17" s="33">
        <f t="shared" si="2"/>
        <v>1</v>
      </c>
      <c r="AA17" s="34"/>
      <c r="AB17" s="34"/>
      <c r="AC17" s="34"/>
      <c r="AD17" s="34"/>
      <c r="AE17" s="35">
        <f t="shared" si="12"/>
        <v>0</v>
      </c>
      <c r="AF17" s="35">
        <f t="shared" si="13"/>
        <v>0</v>
      </c>
      <c r="AG17" s="36">
        <f t="shared" si="3"/>
        <v>1</v>
      </c>
      <c r="AH17" s="35">
        <f t="shared" si="14"/>
        <v>0</v>
      </c>
      <c r="AI17" s="35">
        <f t="shared" si="15"/>
        <v>0</v>
      </c>
      <c r="AJ17" s="37">
        <f t="shared" si="4"/>
        <v>1</v>
      </c>
      <c r="AK17" s="38" t="str">
        <f t="shared" si="5"/>
        <v/>
      </c>
    </row>
    <row r="18" spans="1:37" s="82" customFormat="1" x14ac:dyDescent="0.2">
      <c r="A18" s="26">
        <f>IF(المدخلات!C15&lt;&gt;0,المدخلات!C15,"")</f>
        <v>14</v>
      </c>
      <c r="B18" s="27" t="str">
        <f>IF(المدخلات!D15&lt;&gt;"",المدخلات!D15,"")</f>
        <v/>
      </c>
      <c r="C18" s="28" t="str">
        <f>IF(المدخلات!E15&lt;&gt;"",المدخلات!E15,"")</f>
        <v/>
      </c>
      <c r="D18" s="29"/>
      <c r="E18" s="29"/>
      <c r="F18" s="29"/>
      <c r="G18" s="29"/>
      <c r="H18" s="30">
        <f t="shared" si="6"/>
        <v>0</v>
      </c>
      <c r="I18" s="31">
        <f t="shared" si="7"/>
        <v>0</v>
      </c>
      <c r="J18" s="32">
        <f t="shared" si="0"/>
        <v>1</v>
      </c>
      <c r="K18" s="29"/>
      <c r="L18" s="29"/>
      <c r="M18" s="29"/>
      <c r="N18" s="30">
        <f t="shared" si="8"/>
        <v>0</v>
      </c>
      <c r="O18" s="31">
        <f t="shared" si="9"/>
        <v>0</v>
      </c>
      <c r="P18" s="32">
        <f t="shared" si="1"/>
        <v>1</v>
      </c>
      <c r="Q18" s="29"/>
      <c r="R18" s="29"/>
      <c r="S18" s="29"/>
      <c r="T18" s="29"/>
      <c r="U18" s="29"/>
      <c r="V18" s="29"/>
      <c r="W18" s="29"/>
      <c r="X18" s="30">
        <f t="shared" si="10"/>
        <v>0</v>
      </c>
      <c r="Y18" s="31">
        <f t="shared" si="11"/>
        <v>0</v>
      </c>
      <c r="Z18" s="33">
        <f t="shared" si="2"/>
        <v>1</v>
      </c>
      <c r="AA18" s="34"/>
      <c r="AB18" s="34"/>
      <c r="AC18" s="34"/>
      <c r="AD18" s="34"/>
      <c r="AE18" s="35">
        <f t="shared" si="12"/>
        <v>0</v>
      </c>
      <c r="AF18" s="35">
        <f t="shared" si="13"/>
        <v>0</v>
      </c>
      <c r="AG18" s="36">
        <f t="shared" si="3"/>
        <v>1</v>
      </c>
      <c r="AH18" s="35">
        <f t="shared" si="14"/>
        <v>0</v>
      </c>
      <c r="AI18" s="35">
        <f t="shared" si="15"/>
        <v>0</v>
      </c>
      <c r="AJ18" s="37">
        <f t="shared" si="4"/>
        <v>1</v>
      </c>
      <c r="AK18" s="38" t="str">
        <f t="shared" si="5"/>
        <v/>
      </c>
    </row>
    <row r="19" spans="1:37" s="82" customFormat="1" x14ac:dyDescent="0.2">
      <c r="A19" s="26">
        <f>IF(المدخلات!C16&lt;&gt;0,المدخلات!C16,"")</f>
        <v>15</v>
      </c>
      <c r="B19" s="27" t="str">
        <f>IF(المدخلات!D16&lt;&gt;"",المدخلات!D16,"")</f>
        <v/>
      </c>
      <c r="C19" s="28" t="str">
        <f>IF(المدخلات!E16&lt;&gt;"",المدخلات!E16,"")</f>
        <v/>
      </c>
      <c r="D19" s="29"/>
      <c r="E19" s="29"/>
      <c r="F19" s="29"/>
      <c r="G19" s="29"/>
      <c r="H19" s="30">
        <f t="shared" si="6"/>
        <v>0</v>
      </c>
      <c r="I19" s="31">
        <f t="shared" si="7"/>
        <v>0</v>
      </c>
      <c r="J19" s="32">
        <f t="shared" si="0"/>
        <v>1</v>
      </c>
      <c r="K19" s="29"/>
      <c r="L19" s="29"/>
      <c r="M19" s="29"/>
      <c r="N19" s="30">
        <f t="shared" si="8"/>
        <v>0</v>
      </c>
      <c r="O19" s="31">
        <f t="shared" si="9"/>
        <v>0</v>
      </c>
      <c r="P19" s="32">
        <f t="shared" si="1"/>
        <v>1</v>
      </c>
      <c r="Q19" s="29"/>
      <c r="R19" s="29"/>
      <c r="S19" s="29"/>
      <c r="T19" s="29"/>
      <c r="U19" s="29"/>
      <c r="V19" s="29"/>
      <c r="W19" s="29"/>
      <c r="X19" s="30">
        <f t="shared" si="10"/>
        <v>0</v>
      </c>
      <c r="Y19" s="31">
        <f t="shared" si="11"/>
        <v>0</v>
      </c>
      <c r="Z19" s="33">
        <f t="shared" si="2"/>
        <v>1</v>
      </c>
      <c r="AA19" s="34"/>
      <c r="AB19" s="34"/>
      <c r="AC19" s="34"/>
      <c r="AD19" s="34"/>
      <c r="AE19" s="35">
        <f t="shared" si="12"/>
        <v>0</v>
      </c>
      <c r="AF19" s="35">
        <f t="shared" si="13"/>
        <v>0</v>
      </c>
      <c r="AG19" s="36">
        <f t="shared" si="3"/>
        <v>1</v>
      </c>
      <c r="AH19" s="35">
        <f t="shared" si="14"/>
        <v>0</v>
      </c>
      <c r="AI19" s="35">
        <f t="shared" si="15"/>
        <v>0</v>
      </c>
      <c r="AJ19" s="37">
        <f t="shared" si="4"/>
        <v>1</v>
      </c>
      <c r="AK19" s="38" t="str">
        <f t="shared" si="5"/>
        <v/>
      </c>
    </row>
    <row r="20" spans="1:37" s="82" customFormat="1" x14ac:dyDescent="0.2">
      <c r="A20" s="26">
        <f>IF(المدخلات!C17&lt;&gt;0,المدخلات!C17,"")</f>
        <v>16</v>
      </c>
      <c r="B20" s="27" t="str">
        <f>IF(المدخلات!D17&lt;&gt;"",المدخلات!D17,"")</f>
        <v/>
      </c>
      <c r="C20" s="28" t="str">
        <f>IF(المدخلات!E17&lt;&gt;"",المدخلات!E17,"")</f>
        <v/>
      </c>
      <c r="D20" s="29"/>
      <c r="E20" s="29"/>
      <c r="F20" s="29"/>
      <c r="G20" s="29"/>
      <c r="H20" s="30">
        <f t="shared" si="6"/>
        <v>0</v>
      </c>
      <c r="I20" s="31">
        <f t="shared" si="7"/>
        <v>0</v>
      </c>
      <c r="J20" s="32">
        <f t="shared" si="0"/>
        <v>1</v>
      </c>
      <c r="K20" s="29"/>
      <c r="L20" s="29"/>
      <c r="M20" s="29"/>
      <c r="N20" s="30">
        <f t="shared" si="8"/>
        <v>0</v>
      </c>
      <c r="O20" s="31">
        <f t="shared" si="9"/>
        <v>0</v>
      </c>
      <c r="P20" s="32">
        <f t="shared" si="1"/>
        <v>1</v>
      </c>
      <c r="Q20" s="29"/>
      <c r="R20" s="29"/>
      <c r="S20" s="29"/>
      <c r="T20" s="29"/>
      <c r="U20" s="29"/>
      <c r="V20" s="29"/>
      <c r="W20" s="29"/>
      <c r="X20" s="30">
        <f t="shared" si="10"/>
        <v>0</v>
      </c>
      <c r="Y20" s="31">
        <f t="shared" si="11"/>
        <v>0</v>
      </c>
      <c r="Z20" s="33">
        <f t="shared" si="2"/>
        <v>1</v>
      </c>
      <c r="AA20" s="34"/>
      <c r="AB20" s="34"/>
      <c r="AC20" s="34"/>
      <c r="AD20" s="34"/>
      <c r="AE20" s="35">
        <f t="shared" si="12"/>
        <v>0</v>
      </c>
      <c r="AF20" s="35">
        <f t="shared" si="13"/>
        <v>0</v>
      </c>
      <c r="AG20" s="36">
        <f t="shared" si="3"/>
        <v>1</v>
      </c>
      <c r="AH20" s="35">
        <f t="shared" si="14"/>
        <v>0</v>
      </c>
      <c r="AI20" s="35">
        <f t="shared" si="15"/>
        <v>0</v>
      </c>
      <c r="AJ20" s="37">
        <f t="shared" si="4"/>
        <v>1</v>
      </c>
      <c r="AK20" s="38" t="str">
        <f t="shared" si="5"/>
        <v/>
      </c>
    </row>
    <row r="21" spans="1:37" s="82" customFormat="1" x14ac:dyDescent="0.2">
      <c r="A21" s="26">
        <f>IF(المدخلات!C18&lt;&gt;0,المدخلات!C18,"")</f>
        <v>17</v>
      </c>
      <c r="B21" s="27" t="str">
        <f>IF(المدخلات!D18&lt;&gt;"",المدخلات!D18,"")</f>
        <v/>
      </c>
      <c r="C21" s="28" t="str">
        <f>IF(المدخلات!E18&lt;&gt;"",المدخلات!E18,"")</f>
        <v/>
      </c>
      <c r="D21" s="29"/>
      <c r="E21" s="29"/>
      <c r="F21" s="29"/>
      <c r="G21" s="29"/>
      <c r="H21" s="30">
        <f t="shared" si="6"/>
        <v>0</v>
      </c>
      <c r="I21" s="31">
        <f t="shared" si="7"/>
        <v>0</v>
      </c>
      <c r="J21" s="32">
        <f t="shared" si="0"/>
        <v>1</v>
      </c>
      <c r="K21" s="29"/>
      <c r="L21" s="29"/>
      <c r="M21" s="29"/>
      <c r="N21" s="30">
        <f t="shared" si="8"/>
        <v>0</v>
      </c>
      <c r="O21" s="31">
        <f t="shared" si="9"/>
        <v>0</v>
      </c>
      <c r="P21" s="32">
        <f t="shared" si="1"/>
        <v>1</v>
      </c>
      <c r="Q21" s="29"/>
      <c r="R21" s="29"/>
      <c r="S21" s="29"/>
      <c r="T21" s="29"/>
      <c r="U21" s="29"/>
      <c r="V21" s="29"/>
      <c r="W21" s="29"/>
      <c r="X21" s="30">
        <f t="shared" si="10"/>
        <v>0</v>
      </c>
      <c r="Y21" s="31">
        <f t="shared" si="11"/>
        <v>0</v>
      </c>
      <c r="Z21" s="33">
        <f t="shared" si="2"/>
        <v>1</v>
      </c>
      <c r="AA21" s="34"/>
      <c r="AB21" s="34"/>
      <c r="AC21" s="34"/>
      <c r="AD21" s="34"/>
      <c r="AE21" s="35">
        <f t="shared" si="12"/>
        <v>0</v>
      </c>
      <c r="AF21" s="35">
        <f t="shared" si="13"/>
        <v>0</v>
      </c>
      <c r="AG21" s="36">
        <f t="shared" si="3"/>
        <v>1</v>
      </c>
      <c r="AH21" s="35">
        <f t="shared" si="14"/>
        <v>0</v>
      </c>
      <c r="AI21" s="35">
        <f t="shared" si="15"/>
        <v>0</v>
      </c>
      <c r="AJ21" s="37">
        <f t="shared" si="4"/>
        <v>1</v>
      </c>
      <c r="AK21" s="38" t="str">
        <f t="shared" si="5"/>
        <v/>
      </c>
    </row>
    <row r="22" spans="1:37" s="82" customFormat="1" x14ac:dyDescent="0.2">
      <c r="A22" s="26">
        <f>IF(المدخلات!C19&lt;&gt;0,المدخلات!C19,"")</f>
        <v>18</v>
      </c>
      <c r="B22" s="27" t="str">
        <f>IF(المدخلات!D19&lt;&gt;"",المدخلات!D19,"")</f>
        <v/>
      </c>
      <c r="C22" s="28" t="str">
        <f>IF(المدخلات!E19&lt;&gt;"",المدخلات!E19,"")</f>
        <v/>
      </c>
      <c r="D22" s="29"/>
      <c r="E22" s="29"/>
      <c r="F22" s="29"/>
      <c r="G22" s="29"/>
      <c r="H22" s="30">
        <f t="shared" si="6"/>
        <v>0</v>
      </c>
      <c r="I22" s="31">
        <f t="shared" si="7"/>
        <v>0</v>
      </c>
      <c r="J22" s="32">
        <f t="shared" si="0"/>
        <v>1</v>
      </c>
      <c r="K22" s="29"/>
      <c r="L22" s="29"/>
      <c r="M22" s="29"/>
      <c r="N22" s="30">
        <f t="shared" si="8"/>
        <v>0</v>
      </c>
      <c r="O22" s="31">
        <f t="shared" si="9"/>
        <v>0</v>
      </c>
      <c r="P22" s="32">
        <f t="shared" si="1"/>
        <v>1</v>
      </c>
      <c r="Q22" s="29"/>
      <c r="R22" s="29"/>
      <c r="S22" s="29"/>
      <c r="T22" s="29"/>
      <c r="U22" s="29"/>
      <c r="V22" s="29"/>
      <c r="W22" s="29"/>
      <c r="X22" s="30">
        <f t="shared" si="10"/>
        <v>0</v>
      </c>
      <c r="Y22" s="31">
        <f t="shared" si="11"/>
        <v>0</v>
      </c>
      <c r="Z22" s="33">
        <f t="shared" si="2"/>
        <v>1</v>
      </c>
      <c r="AA22" s="34"/>
      <c r="AB22" s="34"/>
      <c r="AC22" s="34"/>
      <c r="AD22" s="34"/>
      <c r="AE22" s="35">
        <f t="shared" si="12"/>
        <v>0</v>
      </c>
      <c r="AF22" s="35">
        <f t="shared" si="13"/>
        <v>0</v>
      </c>
      <c r="AG22" s="36">
        <f t="shared" si="3"/>
        <v>1</v>
      </c>
      <c r="AH22" s="35">
        <f t="shared" si="14"/>
        <v>0</v>
      </c>
      <c r="AI22" s="35">
        <f t="shared" si="15"/>
        <v>0</v>
      </c>
      <c r="AJ22" s="37">
        <f t="shared" si="4"/>
        <v>1</v>
      </c>
      <c r="AK22" s="38" t="str">
        <f t="shared" si="5"/>
        <v/>
      </c>
    </row>
    <row r="23" spans="1:37" s="82" customFormat="1" x14ac:dyDescent="0.2">
      <c r="A23" s="26">
        <f>IF(المدخلات!C20&lt;&gt;0,المدخلات!C20,"")</f>
        <v>19</v>
      </c>
      <c r="B23" s="27" t="str">
        <f>IF(المدخلات!D20&lt;&gt;"",المدخلات!D20,"")</f>
        <v/>
      </c>
      <c r="C23" s="28" t="str">
        <f>IF(المدخلات!E20&lt;&gt;"",المدخلات!E20,"")</f>
        <v/>
      </c>
      <c r="D23" s="29"/>
      <c r="E23" s="29"/>
      <c r="F23" s="29"/>
      <c r="G23" s="29"/>
      <c r="H23" s="30">
        <f t="shared" si="6"/>
        <v>0</v>
      </c>
      <c r="I23" s="31">
        <f t="shared" si="7"/>
        <v>0</v>
      </c>
      <c r="J23" s="32">
        <f t="shared" si="0"/>
        <v>1</v>
      </c>
      <c r="K23" s="29"/>
      <c r="L23" s="29"/>
      <c r="M23" s="29"/>
      <c r="N23" s="30">
        <f t="shared" si="8"/>
        <v>0</v>
      </c>
      <c r="O23" s="31">
        <f t="shared" si="9"/>
        <v>0</v>
      </c>
      <c r="P23" s="32">
        <f t="shared" si="1"/>
        <v>1</v>
      </c>
      <c r="Q23" s="29"/>
      <c r="R23" s="29"/>
      <c r="S23" s="29"/>
      <c r="T23" s="29"/>
      <c r="U23" s="29"/>
      <c r="V23" s="29"/>
      <c r="W23" s="29"/>
      <c r="X23" s="30">
        <f t="shared" si="10"/>
        <v>0</v>
      </c>
      <c r="Y23" s="31">
        <f t="shared" si="11"/>
        <v>0</v>
      </c>
      <c r="Z23" s="33">
        <f t="shared" si="2"/>
        <v>1</v>
      </c>
      <c r="AA23" s="34"/>
      <c r="AB23" s="34"/>
      <c r="AC23" s="34"/>
      <c r="AD23" s="34"/>
      <c r="AE23" s="35">
        <f t="shared" si="12"/>
        <v>0</v>
      </c>
      <c r="AF23" s="35">
        <f t="shared" si="13"/>
        <v>0</v>
      </c>
      <c r="AG23" s="36">
        <f t="shared" si="3"/>
        <v>1</v>
      </c>
      <c r="AH23" s="35">
        <f t="shared" si="14"/>
        <v>0</v>
      </c>
      <c r="AI23" s="35">
        <f t="shared" si="15"/>
        <v>0</v>
      </c>
      <c r="AJ23" s="37">
        <f t="shared" si="4"/>
        <v>1</v>
      </c>
      <c r="AK23" s="38" t="str">
        <f t="shared" si="5"/>
        <v/>
      </c>
    </row>
    <row r="24" spans="1:37" s="82" customFormat="1" x14ac:dyDescent="0.2">
      <c r="A24" s="26">
        <f>IF(المدخلات!C21&lt;&gt;0,المدخلات!C21,"")</f>
        <v>20</v>
      </c>
      <c r="B24" s="27" t="str">
        <f>IF(المدخلات!D21&lt;&gt;"",المدخلات!D21,"")</f>
        <v/>
      </c>
      <c r="C24" s="28" t="str">
        <f>IF(المدخلات!E21&lt;&gt;"",المدخلات!E21,"")</f>
        <v/>
      </c>
      <c r="D24" s="29"/>
      <c r="E24" s="29"/>
      <c r="F24" s="29"/>
      <c r="G24" s="29"/>
      <c r="H24" s="30">
        <f t="shared" si="6"/>
        <v>0</v>
      </c>
      <c r="I24" s="31">
        <f t="shared" si="7"/>
        <v>0</v>
      </c>
      <c r="J24" s="32">
        <f t="shared" si="0"/>
        <v>1</v>
      </c>
      <c r="K24" s="29"/>
      <c r="L24" s="29"/>
      <c r="M24" s="29"/>
      <c r="N24" s="30">
        <f t="shared" si="8"/>
        <v>0</v>
      </c>
      <c r="O24" s="31">
        <f t="shared" si="9"/>
        <v>0</v>
      </c>
      <c r="P24" s="32">
        <f t="shared" si="1"/>
        <v>1</v>
      </c>
      <c r="Q24" s="29"/>
      <c r="R24" s="29"/>
      <c r="S24" s="29"/>
      <c r="T24" s="29"/>
      <c r="U24" s="29"/>
      <c r="V24" s="29"/>
      <c r="W24" s="29"/>
      <c r="X24" s="30">
        <f t="shared" si="10"/>
        <v>0</v>
      </c>
      <c r="Y24" s="31">
        <f t="shared" si="11"/>
        <v>0</v>
      </c>
      <c r="Z24" s="33">
        <f t="shared" si="2"/>
        <v>1</v>
      </c>
      <c r="AA24" s="34"/>
      <c r="AB24" s="34"/>
      <c r="AC24" s="34"/>
      <c r="AD24" s="34"/>
      <c r="AE24" s="35">
        <f t="shared" si="12"/>
        <v>0</v>
      </c>
      <c r="AF24" s="35">
        <f t="shared" si="13"/>
        <v>0</v>
      </c>
      <c r="AG24" s="36">
        <f t="shared" si="3"/>
        <v>1</v>
      </c>
      <c r="AH24" s="35">
        <f t="shared" si="14"/>
        <v>0</v>
      </c>
      <c r="AI24" s="35">
        <f t="shared" si="15"/>
        <v>0</v>
      </c>
      <c r="AJ24" s="37">
        <f t="shared" si="4"/>
        <v>1</v>
      </c>
      <c r="AK24" s="38" t="str">
        <f t="shared" si="5"/>
        <v/>
      </c>
    </row>
    <row r="25" spans="1:37" s="82" customFormat="1" x14ac:dyDescent="0.2">
      <c r="A25" s="26">
        <f>IF(المدخلات!C22&lt;&gt;0,المدخلات!C22,"")</f>
        <v>21</v>
      </c>
      <c r="B25" s="27" t="str">
        <f>IF(المدخلات!D22&lt;&gt;"",المدخلات!D22,"")</f>
        <v/>
      </c>
      <c r="C25" s="28" t="str">
        <f>IF(المدخلات!E22&lt;&gt;"",المدخلات!E22,"")</f>
        <v/>
      </c>
      <c r="D25" s="29"/>
      <c r="E25" s="29"/>
      <c r="F25" s="29"/>
      <c r="G25" s="29"/>
      <c r="H25" s="30">
        <f t="shared" si="6"/>
        <v>0</v>
      </c>
      <c r="I25" s="31">
        <f t="shared" si="7"/>
        <v>0</v>
      </c>
      <c r="J25" s="32">
        <f t="shared" si="0"/>
        <v>1</v>
      </c>
      <c r="K25" s="29"/>
      <c r="L25" s="29"/>
      <c r="M25" s="29"/>
      <c r="N25" s="30">
        <f t="shared" si="8"/>
        <v>0</v>
      </c>
      <c r="O25" s="31">
        <f t="shared" si="9"/>
        <v>0</v>
      </c>
      <c r="P25" s="32">
        <f t="shared" si="1"/>
        <v>1</v>
      </c>
      <c r="Q25" s="29"/>
      <c r="R25" s="29"/>
      <c r="S25" s="29"/>
      <c r="T25" s="29"/>
      <c r="U25" s="29"/>
      <c r="V25" s="29"/>
      <c r="W25" s="29"/>
      <c r="X25" s="30">
        <f t="shared" si="10"/>
        <v>0</v>
      </c>
      <c r="Y25" s="31">
        <f t="shared" si="11"/>
        <v>0</v>
      </c>
      <c r="Z25" s="33">
        <f t="shared" si="2"/>
        <v>1</v>
      </c>
      <c r="AA25" s="34"/>
      <c r="AB25" s="34"/>
      <c r="AC25" s="34"/>
      <c r="AD25" s="34"/>
      <c r="AE25" s="35">
        <f t="shared" si="12"/>
        <v>0</v>
      </c>
      <c r="AF25" s="35">
        <f t="shared" si="13"/>
        <v>0</v>
      </c>
      <c r="AG25" s="36">
        <f t="shared" si="3"/>
        <v>1</v>
      </c>
      <c r="AH25" s="35">
        <f t="shared" si="14"/>
        <v>0</v>
      </c>
      <c r="AI25" s="35">
        <f t="shared" si="15"/>
        <v>0</v>
      </c>
      <c r="AJ25" s="37">
        <f t="shared" si="4"/>
        <v>1</v>
      </c>
      <c r="AK25" s="38" t="str">
        <f t="shared" si="5"/>
        <v/>
      </c>
    </row>
    <row r="26" spans="1:37" s="82" customFormat="1" x14ac:dyDescent="0.2">
      <c r="A26" s="26">
        <f>IF(المدخلات!C23&lt;&gt;0,المدخلات!C23,"")</f>
        <v>22</v>
      </c>
      <c r="B26" s="27" t="str">
        <f>IF(المدخلات!D23&lt;&gt;"",المدخلات!D23,"")</f>
        <v/>
      </c>
      <c r="C26" s="28" t="str">
        <f>IF(المدخلات!E23&lt;&gt;"",المدخلات!E23,"")</f>
        <v/>
      </c>
      <c r="D26" s="29"/>
      <c r="E26" s="29"/>
      <c r="F26" s="29"/>
      <c r="G26" s="29"/>
      <c r="H26" s="30">
        <f t="shared" si="6"/>
        <v>0</v>
      </c>
      <c r="I26" s="31">
        <f t="shared" si="7"/>
        <v>0</v>
      </c>
      <c r="J26" s="32">
        <f t="shared" si="0"/>
        <v>1</v>
      </c>
      <c r="K26" s="29"/>
      <c r="L26" s="29"/>
      <c r="M26" s="29"/>
      <c r="N26" s="30">
        <f t="shared" si="8"/>
        <v>0</v>
      </c>
      <c r="O26" s="31">
        <f t="shared" si="9"/>
        <v>0</v>
      </c>
      <c r="P26" s="32">
        <f t="shared" si="1"/>
        <v>1</v>
      </c>
      <c r="Q26" s="29"/>
      <c r="R26" s="29"/>
      <c r="S26" s="29"/>
      <c r="T26" s="29"/>
      <c r="U26" s="29"/>
      <c r="V26" s="29"/>
      <c r="W26" s="29"/>
      <c r="X26" s="30">
        <f t="shared" si="10"/>
        <v>0</v>
      </c>
      <c r="Y26" s="31">
        <f t="shared" si="11"/>
        <v>0</v>
      </c>
      <c r="Z26" s="33">
        <f t="shared" si="2"/>
        <v>1</v>
      </c>
      <c r="AA26" s="34"/>
      <c r="AB26" s="34"/>
      <c r="AC26" s="34"/>
      <c r="AD26" s="34"/>
      <c r="AE26" s="35">
        <f t="shared" si="12"/>
        <v>0</v>
      </c>
      <c r="AF26" s="35">
        <f t="shared" si="13"/>
        <v>0</v>
      </c>
      <c r="AG26" s="36">
        <f t="shared" si="3"/>
        <v>1</v>
      </c>
      <c r="AH26" s="35">
        <f t="shared" si="14"/>
        <v>0</v>
      </c>
      <c r="AI26" s="35">
        <f t="shared" si="15"/>
        <v>0</v>
      </c>
      <c r="AJ26" s="37">
        <f t="shared" si="4"/>
        <v>1</v>
      </c>
      <c r="AK26" s="38" t="str">
        <f t="shared" si="5"/>
        <v/>
      </c>
    </row>
    <row r="27" spans="1:37" s="82" customFormat="1" x14ac:dyDescent="0.2">
      <c r="A27" s="26">
        <f>IF(المدخلات!C24&lt;&gt;0,المدخلات!C24,"")</f>
        <v>23</v>
      </c>
      <c r="B27" s="27" t="str">
        <f>IF(المدخلات!D24&lt;&gt;"",المدخلات!D24,"")</f>
        <v/>
      </c>
      <c r="C27" s="28" t="str">
        <f>IF(المدخلات!E24&lt;&gt;"",المدخلات!E24,"")</f>
        <v/>
      </c>
      <c r="D27" s="29"/>
      <c r="E27" s="29"/>
      <c r="F27" s="29"/>
      <c r="G27" s="29"/>
      <c r="H27" s="30">
        <f t="shared" si="6"/>
        <v>0</v>
      </c>
      <c r="I27" s="31">
        <f t="shared" si="7"/>
        <v>0</v>
      </c>
      <c r="J27" s="32">
        <f t="shared" si="0"/>
        <v>1</v>
      </c>
      <c r="K27" s="29"/>
      <c r="L27" s="29"/>
      <c r="M27" s="29"/>
      <c r="N27" s="30">
        <f t="shared" si="8"/>
        <v>0</v>
      </c>
      <c r="O27" s="31">
        <f t="shared" si="9"/>
        <v>0</v>
      </c>
      <c r="P27" s="32">
        <f t="shared" si="1"/>
        <v>1</v>
      </c>
      <c r="Q27" s="29"/>
      <c r="R27" s="29"/>
      <c r="S27" s="29"/>
      <c r="T27" s="29"/>
      <c r="U27" s="29"/>
      <c r="V27" s="29"/>
      <c r="W27" s="29"/>
      <c r="X27" s="30">
        <f t="shared" si="10"/>
        <v>0</v>
      </c>
      <c r="Y27" s="31">
        <f t="shared" si="11"/>
        <v>0</v>
      </c>
      <c r="Z27" s="33">
        <f t="shared" si="2"/>
        <v>1</v>
      </c>
      <c r="AA27" s="34"/>
      <c r="AB27" s="34"/>
      <c r="AC27" s="34"/>
      <c r="AD27" s="34"/>
      <c r="AE27" s="35">
        <f t="shared" si="12"/>
        <v>0</v>
      </c>
      <c r="AF27" s="35">
        <f t="shared" si="13"/>
        <v>0</v>
      </c>
      <c r="AG27" s="36">
        <f t="shared" si="3"/>
        <v>1</v>
      </c>
      <c r="AH27" s="35">
        <f t="shared" si="14"/>
        <v>0</v>
      </c>
      <c r="AI27" s="35">
        <f t="shared" si="15"/>
        <v>0</v>
      </c>
      <c r="AJ27" s="37">
        <f t="shared" si="4"/>
        <v>1</v>
      </c>
      <c r="AK27" s="38" t="str">
        <f t="shared" si="5"/>
        <v/>
      </c>
    </row>
    <row r="28" spans="1:37" s="82" customFormat="1" x14ac:dyDescent="0.2">
      <c r="A28" s="26">
        <f>IF(المدخلات!C25&lt;&gt;0,المدخلات!C25,"")</f>
        <v>24</v>
      </c>
      <c r="B28" s="27" t="str">
        <f>IF(المدخلات!D25&lt;&gt;"",المدخلات!D25,"")</f>
        <v/>
      </c>
      <c r="C28" s="28" t="str">
        <f>IF(المدخلات!E25&lt;&gt;"",المدخلات!E25,"")</f>
        <v/>
      </c>
      <c r="D28" s="29"/>
      <c r="E28" s="29"/>
      <c r="F28" s="29"/>
      <c r="G28" s="29"/>
      <c r="H28" s="30">
        <f t="shared" si="6"/>
        <v>0</v>
      </c>
      <c r="I28" s="31">
        <f t="shared" si="7"/>
        <v>0</v>
      </c>
      <c r="J28" s="32">
        <f t="shared" si="0"/>
        <v>1</v>
      </c>
      <c r="K28" s="29"/>
      <c r="L28" s="29"/>
      <c r="M28" s="29"/>
      <c r="N28" s="30">
        <f t="shared" si="8"/>
        <v>0</v>
      </c>
      <c r="O28" s="31">
        <f t="shared" si="9"/>
        <v>0</v>
      </c>
      <c r="P28" s="32">
        <f t="shared" si="1"/>
        <v>1</v>
      </c>
      <c r="Q28" s="29"/>
      <c r="R28" s="29"/>
      <c r="S28" s="29"/>
      <c r="T28" s="29"/>
      <c r="U28" s="29"/>
      <c r="V28" s="29"/>
      <c r="W28" s="29"/>
      <c r="X28" s="30">
        <f t="shared" si="10"/>
        <v>0</v>
      </c>
      <c r="Y28" s="31">
        <f t="shared" si="11"/>
        <v>0</v>
      </c>
      <c r="Z28" s="33">
        <f t="shared" si="2"/>
        <v>1</v>
      </c>
      <c r="AA28" s="34"/>
      <c r="AB28" s="34"/>
      <c r="AC28" s="34"/>
      <c r="AD28" s="34"/>
      <c r="AE28" s="35">
        <f t="shared" si="12"/>
        <v>0</v>
      </c>
      <c r="AF28" s="35">
        <f t="shared" si="13"/>
        <v>0</v>
      </c>
      <c r="AG28" s="36">
        <f t="shared" si="3"/>
        <v>1</v>
      </c>
      <c r="AH28" s="35">
        <f t="shared" si="14"/>
        <v>0</v>
      </c>
      <c r="AI28" s="35">
        <f t="shared" si="15"/>
        <v>0</v>
      </c>
      <c r="AJ28" s="37">
        <f t="shared" si="4"/>
        <v>1</v>
      </c>
      <c r="AK28" s="38" t="str">
        <f t="shared" si="5"/>
        <v/>
      </c>
    </row>
    <row r="29" spans="1:37" s="82" customFormat="1" x14ac:dyDescent="0.2">
      <c r="A29" s="26">
        <f>IF(المدخلات!C26&lt;&gt;0,المدخلات!C26,"")</f>
        <v>25</v>
      </c>
      <c r="B29" s="27" t="str">
        <f>IF(المدخلات!D26&lt;&gt;"",المدخلات!D26,"")</f>
        <v/>
      </c>
      <c r="C29" s="28" t="str">
        <f>IF(المدخلات!E26&lt;&gt;"",المدخلات!E26,"")</f>
        <v/>
      </c>
      <c r="D29" s="29"/>
      <c r="E29" s="29"/>
      <c r="F29" s="29"/>
      <c r="G29" s="29"/>
      <c r="H29" s="30">
        <f t="shared" si="6"/>
        <v>0</v>
      </c>
      <c r="I29" s="31">
        <f t="shared" si="7"/>
        <v>0</v>
      </c>
      <c r="J29" s="32">
        <f t="shared" si="0"/>
        <v>1</v>
      </c>
      <c r="K29" s="29"/>
      <c r="L29" s="29"/>
      <c r="M29" s="29"/>
      <c r="N29" s="30">
        <f t="shared" si="8"/>
        <v>0</v>
      </c>
      <c r="O29" s="31">
        <f t="shared" si="9"/>
        <v>0</v>
      </c>
      <c r="P29" s="32">
        <f t="shared" si="1"/>
        <v>1</v>
      </c>
      <c r="Q29" s="29"/>
      <c r="R29" s="29"/>
      <c r="S29" s="29"/>
      <c r="T29" s="29"/>
      <c r="U29" s="29"/>
      <c r="V29" s="29"/>
      <c r="W29" s="29"/>
      <c r="X29" s="30">
        <f t="shared" si="10"/>
        <v>0</v>
      </c>
      <c r="Y29" s="31">
        <f t="shared" si="11"/>
        <v>0</v>
      </c>
      <c r="Z29" s="33">
        <f t="shared" si="2"/>
        <v>1</v>
      </c>
      <c r="AA29" s="34"/>
      <c r="AB29" s="34"/>
      <c r="AC29" s="34"/>
      <c r="AD29" s="34"/>
      <c r="AE29" s="35">
        <f t="shared" si="12"/>
        <v>0</v>
      </c>
      <c r="AF29" s="35">
        <f t="shared" si="13"/>
        <v>0</v>
      </c>
      <c r="AG29" s="36">
        <f t="shared" si="3"/>
        <v>1</v>
      </c>
      <c r="AH29" s="35">
        <f t="shared" si="14"/>
        <v>0</v>
      </c>
      <c r="AI29" s="35">
        <f t="shared" si="15"/>
        <v>0</v>
      </c>
      <c r="AJ29" s="37">
        <f t="shared" si="4"/>
        <v>1</v>
      </c>
      <c r="AK29" s="38" t="str">
        <f t="shared" si="5"/>
        <v/>
      </c>
    </row>
    <row r="30" spans="1:37" s="82" customFormat="1" x14ac:dyDescent="0.2">
      <c r="A30" s="26">
        <f>IF(المدخلات!C27&lt;&gt;0,المدخلات!C27,"")</f>
        <v>26</v>
      </c>
      <c r="B30" s="27" t="str">
        <f>IF(المدخلات!D27&lt;&gt;"",المدخلات!D27,"")</f>
        <v/>
      </c>
      <c r="C30" s="28" t="str">
        <f>IF(المدخلات!E27&lt;&gt;"",المدخلات!E27,"")</f>
        <v/>
      </c>
      <c r="D30" s="29"/>
      <c r="E30" s="29"/>
      <c r="F30" s="29"/>
      <c r="G30" s="29"/>
      <c r="H30" s="30">
        <f t="shared" si="6"/>
        <v>0</v>
      </c>
      <c r="I30" s="31">
        <f t="shared" si="7"/>
        <v>0</v>
      </c>
      <c r="J30" s="32">
        <f t="shared" si="0"/>
        <v>1</v>
      </c>
      <c r="K30" s="29"/>
      <c r="L30" s="29"/>
      <c r="M30" s="29"/>
      <c r="N30" s="30">
        <f t="shared" si="8"/>
        <v>0</v>
      </c>
      <c r="O30" s="31">
        <f t="shared" si="9"/>
        <v>0</v>
      </c>
      <c r="P30" s="32">
        <f t="shared" si="1"/>
        <v>1</v>
      </c>
      <c r="Q30" s="29"/>
      <c r="R30" s="29"/>
      <c r="S30" s="29"/>
      <c r="T30" s="29"/>
      <c r="U30" s="29"/>
      <c r="V30" s="29"/>
      <c r="W30" s="29"/>
      <c r="X30" s="30">
        <f t="shared" si="10"/>
        <v>0</v>
      </c>
      <c r="Y30" s="31">
        <f t="shared" si="11"/>
        <v>0</v>
      </c>
      <c r="Z30" s="33">
        <f t="shared" si="2"/>
        <v>1</v>
      </c>
      <c r="AA30" s="34"/>
      <c r="AB30" s="34"/>
      <c r="AC30" s="34"/>
      <c r="AD30" s="34"/>
      <c r="AE30" s="35">
        <f t="shared" si="12"/>
        <v>0</v>
      </c>
      <c r="AF30" s="35">
        <f t="shared" si="13"/>
        <v>0</v>
      </c>
      <c r="AG30" s="36">
        <f t="shared" si="3"/>
        <v>1</v>
      </c>
      <c r="AH30" s="35">
        <f t="shared" si="14"/>
        <v>0</v>
      </c>
      <c r="AI30" s="35">
        <f t="shared" si="15"/>
        <v>0</v>
      </c>
      <c r="AJ30" s="37">
        <f t="shared" si="4"/>
        <v>1</v>
      </c>
      <c r="AK30" s="38" t="str">
        <f t="shared" si="5"/>
        <v/>
      </c>
    </row>
    <row r="31" spans="1:37" s="82" customFormat="1" x14ac:dyDescent="0.2">
      <c r="A31" s="26">
        <f>IF(المدخلات!C28&lt;&gt;0,المدخلات!C28,"")</f>
        <v>27</v>
      </c>
      <c r="B31" s="27" t="str">
        <f>IF(المدخلات!D28&lt;&gt;"",المدخلات!D28,"")</f>
        <v/>
      </c>
      <c r="C31" s="28" t="str">
        <f>IF(المدخلات!E28&lt;&gt;"",المدخلات!E28,"")</f>
        <v/>
      </c>
      <c r="D31" s="29"/>
      <c r="E31" s="29"/>
      <c r="F31" s="29"/>
      <c r="G31" s="29"/>
      <c r="H31" s="30">
        <f t="shared" si="6"/>
        <v>0</v>
      </c>
      <c r="I31" s="31">
        <f t="shared" si="7"/>
        <v>0</v>
      </c>
      <c r="J31" s="32">
        <f t="shared" si="0"/>
        <v>1</v>
      </c>
      <c r="K31" s="29"/>
      <c r="L31" s="29"/>
      <c r="M31" s="29"/>
      <c r="N31" s="30">
        <f t="shared" si="8"/>
        <v>0</v>
      </c>
      <c r="O31" s="31">
        <f t="shared" si="9"/>
        <v>0</v>
      </c>
      <c r="P31" s="32">
        <f t="shared" si="1"/>
        <v>1</v>
      </c>
      <c r="Q31" s="29"/>
      <c r="R31" s="29"/>
      <c r="S31" s="29"/>
      <c r="T31" s="29"/>
      <c r="U31" s="29"/>
      <c r="V31" s="29"/>
      <c r="W31" s="29"/>
      <c r="X31" s="30">
        <f t="shared" si="10"/>
        <v>0</v>
      </c>
      <c r="Y31" s="31">
        <f t="shared" si="11"/>
        <v>0</v>
      </c>
      <c r="Z31" s="33">
        <f t="shared" si="2"/>
        <v>1</v>
      </c>
      <c r="AA31" s="34"/>
      <c r="AB31" s="34"/>
      <c r="AC31" s="34"/>
      <c r="AD31" s="34"/>
      <c r="AE31" s="35">
        <f t="shared" si="12"/>
        <v>0</v>
      </c>
      <c r="AF31" s="35">
        <f t="shared" si="13"/>
        <v>0</v>
      </c>
      <c r="AG31" s="36">
        <f t="shared" si="3"/>
        <v>1</v>
      </c>
      <c r="AH31" s="35">
        <f t="shared" si="14"/>
        <v>0</v>
      </c>
      <c r="AI31" s="35">
        <f t="shared" si="15"/>
        <v>0</v>
      </c>
      <c r="AJ31" s="37">
        <f t="shared" si="4"/>
        <v>1</v>
      </c>
      <c r="AK31" s="38" t="str">
        <f t="shared" si="5"/>
        <v/>
      </c>
    </row>
    <row r="32" spans="1:37" s="82" customFormat="1" x14ac:dyDescent="0.2">
      <c r="A32" s="26">
        <f>IF(المدخلات!C29&lt;&gt;0,المدخلات!C29,"")</f>
        <v>28</v>
      </c>
      <c r="B32" s="27" t="str">
        <f>IF(المدخلات!D29&lt;&gt;"",المدخلات!D29,"")</f>
        <v/>
      </c>
      <c r="C32" s="28" t="str">
        <f>IF(المدخلات!E29&lt;&gt;"",المدخلات!E29,"")</f>
        <v/>
      </c>
      <c r="D32" s="29"/>
      <c r="E32" s="29"/>
      <c r="F32" s="29"/>
      <c r="G32" s="29"/>
      <c r="H32" s="30">
        <f t="shared" si="6"/>
        <v>0</v>
      </c>
      <c r="I32" s="31">
        <f t="shared" si="7"/>
        <v>0</v>
      </c>
      <c r="J32" s="32">
        <f t="shared" si="0"/>
        <v>1</v>
      </c>
      <c r="K32" s="29"/>
      <c r="L32" s="29"/>
      <c r="M32" s="29"/>
      <c r="N32" s="30">
        <f t="shared" si="8"/>
        <v>0</v>
      </c>
      <c r="O32" s="31">
        <f t="shared" si="9"/>
        <v>0</v>
      </c>
      <c r="P32" s="32">
        <f t="shared" si="1"/>
        <v>1</v>
      </c>
      <c r="Q32" s="29"/>
      <c r="R32" s="29"/>
      <c r="S32" s="29"/>
      <c r="T32" s="29"/>
      <c r="U32" s="29"/>
      <c r="V32" s="29"/>
      <c r="W32" s="29"/>
      <c r="X32" s="30">
        <f t="shared" si="10"/>
        <v>0</v>
      </c>
      <c r="Y32" s="31">
        <f t="shared" si="11"/>
        <v>0</v>
      </c>
      <c r="Z32" s="33">
        <f t="shared" si="2"/>
        <v>1</v>
      </c>
      <c r="AA32" s="34"/>
      <c r="AB32" s="34"/>
      <c r="AC32" s="34"/>
      <c r="AD32" s="34"/>
      <c r="AE32" s="35">
        <f t="shared" si="12"/>
        <v>0</v>
      </c>
      <c r="AF32" s="35">
        <f t="shared" si="13"/>
        <v>0</v>
      </c>
      <c r="AG32" s="36">
        <f t="shared" si="3"/>
        <v>1</v>
      </c>
      <c r="AH32" s="35">
        <f t="shared" si="14"/>
        <v>0</v>
      </c>
      <c r="AI32" s="35">
        <f t="shared" si="15"/>
        <v>0</v>
      </c>
      <c r="AJ32" s="37">
        <f t="shared" si="4"/>
        <v>1</v>
      </c>
      <c r="AK32" s="38" t="str">
        <f t="shared" si="5"/>
        <v/>
      </c>
    </row>
    <row r="33" spans="1:37" s="82" customFormat="1" x14ac:dyDescent="0.2">
      <c r="A33" s="26">
        <f>IF(المدخلات!C30&lt;&gt;0,المدخلات!C30,"")</f>
        <v>29</v>
      </c>
      <c r="B33" s="27" t="str">
        <f>IF(المدخلات!D30&lt;&gt;"",المدخلات!D30,"")</f>
        <v/>
      </c>
      <c r="C33" s="28" t="str">
        <f>IF(المدخلات!E30&lt;&gt;"",المدخلات!E30,"")</f>
        <v/>
      </c>
      <c r="D33" s="29"/>
      <c r="E33" s="29"/>
      <c r="F33" s="29"/>
      <c r="G33" s="29"/>
      <c r="H33" s="30">
        <f t="shared" si="6"/>
        <v>0</v>
      </c>
      <c r="I33" s="31">
        <f t="shared" si="7"/>
        <v>0</v>
      </c>
      <c r="J33" s="32">
        <f t="shared" si="0"/>
        <v>1</v>
      </c>
      <c r="K33" s="29"/>
      <c r="L33" s="29"/>
      <c r="M33" s="29"/>
      <c r="N33" s="30">
        <f t="shared" si="8"/>
        <v>0</v>
      </c>
      <c r="O33" s="31">
        <f t="shared" si="9"/>
        <v>0</v>
      </c>
      <c r="P33" s="32">
        <f t="shared" si="1"/>
        <v>1</v>
      </c>
      <c r="Q33" s="29"/>
      <c r="R33" s="29"/>
      <c r="S33" s="29"/>
      <c r="T33" s="29"/>
      <c r="U33" s="29"/>
      <c r="V33" s="29"/>
      <c r="W33" s="29"/>
      <c r="X33" s="30">
        <f t="shared" si="10"/>
        <v>0</v>
      </c>
      <c r="Y33" s="31">
        <f t="shared" si="11"/>
        <v>0</v>
      </c>
      <c r="Z33" s="33">
        <f t="shared" si="2"/>
        <v>1</v>
      </c>
      <c r="AA33" s="34"/>
      <c r="AB33" s="34"/>
      <c r="AC33" s="34"/>
      <c r="AD33" s="34"/>
      <c r="AE33" s="35">
        <f t="shared" si="12"/>
        <v>0</v>
      </c>
      <c r="AF33" s="35">
        <f t="shared" si="13"/>
        <v>0</v>
      </c>
      <c r="AG33" s="36">
        <f t="shared" si="3"/>
        <v>1</v>
      </c>
      <c r="AH33" s="35">
        <f t="shared" si="14"/>
        <v>0</v>
      </c>
      <c r="AI33" s="35">
        <f t="shared" si="15"/>
        <v>0</v>
      </c>
      <c r="AJ33" s="37">
        <f t="shared" si="4"/>
        <v>1</v>
      </c>
      <c r="AK33" s="38" t="str">
        <f t="shared" si="5"/>
        <v/>
      </c>
    </row>
    <row r="34" spans="1:37" s="82" customFormat="1" x14ac:dyDescent="0.2">
      <c r="A34" s="26">
        <f>IF(المدخلات!C31&lt;&gt;0,المدخلات!C31,"")</f>
        <v>30</v>
      </c>
      <c r="B34" s="27" t="str">
        <f>IF(المدخلات!D31&lt;&gt;"",المدخلات!D31,"")</f>
        <v/>
      </c>
      <c r="C34" s="28" t="str">
        <f>IF(المدخلات!E31&lt;&gt;"",المدخلات!E31,"")</f>
        <v/>
      </c>
      <c r="D34" s="29"/>
      <c r="E34" s="29"/>
      <c r="F34" s="29"/>
      <c r="G34" s="29"/>
      <c r="H34" s="30">
        <f t="shared" si="6"/>
        <v>0</v>
      </c>
      <c r="I34" s="31">
        <f t="shared" si="7"/>
        <v>0</v>
      </c>
      <c r="J34" s="32">
        <f t="shared" si="0"/>
        <v>1</v>
      </c>
      <c r="K34" s="29"/>
      <c r="L34" s="29"/>
      <c r="M34" s="29"/>
      <c r="N34" s="30">
        <f t="shared" si="8"/>
        <v>0</v>
      </c>
      <c r="O34" s="31">
        <f t="shared" si="9"/>
        <v>0</v>
      </c>
      <c r="P34" s="32">
        <f t="shared" si="1"/>
        <v>1</v>
      </c>
      <c r="Q34" s="29"/>
      <c r="R34" s="29"/>
      <c r="S34" s="29"/>
      <c r="T34" s="29"/>
      <c r="U34" s="29"/>
      <c r="V34" s="29"/>
      <c r="W34" s="29"/>
      <c r="X34" s="30">
        <f t="shared" si="10"/>
        <v>0</v>
      </c>
      <c r="Y34" s="31">
        <f t="shared" si="11"/>
        <v>0</v>
      </c>
      <c r="Z34" s="33">
        <f t="shared" si="2"/>
        <v>1</v>
      </c>
      <c r="AA34" s="34"/>
      <c r="AB34" s="34"/>
      <c r="AC34" s="34"/>
      <c r="AD34" s="34"/>
      <c r="AE34" s="35">
        <f t="shared" si="12"/>
        <v>0</v>
      </c>
      <c r="AF34" s="35">
        <f t="shared" si="13"/>
        <v>0</v>
      </c>
      <c r="AG34" s="36">
        <f t="shared" si="3"/>
        <v>1</v>
      </c>
      <c r="AH34" s="35">
        <f t="shared" si="14"/>
        <v>0</v>
      </c>
      <c r="AI34" s="35">
        <f t="shared" si="15"/>
        <v>0</v>
      </c>
      <c r="AJ34" s="37">
        <f t="shared" si="4"/>
        <v>1</v>
      </c>
      <c r="AK34" s="38" t="str">
        <f t="shared" si="5"/>
        <v/>
      </c>
    </row>
    <row r="35" spans="1:37" s="82" customFormat="1" x14ac:dyDescent="0.2">
      <c r="A35" s="26">
        <f>IF(المدخلات!C32&lt;&gt;0,المدخلات!C32,"")</f>
        <v>31</v>
      </c>
      <c r="B35" s="27" t="str">
        <f>IF(المدخلات!D32&lt;&gt;"",المدخلات!D32,"")</f>
        <v/>
      </c>
      <c r="C35" s="28" t="str">
        <f>IF(المدخلات!E32&lt;&gt;"",المدخلات!E32,"")</f>
        <v/>
      </c>
      <c r="D35" s="29"/>
      <c r="E35" s="29"/>
      <c r="F35" s="29"/>
      <c r="G35" s="29"/>
      <c r="H35" s="30">
        <f t="shared" si="6"/>
        <v>0</v>
      </c>
      <c r="I35" s="31">
        <f t="shared" si="7"/>
        <v>0</v>
      </c>
      <c r="J35" s="32">
        <f t="shared" si="0"/>
        <v>1</v>
      </c>
      <c r="K35" s="29"/>
      <c r="L35" s="29"/>
      <c r="M35" s="29"/>
      <c r="N35" s="30">
        <f t="shared" si="8"/>
        <v>0</v>
      </c>
      <c r="O35" s="31">
        <f t="shared" si="9"/>
        <v>0</v>
      </c>
      <c r="P35" s="32">
        <f t="shared" si="1"/>
        <v>1</v>
      </c>
      <c r="Q35" s="29"/>
      <c r="R35" s="29"/>
      <c r="S35" s="29"/>
      <c r="T35" s="29"/>
      <c r="U35" s="29"/>
      <c r="V35" s="29"/>
      <c r="W35" s="29"/>
      <c r="X35" s="30">
        <f t="shared" si="10"/>
        <v>0</v>
      </c>
      <c r="Y35" s="31">
        <f t="shared" si="11"/>
        <v>0</v>
      </c>
      <c r="Z35" s="33">
        <f t="shared" si="2"/>
        <v>1</v>
      </c>
      <c r="AA35" s="34"/>
      <c r="AB35" s="34"/>
      <c r="AC35" s="34"/>
      <c r="AD35" s="34"/>
      <c r="AE35" s="35">
        <f t="shared" si="12"/>
        <v>0</v>
      </c>
      <c r="AF35" s="35">
        <f t="shared" si="13"/>
        <v>0</v>
      </c>
      <c r="AG35" s="36">
        <f t="shared" si="3"/>
        <v>1</v>
      </c>
      <c r="AH35" s="35">
        <f t="shared" si="14"/>
        <v>0</v>
      </c>
      <c r="AI35" s="35">
        <f t="shared" si="15"/>
        <v>0</v>
      </c>
      <c r="AJ35" s="37">
        <f t="shared" si="4"/>
        <v>1</v>
      </c>
      <c r="AK35" s="38" t="str">
        <f t="shared" si="5"/>
        <v/>
      </c>
    </row>
    <row r="36" spans="1:37" s="82" customFormat="1" x14ac:dyDescent="0.2">
      <c r="A36" s="26">
        <f>IF(المدخلات!C33&lt;&gt;0,المدخلات!C33,"")</f>
        <v>32</v>
      </c>
      <c r="B36" s="27" t="str">
        <f>IF(المدخلات!D33&lt;&gt;"",المدخلات!D33,"")</f>
        <v/>
      </c>
      <c r="C36" s="28" t="str">
        <f>IF(المدخلات!E33&lt;&gt;"",المدخلات!E33,"")</f>
        <v/>
      </c>
      <c r="D36" s="29"/>
      <c r="E36" s="29"/>
      <c r="F36" s="29"/>
      <c r="G36" s="29"/>
      <c r="H36" s="30">
        <f t="shared" si="6"/>
        <v>0</v>
      </c>
      <c r="I36" s="31">
        <f t="shared" si="7"/>
        <v>0</v>
      </c>
      <c r="J36" s="32">
        <f t="shared" si="0"/>
        <v>1</v>
      </c>
      <c r="K36" s="29"/>
      <c r="L36" s="29"/>
      <c r="M36" s="29"/>
      <c r="N36" s="30">
        <f t="shared" si="8"/>
        <v>0</v>
      </c>
      <c r="O36" s="31">
        <f t="shared" si="9"/>
        <v>0</v>
      </c>
      <c r="P36" s="32">
        <f t="shared" si="1"/>
        <v>1</v>
      </c>
      <c r="Q36" s="29"/>
      <c r="R36" s="29"/>
      <c r="S36" s="29"/>
      <c r="T36" s="29"/>
      <c r="U36" s="29"/>
      <c r="V36" s="29"/>
      <c r="W36" s="29"/>
      <c r="X36" s="30">
        <f t="shared" si="10"/>
        <v>0</v>
      </c>
      <c r="Y36" s="31">
        <f t="shared" si="11"/>
        <v>0</v>
      </c>
      <c r="Z36" s="33">
        <f t="shared" si="2"/>
        <v>1</v>
      </c>
      <c r="AA36" s="34"/>
      <c r="AB36" s="34"/>
      <c r="AC36" s="34"/>
      <c r="AD36" s="34"/>
      <c r="AE36" s="35">
        <f t="shared" si="12"/>
        <v>0</v>
      </c>
      <c r="AF36" s="35">
        <f t="shared" si="13"/>
        <v>0</v>
      </c>
      <c r="AG36" s="36">
        <f t="shared" si="3"/>
        <v>1</v>
      </c>
      <c r="AH36" s="35">
        <f t="shared" si="14"/>
        <v>0</v>
      </c>
      <c r="AI36" s="35">
        <f t="shared" si="15"/>
        <v>0</v>
      </c>
      <c r="AJ36" s="37">
        <f t="shared" si="4"/>
        <v>1</v>
      </c>
      <c r="AK36" s="38" t="str">
        <f t="shared" si="5"/>
        <v/>
      </c>
    </row>
    <row r="37" spans="1:37" s="82" customFormat="1" x14ac:dyDescent="0.2">
      <c r="A37" s="26">
        <f>IF(المدخلات!C34&lt;&gt;0,المدخلات!C34,"")</f>
        <v>33</v>
      </c>
      <c r="B37" s="27" t="str">
        <f>IF(المدخلات!D34&lt;&gt;"",المدخلات!D34,"")</f>
        <v/>
      </c>
      <c r="C37" s="28" t="str">
        <f>IF(المدخلات!E34&lt;&gt;"",المدخلات!E34,"")</f>
        <v/>
      </c>
      <c r="D37" s="29"/>
      <c r="E37" s="29"/>
      <c r="F37" s="29"/>
      <c r="G37" s="29"/>
      <c r="H37" s="30">
        <f t="shared" si="6"/>
        <v>0</v>
      </c>
      <c r="I37" s="31">
        <f t="shared" si="7"/>
        <v>0</v>
      </c>
      <c r="J37" s="32">
        <f t="shared" si="0"/>
        <v>1</v>
      </c>
      <c r="K37" s="29"/>
      <c r="L37" s="29"/>
      <c r="M37" s="29"/>
      <c r="N37" s="30">
        <f t="shared" si="8"/>
        <v>0</v>
      </c>
      <c r="O37" s="31">
        <f t="shared" si="9"/>
        <v>0</v>
      </c>
      <c r="P37" s="32">
        <f t="shared" si="1"/>
        <v>1</v>
      </c>
      <c r="Q37" s="29"/>
      <c r="R37" s="29"/>
      <c r="S37" s="29"/>
      <c r="T37" s="29"/>
      <c r="U37" s="29"/>
      <c r="V37" s="29"/>
      <c r="W37" s="29"/>
      <c r="X37" s="30">
        <f t="shared" si="10"/>
        <v>0</v>
      </c>
      <c r="Y37" s="31">
        <f t="shared" si="11"/>
        <v>0</v>
      </c>
      <c r="Z37" s="33">
        <f t="shared" si="2"/>
        <v>1</v>
      </c>
      <c r="AA37" s="34"/>
      <c r="AB37" s="34"/>
      <c r="AC37" s="34"/>
      <c r="AD37" s="34"/>
      <c r="AE37" s="35">
        <f t="shared" si="12"/>
        <v>0</v>
      </c>
      <c r="AF37" s="35">
        <f t="shared" si="13"/>
        <v>0</v>
      </c>
      <c r="AG37" s="36">
        <f t="shared" si="3"/>
        <v>1</v>
      </c>
      <c r="AH37" s="35">
        <f t="shared" si="14"/>
        <v>0</v>
      </c>
      <c r="AI37" s="35">
        <f t="shared" si="15"/>
        <v>0</v>
      </c>
      <c r="AJ37" s="37">
        <f t="shared" si="4"/>
        <v>1</v>
      </c>
      <c r="AK37" s="38" t="str">
        <f t="shared" si="5"/>
        <v/>
      </c>
    </row>
    <row r="38" spans="1:37" s="82" customFormat="1" x14ac:dyDescent="0.2">
      <c r="A38" s="26">
        <f>IF(المدخلات!C35&lt;&gt;0,المدخلات!C35,"")</f>
        <v>34</v>
      </c>
      <c r="B38" s="27" t="str">
        <f>IF(المدخلات!D35&lt;&gt;"",المدخلات!D35,"")</f>
        <v/>
      </c>
      <c r="C38" s="28" t="str">
        <f>IF(المدخلات!E35&lt;&gt;"",المدخلات!E35,"")</f>
        <v/>
      </c>
      <c r="D38" s="29"/>
      <c r="E38" s="29"/>
      <c r="F38" s="29"/>
      <c r="G38" s="29"/>
      <c r="H38" s="30">
        <f t="shared" si="6"/>
        <v>0</v>
      </c>
      <c r="I38" s="31">
        <f t="shared" si="7"/>
        <v>0</v>
      </c>
      <c r="J38" s="32">
        <f t="shared" si="0"/>
        <v>1</v>
      </c>
      <c r="K38" s="29"/>
      <c r="L38" s="29"/>
      <c r="M38" s="29"/>
      <c r="N38" s="30">
        <f t="shared" si="8"/>
        <v>0</v>
      </c>
      <c r="O38" s="31">
        <f t="shared" si="9"/>
        <v>0</v>
      </c>
      <c r="P38" s="32">
        <f t="shared" si="1"/>
        <v>1</v>
      </c>
      <c r="Q38" s="29"/>
      <c r="R38" s="29"/>
      <c r="S38" s="29"/>
      <c r="T38" s="29"/>
      <c r="U38" s="29"/>
      <c r="V38" s="29"/>
      <c r="W38" s="29"/>
      <c r="X38" s="30">
        <f t="shared" si="10"/>
        <v>0</v>
      </c>
      <c r="Y38" s="31">
        <f t="shared" si="11"/>
        <v>0</v>
      </c>
      <c r="Z38" s="33">
        <f t="shared" si="2"/>
        <v>1</v>
      </c>
      <c r="AA38" s="34"/>
      <c r="AB38" s="34"/>
      <c r="AC38" s="34"/>
      <c r="AD38" s="34"/>
      <c r="AE38" s="35">
        <f t="shared" si="12"/>
        <v>0</v>
      </c>
      <c r="AF38" s="35">
        <f t="shared" si="13"/>
        <v>0</v>
      </c>
      <c r="AG38" s="36">
        <f t="shared" si="3"/>
        <v>1</v>
      </c>
      <c r="AH38" s="35">
        <f t="shared" si="14"/>
        <v>0</v>
      </c>
      <c r="AI38" s="35">
        <f t="shared" si="15"/>
        <v>0</v>
      </c>
      <c r="AJ38" s="37">
        <f t="shared" si="4"/>
        <v>1</v>
      </c>
      <c r="AK38" s="38" t="str">
        <f t="shared" si="5"/>
        <v/>
      </c>
    </row>
    <row r="39" spans="1:37" s="82" customFormat="1" x14ac:dyDescent="0.2">
      <c r="A39" s="26">
        <f>IF(المدخلات!C36&lt;&gt;0,المدخلات!C36,"")</f>
        <v>35</v>
      </c>
      <c r="B39" s="27" t="str">
        <f>IF(المدخلات!D36&lt;&gt;"",المدخلات!D36,"")</f>
        <v/>
      </c>
      <c r="C39" s="28" t="str">
        <f>IF(المدخلات!E36&lt;&gt;"",المدخلات!E36,"")</f>
        <v/>
      </c>
      <c r="D39" s="29"/>
      <c r="E39" s="29"/>
      <c r="F39" s="29"/>
      <c r="G39" s="29"/>
      <c r="H39" s="30">
        <f t="shared" si="6"/>
        <v>0</v>
      </c>
      <c r="I39" s="31">
        <f t="shared" si="7"/>
        <v>0</v>
      </c>
      <c r="J39" s="32">
        <f t="shared" si="0"/>
        <v>1</v>
      </c>
      <c r="K39" s="29"/>
      <c r="L39" s="29"/>
      <c r="M39" s="29"/>
      <c r="N39" s="30">
        <f t="shared" si="8"/>
        <v>0</v>
      </c>
      <c r="O39" s="31">
        <f t="shared" si="9"/>
        <v>0</v>
      </c>
      <c r="P39" s="32">
        <f t="shared" si="1"/>
        <v>1</v>
      </c>
      <c r="Q39" s="29"/>
      <c r="R39" s="29"/>
      <c r="S39" s="29"/>
      <c r="T39" s="29"/>
      <c r="U39" s="29"/>
      <c r="V39" s="29"/>
      <c r="W39" s="29"/>
      <c r="X39" s="30">
        <f t="shared" si="10"/>
        <v>0</v>
      </c>
      <c r="Y39" s="31">
        <f t="shared" si="11"/>
        <v>0</v>
      </c>
      <c r="Z39" s="33">
        <f t="shared" si="2"/>
        <v>1</v>
      </c>
      <c r="AA39" s="34"/>
      <c r="AB39" s="34"/>
      <c r="AC39" s="34"/>
      <c r="AD39" s="34"/>
      <c r="AE39" s="35">
        <f t="shared" si="12"/>
        <v>0</v>
      </c>
      <c r="AF39" s="35">
        <f t="shared" si="13"/>
        <v>0</v>
      </c>
      <c r="AG39" s="36">
        <f t="shared" si="3"/>
        <v>1</v>
      </c>
      <c r="AH39" s="35">
        <f t="shared" si="14"/>
        <v>0</v>
      </c>
      <c r="AI39" s="35">
        <f t="shared" si="15"/>
        <v>0</v>
      </c>
      <c r="AJ39" s="37">
        <f t="shared" si="4"/>
        <v>1</v>
      </c>
      <c r="AK39" s="38" t="str">
        <f t="shared" si="5"/>
        <v/>
      </c>
    </row>
    <row r="40" spans="1:37" s="82" customFormat="1" x14ac:dyDescent="0.2">
      <c r="A40" s="26">
        <f>IF(المدخلات!C37&lt;&gt;0,المدخلات!C37,"")</f>
        <v>36</v>
      </c>
      <c r="B40" s="27" t="str">
        <f>IF(المدخلات!D37&lt;&gt;"",المدخلات!D37,"")</f>
        <v/>
      </c>
      <c r="C40" s="28" t="str">
        <f>IF(المدخلات!E37&lt;&gt;"",المدخلات!E37,"")</f>
        <v/>
      </c>
      <c r="D40" s="29"/>
      <c r="E40" s="29"/>
      <c r="F40" s="29"/>
      <c r="G40" s="29"/>
      <c r="H40" s="30">
        <f t="shared" si="6"/>
        <v>0</v>
      </c>
      <c r="I40" s="31">
        <f t="shared" si="7"/>
        <v>0</v>
      </c>
      <c r="J40" s="32">
        <f t="shared" si="0"/>
        <v>1</v>
      </c>
      <c r="K40" s="29"/>
      <c r="L40" s="29"/>
      <c r="M40" s="29"/>
      <c r="N40" s="30">
        <f t="shared" ref="N40:N41" si="16">IF(A40&lt;&gt;"",SUM(K40:M40),"")</f>
        <v>0</v>
      </c>
      <c r="O40" s="31">
        <f t="shared" si="9"/>
        <v>0</v>
      </c>
      <c r="P40" s="32">
        <f t="shared" si="1"/>
        <v>1</v>
      </c>
      <c r="Q40" s="29"/>
      <c r="R40" s="29"/>
      <c r="S40" s="29"/>
      <c r="T40" s="29"/>
      <c r="U40" s="29"/>
      <c r="V40" s="29"/>
      <c r="W40" s="29"/>
      <c r="X40" s="30">
        <f t="shared" ref="X40:X41" si="17">IF(A40&lt;&gt;"",IF(W40&lt;&gt;7.77,SUM(Q40:W40),SUM(Q40:V40)),"")</f>
        <v>0</v>
      </c>
      <c r="Y40" s="31">
        <f t="shared" si="11"/>
        <v>0</v>
      </c>
      <c r="Z40" s="33">
        <f t="shared" si="2"/>
        <v>1</v>
      </c>
      <c r="AA40" s="34"/>
      <c r="AB40" s="34"/>
      <c r="AC40" s="34"/>
      <c r="AD40" s="34"/>
      <c r="AE40" s="35">
        <f t="shared" ref="AE40:AE41" si="18">IF(A40&lt;&gt;"",SUM(AA40:AD40),"")</f>
        <v>0</v>
      </c>
      <c r="AF40" s="35">
        <f t="shared" si="13"/>
        <v>0</v>
      </c>
      <c r="AG40" s="36">
        <f t="shared" si="3"/>
        <v>1</v>
      </c>
      <c r="AH40" s="35">
        <f t="shared" si="14"/>
        <v>0</v>
      </c>
      <c r="AI40" s="35">
        <f t="shared" si="15"/>
        <v>0</v>
      </c>
      <c r="AJ40" s="37">
        <f t="shared" si="4"/>
        <v>1</v>
      </c>
      <c r="AK40" s="38" t="str">
        <f t="shared" si="5"/>
        <v/>
      </c>
    </row>
    <row r="41" spans="1:37" s="82" customFormat="1" x14ac:dyDescent="0.2">
      <c r="A41" s="26">
        <f>IF(المدخلات!C38&lt;&gt;0,المدخلات!C38,"")</f>
        <v>37</v>
      </c>
      <c r="B41" s="27" t="str">
        <f>IF(المدخلات!D38&lt;&gt;"",المدخلات!D38,"")</f>
        <v/>
      </c>
      <c r="C41" s="28" t="str">
        <f>IF(المدخلات!E38&lt;&gt;"",المدخلات!E38,"")</f>
        <v/>
      </c>
      <c r="D41" s="29"/>
      <c r="E41" s="29"/>
      <c r="F41" s="29"/>
      <c r="G41" s="29"/>
      <c r="H41" s="30">
        <f t="shared" si="6"/>
        <v>0</v>
      </c>
      <c r="I41" s="31">
        <f t="shared" si="7"/>
        <v>0</v>
      </c>
      <c r="J41" s="32">
        <f t="shared" si="0"/>
        <v>1</v>
      </c>
      <c r="K41" s="29"/>
      <c r="L41" s="29"/>
      <c r="M41" s="29"/>
      <c r="N41" s="30">
        <f t="shared" si="16"/>
        <v>0</v>
      </c>
      <c r="O41" s="31">
        <f t="shared" si="9"/>
        <v>0</v>
      </c>
      <c r="P41" s="32">
        <f t="shared" si="1"/>
        <v>1</v>
      </c>
      <c r="Q41" s="29"/>
      <c r="R41" s="29"/>
      <c r="S41" s="29"/>
      <c r="T41" s="29"/>
      <c r="U41" s="29"/>
      <c r="V41" s="29"/>
      <c r="W41" s="29"/>
      <c r="X41" s="30">
        <f t="shared" si="17"/>
        <v>0</v>
      </c>
      <c r="Y41" s="31">
        <f t="shared" si="11"/>
        <v>0</v>
      </c>
      <c r="Z41" s="33">
        <f t="shared" si="2"/>
        <v>1</v>
      </c>
      <c r="AA41" s="34"/>
      <c r="AB41" s="34"/>
      <c r="AC41" s="34"/>
      <c r="AD41" s="34"/>
      <c r="AE41" s="35">
        <f t="shared" si="18"/>
        <v>0</v>
      </c>
      <c r="AF41" s="35">
        <f t="shared" si="13"/>
        <v>0</v>
      </c>
      <c r="AG41" s="36">
        <f t="shared" si="3"/>
        <v>1</v>
      </c>
      <c r="AH41" s="35">
        <f t="shared" si="14"/>
        <v>0</v>
      </c>
      <c r="AI41" s="35">
        <f t="shared" si="15"/>
        <v>0</v>
      </c>
      <c r="AJ41" s="37">
        <f t="shared" si="4"/>
        <v>1</v>
      </c>
      <c r="AK41" s="38" t="str">
        <f t="shared" si="5"/>
        <v/>
      </c>
    </row>
    <row r="42" spans="1:37" s="82" customFormat="1" x14ac:dyDescent="0.2">
      <c r="A42" s="26">
        <f>IF(المدخلات!C39&lt;&gt;0,المدخلات!C39,"")</f>
        <v>38</v>
      </c>
      <c r="B42" s="27" t="str">
        <f>IF(المدخلات!D39&lt;&gt;"",المدخلات!D39,"")</f>
        <v/>
      </c>
      <c r="C42" s="28" t="str">
        <f>IF(المدخلات!E39&lt;&gt;"",المدخلات!E39,"")</f>
        <v/>
      </c>
      <c r="D42" s="29"/>
      <c r="E42" s="29"/>
      <c r="F42" s="29"/>
      <c r="G42" s="29"/>
      <c r="H42" s="30">
        <f t="shared" ref="H42:H49" si="19">IF(A42&lt;&gt;"",SUM(D42:G42),"")</f>
        <v>0</v>
      </c>
      <c r="I42" s="31">
        <f t="shared" ref="I42:I49" si="20">IF(A42&lt;&gt;"",(D42+E42+F42+G42)/4,"")</f>
        <v>0</v>
      </c>
      <c r="J42" s="32">
        <f t="shared" ref="J42:J49" si="21">IF(A42&lt;&gt;"",RANK(I42,I$5:I$49,0),"")</f>
        <v>1</v>
      </c>
      <c r="K42" s="29"/>
      <c r="L42" s="29"/>
      <c r="M42" s="29"/>
      <c r="N42" s="30">
        <f t="shared" ref="N42:N49" si="22">IF(A42&lt;&gt;"",SUM(K42:M42),"")</f>
        <v>0</v>
      </c>
      <c r="O42" s="31">
        <f t="shared" ref="O42:O49" si="23">IF(A42&lt;&gt;"",(K42+L42+M42)/3,"")</f>
        <v>0</v>
      </c>
      <c r="P42" s="32">
        <f t="shared" ref="P42:P49" si="24">IF(A42&lt;&gt;"",RANK(O42,O$5:O$49,0),"")</f>
        <v>1</v>
      </c>
      <c r="Q42" s="29"/>
      <c r="R42" s="29"/>
      <c r="S42" s="29"/>
      <c r="T42" s="29"/>
      <c r="U42" s="29"/>
      <c r="V42" s="29"/>
      <c r="W42" s="29"/>
      <c r="X42" s="30">
        <f t="shared" ref="X42:X49" si="25">IF(A42&lt;&gt;"",IF(W42&lt;&gt;7.77,SUM(Q42:W42),SUM(Q42:V42)),"")</f>
        <v>0</v>
      </c>
      <c r="Y42" s="31">
        <f t="shared" ref="Y42:Y49" si="26">IF(A42&lt;&gt;"",IF(W42=7.77,X42/6,X42/7),"")</f>
        <v>0</v>
      </c>
      <c r="Z42" s="33">
        <f t="shared" ref="Z42:Z49" si="27">IF(A42&lt;&gt;"",RANK(Y42,Y$5:Y$49,0),"")</f>
        <v>1</v>
      </c>
      <c r="AA42" s="34"/>
      <c r="AB42" s="34"/>
      <c r="AC42" s="34"/>
      <c r="AD42" s="34"/>
      <c r="AE42" s="35">
        <f t="shared" ref="AE42:AE49" si="28">IF(A42&lt;&gt;"",SUM(AA42:AD42),"")</f>
        <v>0</v>
      </c>
      <c r="AF42" s="35">
        <f t="shared" ref="AF42:AF49" si="29">IF(A42&lt;&gt;"",AE42/4,"")</f>
        <v>0</v>
      </c>
      <c r="AG42" s="36">
        <f t="shared" ref="AG42:AG49" si="30">IF(A42&lt;&gt;"",RANK(AF42,AF$5:AF$49,0),"")</f>
        <v>1</v>
      </c>
      <c r="AH42" s="35">
        <f t="shared" si="14"/>
        <v>0</v>
      </c>
      <c r="AI42" s="35">
        <f t="shared" si="15"/>
        <v>0</v>
      </c>
      <c r="AJ42" s="37">
        <f t="shared" ref="AJ42:AJ49" si="31">IF(A42&lt;&gt;"",RANK(AI42,AI$5:AI$49,0),"")</f>
        <v>1</v>
      </c>
      <c r="AK42" s="38" t="str">
        <f t="shared" ref="AK42:AK49" si="32">IF(A42&lt;&gt;"",IF(AI42&gt;=16,"شكر",IF(AI42&gt;=15,"شرف",IF(AI42&gt;=14,"تشجيع",IF(AI42&gt;=13,"رضا","")))),"")</f>
        <v/>
      </c>
    </row>
    <row r="43" spans="1:37" s="82" customFormat="1" x14ac:dyDescent="0.2">
      <c r="A43" s="26">
        <f>IF(المدخلات!C40&lt;&gt;0,المدخلات!C40,"")</f>
        <v>39</v>
      </c>
      <c r="B43" s="27" t="str">
        <f>IF(المدخلات!D40&lt;&gt;"",المدخلات!D40,"")</f>
        <v/>
      </c>
      <c r="C43" s="28" t="str">
        <f>IF(المدخلات!E40&lt;&gt;"",المدخلات!E40,"")</f>
        <v/>
      </c>
      <c r="D43" s="29"/>
      <c r="E43" s="29"/>
      <c r="F43" s="29"/>
      <c r="G43" s="29"/>
      <c r="H43" s="30">
        <f t="shared" si="19"/>
        <v>0</v>
      </c>
      <c r="I43" s="31">
        <f t="shared" si="20"/>
        <v>0</v>
      </c>
      <c r="J43" s="32">
        <f t="shared" si="21"/>
        <v>1</v>
      </c>
      <c r="K43" s="29"/>
      <c r="L43" s="29"/>
      <c r="M43" s="29"/>
      <c r="N43" s="30">
        <f t="shared" si="22"/>
        <v>0</v>
      </c>
      <c r="O43" s="31">
        <f t="shared" si="23"/>
        <v>0</v>
      </c>
      <c r="P43" s="32">
        <f t="shared" si="24"/>
        <v>1</v>
      </c>
      <c r="Q43" s="29"/>
      <c r="R43" s="29"/>
      <c r="S43" s="29"/>
      <c r="T43" s="29"/>
      <c r="U43" s="29"/>
      <c r="V43" s="29"/>
      <c r="W43" s="29"/>
      <c r="X43" s="30">
        <f t="shared" si="25"/>
        <v>0</v>
      </c>
      <c r="Y43" s="31">
        <f t="shared" si="26"/>
        <v>0</v>
      </c>
      <c r="Z43" s="33">
        <f t="shared" si="27"/>
        <v>1</v>
      </c>
      <c r="AA43" s="34"/>
      <c r="AB43" s="34"/>
      <c r="AC43" s="34"/>
      <c r="AD43" s="34"/>
      <c r="AE43" s="35">
        <f t="shared" si="28"/>
        <v>0</v>
      </c>
      <c r="AF43" s="35">
        <f t="shared" si="29"/>
        <v>0</v>
      </c>
      <c r="AG43" s="36">
        <f t="shared" si="30"/>
        <v>1</v>
      </c>
      <c r="AH43" s="35">
        <f t="shared" si="14"/>
        <v>0</v>
      </c>
      <c r="AI43" s="35">
        <f t="shared" si="15"/>
        <v>0</v>
      </c>
      <c r="AJ43" s="37">
        <f t="shared" si="31"/>
        <v>1</v>
      </c>
      <c r="AK43" s="38" t="str">
        <f t="shared" si="32"/>
        <v/>
      </c>
    </row>
    <row r="44" spans="1:37" s="82" customFormat="1" x14ac:dyDescent="0.2">
      <c r="A44" s="26">
        <f>IF(المدخلات!C41&lt;&gt;0,المدخلات!C41,"")</f>
        <v>40</v>
      </c>
      <c r="B44" s="27" t="str">
        <f>IF(المدخلات!D41&lt;&gt;"",المدخلات!D41,"")</f>
        <v/>
      </c>
      <c r="C44" s="28" t="str">
        <f>IF(المدخلات!E41&lt;&gt;"",المدخلات!E41,"")</f>
        <v/>
      </c>
      <c r="D44" s="29"/>
      <c r="E44" s="29"/>
      <c r="F44" s="29"/>
      <c r="G44" s="29"/>
      <c r="H44" s="30">
        <f t="shared" si="19"/>
        <v>0</v>
      </c>
      <c r="I44" s="31">
        <f t="shared" si="20"/>
        <v>0</v>
      </c>
      <c r="J44" s="32">
        <f t="shared" si="21"/>
        <v>1</v>
      </c>
      <c r="K44" s="29"/>
      <c r="L44" s="29"/>
      <c r="M44" s="29"/>
      <c r="N44" s="30">
        <f t="shared" si="22"/>
        <v>0</v>
      </c>
      <c r="O44" s="31">
        <f t="shared" si="23"/>
        <v>0</v>
      </c>
      <c r="P44" s="32">
        <f t="shared" si="24"/>
        <v>1</v>
      </c>
      <c r="Q44" s="29"/>
      <c r="R44" s="29"/>
      <c r="S44" s="29"/>
      <c r="T44" s="29"/>
      <c r="U44" s="29"/>
      <c r="V44" s="29"/>
      <c r="W44" s="29"/>
      <c r="X44" s="30">
        <f t="shared" si="25"/>
        <v>0</v>
      </c>
      <c r="Y44" s="31">
        <f t="shared" si="26"/>
        <v>0</v>
      </c>
      <c r="Z44" s="33">
        <f t="shared" si="27"/>
        <v>1</v>
      </c>
      <c r="AA44" s="34"/>
      <c r="AB44" s="34"/>
      <c r="AC44" s="34"/>
      <c r="AD44" s="34"/>
      <c r="AE44" s="35">
        <f t="shared" si="28"/>
        <v>0</v>
      </c>
      <c r="AF44" s="35">
        <f t="shared" si="29"/>
        <v>0</v>
      </c>
      <c r="AG44" s="36">
        <f t="shared" si="30"/>
        <v>1</v>
      </c>
      <c r="AH44" s="35">
        <f t="shared" si="14"/>
        <v>0</v>
      </c>
      <c r="AI44" s="35">
        <f t="shared" si="15"/>
        <v>0</v>
      </c>
      <c r="AJ44" s="37">
        <f t="shared" si="31"/>
        <v>1</v>
      </c>
      <c r="AK44" s="38" t="str">
        <f t="shared" si="32"/>
        <v/>
      </c>
    </row>
    <row r="45" spans="1:37" s="82" customFormat="1" x14ac:dyDescent="0.2">
      <c r="A45" s="26">
        <f>IF(المدخلات!C42&lt;&gt;0,المدخلات!C42,"")</f>
        <v>41</v>
      </c>
      <c r="B45" s="27" t="str">
        <f>IF(المدخلات!D42&lt;&gt;"",المدخلات!D42,"")</f>
        <v/>
      </c>
      <c r="C45" s="28" t="str">
        <f>IF(المدخلات!E42&lt;&gt;"",المدخلات!E42,"")</f>
        <v/>
      </c>
      <c r="D45" s="29"/>
      <c r="E45" s="29"/>
      <c r="F45" s="29"/>
      <c r="G45" s="29"/>
      <c r="H45" s="30">
        <f t="shared" si="19"/>
        <v>0</v>
      </c>
      <c r="I45" s="31">
        <f t="shared" si="20"/>
        <v>0</v>
      </c>
      <c r="J45" s="32">
        <f t="shared" si="21"/>
        <v>1</v>
      </c>
      <c r="K45" s="29"/>
      <c r="L45" s="29"/>
      <c r="M45" s="29"/>
      <c r="N45" s="30">
        <f t="shared" si="22"/>
        <v>0</v>
      </c>
      <c r="O45" s="31">
        <f t="shared" si="23"/>
        <v>0</v>
      </c>
      <c r="P45" s="32">
        <f t="shared" si="24"/>
        <v>1</v>
      </c>
      <c r="Q45" s="29"/>
      <c r="R45" s="29"/>
      <c r="S45" s="29"/>
      <c r="T45" s="29"/>
      <c r="U45" s="29"/>
      <c r="V45" s="29"/>
      <c r="W45" s="29"/>
      <c r="X45" s="30">
        <f t="shared" si="25"/>
        <v>0</v>
      </c>
      <c r="Y45" s="31">
        <f t="shared" si="26"/>
        <v>0</v>
      </c>
      <c r="Z45" s="33">
        <f t="shared" si="27"/>
        <v>1</v>
      </c>
      <c r="AA45" s="34"/>
      <c r="AB45" s="34"/>
      <c r="AC45" s="34"/>
      <c r="AD45" s="34"/>
      <c r="AE45" s="35">
        <f t="shared" si="28"/>
        <v>0</v>
      </c>
      <c r="AF45" s="35">
        <f t="shared" si="29"/>
        <v>0</v>
      </c>
      <c r="AG45" s="36">
        <f t="shared" si="30"/>
        <v>1</v>
      </c>
      <c r="AH45" s="35">
        <f t="shared" si="14"/>
        <v>0</v>
      </c>
      <c r="AI45" s="35">
        <f t="shared" si="15"/>
        <v>0</v>
      </c>
      <c r="AJ45" s="37">
        <f t="shared" si="31"/>
        <v>1</v>
      </c>
      <c r="AK45" s="38" t="str">
        <f t="shared" si="32"/>
        <v/>
      </c>
    </row>
    <row r="46" spans="1:37" s="82" customFormat="1" x14ac:dyDescent="0.2">
      <c r="A46" s="26">
        <f>IF(المدخلات!C43&lt;&gt;0,المدخلات!C43,"")</f>
        <v>42</v>
      </c>
      <c r="B46" s="27" t="str">
        <f>IF(المدخلات!D43&lt;&gt;"",المدخلات!D43,"")</f>
        <v/>
      </c>
      <c r="C46" s="28" t="str">
        <f>IF(المدخلات!E43&lt;&gt;"",المدخلات!E43,"")</f>
        <v/>
      </c>
      <c r="D46" s="29"/>
      <c r="E46" s="29"/>
      <c r="F46" s="29"/>
      <c r="G46" s="29"/>
      <c r="H46" s="30">
        <f t="shared" si="19"/>
        <v>0</v>
      </c>
      <c r="I46" s="31">
        <f t="shared" si="20"/>
        <v>0</v>
      </c>
      <c r="J46" s="32">
        <f t="shared" si="21"/>
        <v>1</v>
      </c>
      <c r="K46" s="29"/>
      <c r="L46" s="29"/>
      <c r="M46" s="29"/>
      <c r="N46" s="30">
        <f t="shared" si="22"/>
        <v>0</v>
      </c>
      <c r="O46" s="31">
        <f t="shared" si="23"/>
        <v>0</v>
      </c>
      <c r="P46" s="32">
        <f t="shared" si="24"/>
        <v>1</v>
      </c>
      <c r="Q46" s="29"/>
      <c r="R46" s="29"/>
      <c r="S46" s="29"/>
      <c r="T46" s="29"/>
      <c r="U46" s="29"/>
      <c r="V46" s="29"/>
      <c r="W46" s="29"/>
      <c r="X46" s="30">
        <f t="shared" si="25"/>
        <v>0</v>
      </c>
      <c r="Y46" s="31">
        <f t="shared" si="26"/>
        <v>0</v>
      </c>
      <c r="Z46" s="33">
        <f t="shared" si="27"/>
        <v>1</v>
      </c>
      <c r="AA46" s="34"/>
      <c r="AB46" s="34"/>
      <c r="AC46" s="34"/>
      <c r="AD46" s="34"/>
      <c r="AE46" s="35">
        <f t="shared" si="28"/>
        <v>0</v>
      </c>
      <c r="AF46" s="35">
        <f t="shared" si="29"/>
        <v>0</v>
      </c>
      <c r="AG46" s="36">
        <f t="shared" si="30"/>
        <v>1</v>
      </c>
      <c r="AH46" s="35">
        <f t="shared" si="14"/>
        <v>0</v>
      </c>
      <c r="AI46" s="35">
        <f t="shared" si="15"/>
        <v>0</v>
      </c>
      <c r="AJ46" s="37">
        <f t="shared" si="31"/>
        <v>1</v>
      </c>
      <c r="AK46" s="38" t="str">
        <f t="shared" si="32"/>
        <v/>
      </c>
    </row>
    <row r="47" spans="1:37" s="82" customFormat="1" x14ac:dyDescent="0.2">
      <c r="A47" s="26">
        <f>IF(المدخلات!C44&lt;&gt;0,المدخلات!C44,"")</f>
        <v>43</v>
      </c>
      <c r="B47" s="27" t="str">
        <f>IF(المدخلات!D44&lt;&gt;"",المدخلات!D44,"")</f>
        <v/>
      </c>
      <c r="C47" s="28" t="str">
        <f>IF(المدخلات!E44&lt;&gt;"",المدخلات!E44,"")</f>
        <v/>
      </c>
      <c r="D47" s="29"/>
      <c r="E47" s="29"/>
      <c r="F47" s="29"/>
      <c r="G47" s="29"/>
      <c r="H47" s="30">
        <f t="shared" si="19"/>
        <v>0</v>
      </c>
      <c r="I47" s="31">
        <f t="shared" si="20"/>
        <v>0</v>
      </c>
      <c r="J47" s="32">
        <f t="shared" si="21"/>
        <v>1</v>
      </c>
      <c r="K47" s="29"/>
      <c r="L47" s="29"/>
      <c r="M47" s="29"/>
      <c r="N47" s="30">
        <f t="shared" si="22"/>
        <v>0</v>
      </c>
      <c r="O47" s="31">
        <f t="shared" si="23"/>
        <v>0</v>
      </c>
      <c r="P47" s="32">
        <f t="shared" si="24"/>
        <v>1</v>
      </c>
      <c r="Q47" s="29"/>
      <c r="R47" s="29"/>
      <c r="S47" s="29"/>
      <c r="T47" s="29"/>
      <c r="U47" s="29"/>
      <c r="V47" s="29"/>
      <c r="W47" s="29"/>
      <c r="X47" s="30">
        <f t="shared" si="25"/>
        <v>0</v>
      </c>
      <c r="Y47" s="31">
        <f t="shared" si="26"/>
        <v>0</v>
      </c>
      <c r="Z47" s="33">
        <f t="shared" si="27"/>
        <v>1</v>
      </c>
      <c r="AA47" s="34"/>
      <c r="AB47" s="34"/>
      <c r="AC47" s="34"/>
      <c r="AD47" s="34"/>
      <c r="AE47" s="35">
        <f t="shared" si="28"/>
        <v>0</v>
      </c>
      <c r="AF47" s="35">
        <f t="shared" si="29"/>
        <v>0</v>
      </c>
      <c r="AG47" s="36">
        <f t="shared" si="30"/>
        <v>1</v>
      </c>
      <c r="AH47" s="35">
        <f t="shared" si="14"/>
        <v>0</v>
      </c>
      <c r="AI47" s="35">
        <f t="shared" si="15"/>
        <v>0</v>
      </c>
      <c r="AJ47" s="37">
        <f t="shared" si="31"/>
        <v>1</v>
      </c>
      <c r="AK47" s="38" t="str">
        <f t="shared" si="32"/>
        <v/>
      </c>
    </row>
    <row r="48" spans="1:37" s="82" customFormat="1" x14ac:dyDescent="0.2">
      <c r="A48" s="26">
        <f>IF(المدخلات!C45&lt;&gt;0,المدخلات!C45,"")</f>
        <v>44</v>
      </c>
      <c r="B48" s="27" t="str">
        <f>IF(المدخلات!D45&lt;&gt;"",المدخلات!D45,"")</f>
        <v/>
      </c>
      <c r="C48" s="28" t="str">
        <f>IF(المدخلات!E45&lt;&gt;"",المدخلات!E45,"")</f>
        <v/>
      </c>
      <c r="D48" s="29"/>
      <c r="E48" s="29"/>
      <c r="F48" s="29"/>
      <c r="G48" s="29"/>
      <c r="H48" s="30">
        <f t="shared" si="19"/>
        <v>0</v>
      </c>
      <c r="I48" s="31">
        <f t="shared" si="20"/>
        <v>0</v>
      </c>
      <c r="J48" s="32">
        <f t="shared" si="21"/>
        <v>1</v>
      </c>
      <c r="K48" s="29"/>
      <c r="L48" s="29"/>
      <c r="M48" s="29"/>
      <c r="N48" s="30">
        <f t="shared" si="22"/>
        <v>0</v>
      </c>
      <c r="O48" s="31">
        <f t="shared" si="23"/>
        <v>0</v>
      </c>
      <c r="P48" s="32">
        <f t="shared" si="24"/>
        <v>1</v>
      </c>
      <c r="Q48" s="29"/>
      <c r="R48" s="29"/>
      <c r="S48" s="29"/>
      <c r="T48" s="29"/>
      <c r="U48" s="29"/>
      <c r="V48" s="29"/>
      <c r="W48" s="29"/>
      <c r="X48" s="30">
        <f t="shared" si="25"/>
        <v>0</v>
      </c>
      <c r="Y48" s="31">
        <f t="shared" si="26"/>
        <v>0</v>
      </c>
      <c r="Z48" s="33">
        <f t="shared" si="27"/>
        <v>1</v>
      </c>
      <c r="AA48" s="34"/>
      <c r="AB48" s="34"/>
      <c r="AC48" s="34"/>
      <c r="AD48" s="34"/>
      <c r="AE48" s="35">
        <f t="shared" si="28"/>
        <v>0</v>
      </c>
      <c r="AF48" s="35">
        <f t="shared" si="29"/>
        <v>0</v>
      </c>
      <c r="AG48" s="36">
        <f t="shared" si="30"/>
        <v>1</v>
      </c>
      <c r="AH48" s="35">
        <f t="shared" si="14"/>
        <v>0</v>
      </c>
      <c r="AI48" s="35">
        <f t="shared" si="15"/>
        <v>0</v>
      </c>
      <c r="AJ48" s="37">
        <f t="shared" si="31"/>
        <v>1</v>
      </c>
      <c r="AK48" s="38" t="str">
        <f t="shared" si="32"/>
        <v/>
      </c>
    </row>
    <row r="49" spans="1:43" s="82" customFormat="1" x14ac:dyDescent="0.2">
      <c r="A49" s="26">
        <f>IF(المدخلات!C46&lt;&gt;0,المدخلات!C46,"")</f>
        <v>45</v>
      </c>
      <c r="B49" s="27" t="str">
        <f>IF(المدخلات!D46&lt;&gt;"",المدخلات!D46,"")</f>
        <v/>
      </c>
      <c r="C49" s="28" t="str">
        <f>IF(المدخلات!E46&lt;&gt;"",المدخلات!E46,"")</f>
        <v/>
      </c>
      <c r="D49" s="29"/>
      <c r="E49" s="29"/>
      <c r="F49" s="29"/>
      <c r="G49" s="29"/>
      <c r="H49" s="30">
        <f t="shared" si="19"/>
        <v>0</v>
      </c>
      <c r="I49" s="31">
        <f t="shared" si="20"/>
        <v>0</v>
      </c>
      <c r="J49" s="32">
        <f t="shared" si="21"/>
        <v>1</v>
      </c>
      <c r="K49" s="29"/>
      <c r="L49" s="29"/>
      <c r="M49" s="29"/>
      <c r="N49" s="30">
        <f t="shared" si="22"/>
        <v>0</v>
      </c>
      <c r="O49" s="31">
        <f t="shared" si="23"/>
        <v>0</v>
      </c>
      <c r="P49" s="32">
        <f t="shared" si="24"/>
        <v>1</v>
      </c>
      <c r="Q49" s="29"/>
      <c r="R49" s="29"/>
      <c r="S49" s="29"/>
      <c r="T49" s="29"/>
      <c r="U49" s="29"/>
      <c r="V49" s="29"/>
      <c r="W49" s="29"/>
      <c r="X49" s="30">
        <f t="shared" si="25"/>
        <v>0</v>
      </c>
      <c r="Y49" s="31">
        <f t="shared" si="26"/>
        <v>0</v>
      </c>
      <c r="Z49" s="33">
        <f t="shared" si="27"/>
        <v>1</v>
      </c>
      <c r="AA49" s="34"/>
      <c r="AB49" s="34"/>
      <c r="AC49" s="34"/>
      <c r="AD49" s="34"/>
      <c r="AE49" s="35">
        <f t="shared" si="28"/>
        <v>0</v>
      </c>
      <c r="AF49" s="35">
        <f t="shared" si="29"/>
        <v>0</v>
      </c>
      <c r="AG49" s="36">
        <f t="shared" si="30"/>
        <v>1</v>
      </c>
      <c r="AH49" s="35">
        <f t="shared" si="14"/>
        <v>0</v>
      </c>
      <c r="AI49" s="35">
        <f t="shared" si="15"/>
        <v>0</v>
      </c>
      <c r="AJ49" s="37">
        <f t="shared" si="31"/>
        <v>1</v>
      </c>
      <c r="AK49" s="38" t="str">
        <f t="shared" si="32"/>
        <v/>
      </c>
    </row>
    <row r="51" spans="1:43" s="82" customFormat="1" x14ac:dyDescent="0.2">
      <c r="A51" s="350" t="s">
        <v>6</v>
      </c>
      <c r="B51" s="350"/>
      <c r="C51" s="458" t="str">
        <f>C1</f>
        <v/>
      </c>
      <c r="D51" s="458"/>
      <c r="E51" s="458"/>
      <c r="F51" s="458"/>
      <c r="G51" s="81"/>
      <c r="H51" s="350" t="s">
        <v>7</v>
      </c>
      <c r="I51" s="350"/>
      <c r="J51" s="458" t="str">
        <f>J1</f>
        <v/>
      </c>
      <c r="K51" s="458"/>
      <c r="L51" s="458"/>
      <c r="M51" s="458"/>
      <c r="N51" s="81"/>
      <c r="O51" s="350" t="s">
        <v>8</v>
      </c>
      <c r="P51" s="350"/>
      <c r="Q51" s="458" t="str">
        <f>Q1</f>
        <v/>
      </c>
      <c r="R51" s="458"/>
      <c r="S51" s="458"/>
      <c r="T51" s="81"/>
      <c r="U51" s="350" t="s">
        <v>9</v>
      </c>
      <c r="V51" s="350"/>
      <c r="W51" s="458" t="str">
        <f>W1</f>
        <v>2019-2018</v>
      </c>
      <c r="X51" s="458"/>
      <c r="Y51" s="458"/>
      <c r="Z51" s="81"/>
      <c r="AA51" s="81"/>
      <c r="AB51" s="81"/>
    </row>
    <row r="52" spans="1:43" ht="20.25" x14ac:dyDescent="0.3">
      <c r="K52" s="353" t="s">
        <v>118</v>
      </c>
      <c r="L52" s="353"/>
      <c r="M52" s="353"/>
      <c r="N52" s="354"/>
      <c r="O52" s="353"/>
      <c r="P52" s="353"/>
      <c r="Q52" s="353"/>
      <c r="R52" s="353"/>
      <c r="S52" s="353"/>
      <c r="T52" s="354"/>
      <c r="U52" s="353"/>
      <c r="V52" s="353"/>
    </row>
    <row r="54" spans="1:43" ht="49.5" customHeight="1" x14ac:dyDescent="0.2">
      <c r="A54" s="76"/>
      <c r="B54" s="44"/>
      <c r="C54" s="44"/>
      <c r="D54" s="63" t="s">
        <v>22</v>
      </c>
      <c r="E54" s="63" t="s">
        <v>23</v>
      </c>
      <c r="F54" s="63" t="s">
        <v>24</v>
      </c>
      <c r="G54" s="63" t="s">
        <v>25</v>
      </c>
      <c r="I54" s="20" t="s">
        <v>27</v>
      </c>
      <c r="J54" s="40"/>
      <c r="K54" s="18" t="s">
        <v>29</v>
      </c>
      <c r="L54" s="19" t="s">
        <v>30</v>
      </c>
      <c r="M54" s="19" t="s">
        <v>31</v>
      </c>
      <c r="O54" s="20" t="s">
        <v>27</v>
      </c>
      <c r="P54" s="40"/>
      <c r="Q54" s="21" t="s">
        <v>32</v>
      </c>
      <c r="R54" s="22" t="s">
        <v>33</v>
      </c>
      <c r="S54" s="22" t="s">
        <v>34</v>
      </c>
      <c r="T54" s="22" t="s">
        <v>35</v>
      </c>
      <c r="U54" s="23" t="s">
        <v>36</v>
      </c>
      <c r="V54" s="23" t="s">
        <v>37</v>
      </c>
      <c r="W54" s="23" t="s">
        <v>38</v>
      </c>
      <c r="Y54" s="20" t="s">
        <v>27</v>
      </c>
      <c r="Z54" s="40"/>
      <c r="AA54" s="24" t="str">
        <f>AA4</f>
        <v>Expr orale</v>
      </c>
      <c r="AB54" s="24" t="str">
        <f>AB4</f>
        <v>Lecture</v>
      </c>
      <c r="AC54" s="24" t="str">
        <f>AC4</f>
        <v>Prod écrite</v>
      </c>
      <c r="AD54" s="24" t="str">
        <f>AD4</f>
        <v>الأنقليزية</v>
      </c>
      <c r="AF54" s="20" t="s">
        <v>27</v>
      </c>
      <c r="AG54" s="40"/>
      <c r="AI54" s="20" t="s">
        <v>44</v>
      </c>
      <c r="AO54" s="45"/>
      <c r="AP54" s="46"/>
    </row>
    <row r="55" spans="1:43" x14ac:dyDescent="0.2">
      <c r="B55" s="385" t="s">
        <v>47</v>
      </c>
      <c r="C55" s="360"/>
      <c r="D55" s="164">
        <f>MAX(D5:D49)</f>
        <v>0</v>
      </c>
      <c r="E55" s="164">
        <f>MAX(E5:E49)</f>
        <v>0</v>
      </c>
      <c r="F55" s="164">
        <f>MAX(F5:F49)</f>
        <v>0</v>
      </c>
      <c r="G55" s="164">
        <f>MAX(G5:G49)</f>
        <v>0</v>
      </c>
      <c r="I55" s="164">
        <f>MAX(I5:I49)</f>
        <v>0</v>
      </c>
      <c r="J55" s="40"/>
      <c r="K55" s="164">
        <f>MAX(K5:K49)</f>
        <v>0</v>
      </c>
      <c r="L55" s="164">
        <f>MAX(L5:L49)</f>
        <v>0</v>
      </c>
      <c r="M55" s="164">
        <f>MAX(M5:M49)</f>
        <v>0</v>
      </c>
      <c r="O55" s="164">
        <f>MAX(O5:O49)</f>
        <v>0</v>
      </c>
      <c r="P55" s="40"/>
      <c r="Q55" s="164">
        <f t="shared" ref="Q55:V55" si="33">MAX(Q5:Q49)</f>
        <v>0</v>
      </c>
      <c r="R55" s="164">
        <f t="shared" si="33"/>
        <v>0</v>
      </c>
      <c r="S55" s="164">
        <f t="shared" si="33"/>
        <v>0</v>
      </c>
      <c r="T55" s="164">
        <f t="shared" si="33"/>
        <v>0</v>
      </c>
      <c r="U55" s="164">
        <f t="shared" si="33"/>
        <v>0</v>
      </c>
      <c r="V55" s="164">
        <f t="shared" si="33"/>
        <v>0</v>
      </c>
      <c r="W55" s="164">
        <f t="array" ref="W55">MAX(IF(W5:W49&lt;&gt;7.77,W5:W49))</f>
        <v>0</v>
      </c>
      <c r="Y55" s="164">
        <f>MAX(Y5:Y49)</f>
        <v>0</v>
      </c>
      <c r="Z55" s="40"/>
      <c r="AA55" s="164">
        <f>MAX(AA5:AA49)</f>
        <v>0</v>
      </c>
      <c r="AB55" s="164">
        <f>MAX(AB5:AB49)</f>
        <v>0</v>
      </c>
      <c r="AC55" s="164">
        <f>MAX(AC5:AC49)</f>
        <v>0</v>
      </c>
      <c r="AD55" s="164">
        <f>MAX(AD5:AD49)</f>
        <v>0</v>
      </c>
      <c r="AF55" s="164">
        <f>MAX(AF5:AF49)</f>
        <v>0</v>
      </c>
      <c r="AG55" s="40"/>
      <c r="AI55" s="164">
        <f>MAX(AI5:AI49)</f>
        <v>0</v>
      </c>
    </row>
    <row r="56" spans="1:43" x14ac:dyDescent="0.2">
      <c r="B56" s="385" t="s">
        <v>48</v>
      </c>
      <c r="C56" s="360"/>
      <c r="D56" s="41">
        <f>MIN(D5:D49)</f>
        <v>0</v>
      </c>
      <c r="E56" s="41">
        <f>MIN(E5:E49)</f>
        <v>0</v>
      </c>
      <c r="F56" s="41">
        <f>MIN(F5:F49)</f>
        <v>0</v>
      </c>
      <c r="G56" s="41">
        <f>MIN(G5:G49)</f>
        <v>0</v>
      </c>
      <c r="I56" s="41">
        <f>MIN(I5:I49)</f>
        <v>0</v>
      </c>
      <c r="J56" s="40"/>
      <c r="K56" s="41">
        <f>MIN(K5:K49)</f>
        <v>0</v>
      </c>
      <c r="L56" s="41">
        <f>MIN(L5:L49)</f>
        <v>0</v>
      </c>
      <c r="M56" s="41">
        <f>MIN(M5:M49)</f>
        <v>0</v>
      </c>
      <c r="O56" s="41">
        <f>MIN(O5:O49)</f>
        <v>0</v>
      </c>
      <c r="P56" s="40"/>
      <c r="Q56" s="41">
        <f t="shared" ref="Q56:V56" si="34">MIN(Q5:Q49)</f>
        <v>0</v>
      </c>
      <c r="R56" s="41">
        <f t="shared" si="34"/>
        <v>0</v>
      </c>
      <c r="S56" s="41">
        <f t="shared" si="34"/>
        <v>0</v>
      </c>
      <c r="T56" s="41">
        <f t="shared" si="34"/>
        <v>0</v>
      </c>
      <c r="U56" s="41">
        <f t="shared" si="34"/>
        <v>0</v>
      </c>
      <c r="V56" s="41">
        <f t="shared" si="34"/>
        <v>0</v>
      </c>
      <c r="W56" s="41">
        <f t="array" ref="W56">MIN(IF(W5:W49&lt;&gt;7.77,W5:W49))</f>
        <v>0</v>
      </c>
      <c r="Y56" s="41">
        <f>MIN(Y5:Y49)</f>
        <v>0</v>
      </c>
      <c r="Z56" s="40"/>
      <c r="AA56" s="41">
        <f>MIN(AA5:AA49)</f>
        <v>0</v>
      </c>
      <c r="AB56" s="41">
        <f>MIN(AB5:AB49)</f>
        <v>0</v>
      </c>
      <c r="AC56" s="41">
        <f>MIN(AC5:AC49)</f>
        <v>0</v>
      </c>
      <c r="AD56" s="41">
        <f>MIN(AD5:AD49)</f>
        <v>0</v>
      </c>
      <c r="AF56" s="41">
        <f>MIN(AF5:AF49)</f>
        <v>0</v>
      </c>
      <c r="AG56" s="40"/>
      <c r="AI56" s="41">
        <f>MIN(AI5:AI49)</f>
        <v>0</v>
      </c>
    </row>
    <row r="57" spans="1:43" ht="15" customHeight="1" x14ac:dyDescent="0.2">
      <c r="A57" s="384" t="s">
        <v>50</v>
      </c>
      <c r="B57" s="361" t="s">
        <v>51</v>
      </c>
      <c r="C57" s="361"/>
      <c r="D57" s="41" t="e">
        <f>AVERAGE(D5:D49)</f>
        <v>#DIV/0!</v>
      </c>
      <c r="E57" s="41" t="e">
        <f>AVERAGE(E5:E49)</f>
        <v>#DIV/0!</v>
      </c>
      <c r="F57" s="92" t="e">
        <f>AVERAGE(F5:F49)</f>
        <v>#DIV/0!</v>
      </c>
      <c r="G57" s="212" t="e">
        <f>AVERAGE(G5:G49)</f>
        <v>#DIV/0!</v>
      </c>
      <c r="I57" s="164">
        <f>AVERAGE(I5:I49)</f>
        <v>0</v>
      </c>
      <c r="J57" s="40"/>
      <c r="K57" s="41" t="e">
        <f>AVERAGE(K5:K49)</f>
        <v>#DIV/0!</v>
      </c>
      <c r="L57" s="92" t="e">
        <f>AVERAGE(L5:L49)</f>
        <v>#DIV/0!</v>
      </c>
      <c r="M57" s="212" t="e">
        <f>AVERAGE(M5:M49)</f>
        <v>#DIV/0!</v>
      </c>
      <c r="O57" s="212">
        <f>AVERAGE(O5:O49)</f>
        <v>0</v>
      </c>
      <c r="P57" s="47"/>
      <c r="Q57" s="41" t="e">
        <f t="shared" ref="Q57:V57" si="35">AVERAGE(Q5:Q49)</f>
        <v>#DIV/0!</v>
      </c>
      <c r="R57" s="41" t="e">
        <f t="shared" si="35"/>
        <v>#DIV/0!</v>
      </c>
      <c r="S57" s="41" t="e">
        <f t="shared" si="35"/>
        <v>#DIV/0!</v>
      </c>
      <c r="T57" s="41" t="e">
        <f t="shared" si="35"/>
        <v>#DIV/0!</v>
      </c>
      <c r="U57" s="41" t="e">
        <f t="shared" si="35"/>
        <v>#DIV/0!</v>
      </c>
      <c r="V57" s="92" t="e">
        <f t="shared" si="35"/>
        <v>#DIV/0!</v>
      </c>
      <c r="W57" s="212">
        <f t="array" ref="W57">AVERAGE(IF(W5:W49&lt;&gt;7.77,W5:W49))</f>
        <v>0</v>
      </c>
      <c r="Y57" s="212">
        <f>AVERAGE(Y5:Y49)</f>
        <v>0</v>
      </c>
      <c r="Z57" s="47"/>
      <c r="AA57" s="41" t="e">
        <f>AVERAGE(AA5:AA49)</f>
        <v>#DIV/0!</v>
      </c>
      <c r="AB57" s="41" t="e">
        <f>AVERAGE(AB5:AB49)</f>
        <v>#DIV/0!</v>
      </c>
      <c r="AC57" s="92" t="e">
        <f>AVERAGE(AC5:AC49)</f>
        <v>#DIV/0!</v>
      </c>
      <c r="AD57" s="212" t="e">
        <f>AVERAGE(AD5:AD49)</f>
        <v>#DIV/0!</v>
      </c>
      <c r="AF57" s="212">
        <f>AVERAGE(AF5:AF49)</f>
        <v>0</v>
      </c>
      <c r="AG57" s="47"/>
      <c r="AI57" s="164">
        <f>AVERAGE(AI5:AI49)</f>
        <v>0</v>
      </c>
      <c r="AO57" s="45"/>
      <c r="AP57" s="46"/>
    </row>
    <row r="58" spans="1:43" x14ac:dyDescent="0.2">
      <c r="A58" s="384"/>
      <c r="B58" s="360" t="s">
        <v>52</v>
      </c>
      <c r="C58" s="361"/>
      <c r="D58" s="48">
        <f>COUNTIF(D5:D49,"&gt;=10")</f>
        <v>0</v>
      </c>
      <c r="E58" s="48">
        <f>COUNTIF(E5:E49,"&gt;=10")</f>
        <v>0</v>
      </c>
      <c r="F58" s="91">
        <f>COUNTIF(F5:F49,"&gt;=10")</f>
        <v>0</v>
      </c>
      <c r="G58" s="48">
        <f>COUNTIF(G5:G49,"&gt;=10")</f>
        <v>0</v>
      </c>
      <c r="I58" s="48">
        <f>COUNTIF(I5:I49,"&gt;=10")</f>
        <v>0</v>
      </c>
      <c r="J58" s="49"/>
      <c r="K58" s="48">
        <f>COUNTIF(K5:K49,"&gt;=10")</f>
        <v>0</v>
      </c>
      <c r="L58" s="91">
        <f>COUNTIF(L5:L49,"&gt;=10")</f>
        <v>0</v>
      </c>
      <c r="M58" s="48">
        <f>COUNTIF(M5:M49,"&gt;=10")</f>
        <v>0</v>
      </c>
      <c r="O58" s="48">
        <f>COUNTIF(O5:O49,"&gt;=10")</f>
        <v>0</v>
      </c>
      <c r="P58" s="50"/>
      <c r="Q58" s="48">
        <f t="shared" ref="Q58:V58" si="36">COUNTIF(Q5:Q49,"&gt;=10")</f>
        <v>0</v>
      </c>
      <c r="R58" s="48">
        <f t="shared" si="36"/>
        <v>0</v>
      </c>
      <c r="S58" s="48">
        <f t="shared" si="36"/>
        <v>0</v>
      </c>
      <c r="T58" s="48">
        <f t="shared" si="36"/>
        <v>0</v>
      </c>
      <c r="U58" s="48">
        <f t="shared" si="36"/>
        <v>0</v>
      </c>
      <c r="V58" s="91">
        <f t="shared" si="36"/>
        <v>0</v>
      </c>
      <c r="W58" s="51">
        <f>COUNTIF(W5:W49,"&gt;=10")-COUNTIF(W5:W49,"=7,77")</f>
        <v>0</v>
      </c>
      <c r="Y58" s="48">
        <f>COUNTIF(Y5:Y49,"&gt;=10")</f>
        <v>0</v>
      </c>
      <c r="Z58" s="50"/>
      <c r="AA58" s="48">
        <f>COUNTIF(AA5:AA49,"&gt;=10")</f>
        <v>0</v>
      </c>
      <c r="AB58" s="48">
        <f>COUNTIF(AB5:AB49,"&gt;=10")</f>
        <v>0</v>
      </c>
      <c r="AC58" s="91">
        <f>COUNTIF(AC5:AC49,"&gt;=10")</f>
        <v>0</v>
      </c>
      <c r="AD58" s="48">
        <f>COUNTIF(AD5:AD49,"&gt;=10")</f>
        <v>0</v>
      </c>
      <c r="AF58" s="48">
        <f>COUNTIF(AF5:AF49,"&gt;=10")</f>
        <v>0</v>
      </c>
      <c r="AG58" s="50"/>
      <c r="AI58" s="48">
        <f>COUNTIF(AI5:AI49,"&gt;=10")</f>
        <v>0</v>
      </c>
      <c r="AO58" s="45"/>
      <c r="AP58" s="46"/>
    </row>
    <row r="59" spans="1:43" x14ac:dyDescent="0.2">
      <c r="A59" s="384"/>
      <c r="B59" s="355" t="s">
        <v>53</v>
      </c>
      <c r="C59" s="356"/>
      <c r="D59" s="53" t="e">
        <f>D58/(D58+D61)*100</f>
        <v>#DIV/0!</v>
      </c>
      <c r="E59" s="53" t="e">
        <f>E58/(E58+E61)*100</f>
        <v>#DIV/0!</v>
      </c>
      <c r="F59" s="53" t="e">
        <f>F58/(F58+F61)*100</f>
        <v>#DIV/0!</v>
      </c>
      <c r="G59" s="119" t="e">
        <f>G58/(G58+G61)*100</f>
        <v>#DIV/0!</v>
      </c>
      <c r="I59" s="82"/>
      <c r="J59" s="82"/>
      <c r="K59" s="53" t="e">
        <f>K58/(K58+K61)*100</f>
        <v>#DIV/0!</v>
      </c>
      <c r="L59" s="53" t="e">
        <f>L58/(L58+L61)*100</f>
        <v>#DIV/0!</v>
      </c>
      <c r="M59" s="53" t="e">
        <f>M58/(M58+M61)*100</f>
        <v>#DIV/0!</v>
      </c>
      <c r="O59" s="82"/>
      <c r="P59" s="82"/>
      <c r="Q59" s="53" t="e">
        <f t="shared" ref="Q59:W59" si="37">Q58/(Q58+Q61)*100</f>
        <v>#DIV/0!</v>
      </c>
      <c r="R59" s="53" t="e">
        <f t="shared" si="37"/>
        <v>#DIV/0!</v>
      </c>
      <c r="S59" s="53" t="e">
        <f t="shared" si="37"/>
        <v>#DIV/0!</v>
      </c>
      <c r="T59" s="53" t="e">
        <f t="shared" si="37"/>
        <v>#DIV/0!</v>
      </c>
      <c r="U59" s="53" t="e">
        <f t="shared" si="37"/>
        <v>#DIV/0!</v>
      </c>
      <c r="V59" s="53" t="e">
        <f t="shared" si="37"/>
        <v>#DIV/0!</v>
      </c>
      <c r="W59" s="53" t="e">
        <f t="shared" si="37"/>
        <v>#DIV/0!</v>
      </c>
      <c r="Y59" s="50"/>
      <c r="Z59" s="50"/>
      <c r="AA59" s="53" t="e">
        <f>AA58/(AA58+AA61)*100</f>
        <v>#DIV/0!</v>
      </c>
      <c r="AB59" s="53" t="e">
        <f>AB58/(AB58+AB61)*100</f>
        <v>#DIV/0!</v>
      </c>
      <c r="AC59" s="53" t="e">
        <f>AC58/(AC58+AC61)*100</f>
        <v>#DIV/0!</v>
      </c>
      <c r="AD59" s="53" t="e">
        <f>AD58/(AD58+AD61)*100</f>
        <v>#DIV/0!</v>
      </c>
      <c r="AF59" s="50"/>
      <c r="AG59" s="50"/>
      <c r="AH59" s="50"/>
      <c r="AO59" s="45"/>
      <c r="AP59" s="46"/>
    </row>
    <row r="60" spans="1:43" s="52" customFormat="1" x14ac:dyDescent="0.2">
      <c r="A60" s="384"/>
      <c r="B60" s="44"/>
      <c r="C60" s="44"/>
      <c r="D60" s="47"/>
      <c r="E60" s="47"/>
      <c r="F60" s="47"/>
      <c r="G60" s="47"/>
      <c r="I60" s="47"/>
      <c r="J60" s="47"/>
      <c r="K60" s="47"/>
      <c r="L60" s="47"/>
      <c r="M60" s="47"/>
      <c r="O60" s="47"/>
      <c r="P60" s="17"/>
      <c r="Q60" s="47"/>
      <c r="R60" s="47"/>
      <c r="S60" s="47"/>
      <c r="T60" s="47"/>
      <c r="U60" s="47"/>
      <c r="V60" s="47"/>
      <c r="W60" s="47"/>
      <c r="Y60" s="47"/>
      <c r="Z60" s="17"/>
      <c r="AA60" s="17"/>
      <c r="AB60" s="17"/>
      <c r="AC60" s="17"/>
      <c r="AD60" s="17"/>
      <c r="AF60" s="17"/>
      <c r="AG60" s="17"/>
      <c r="AH60" s="47"/>
      <c r="AI60" s="16"/>
      <c r="AJ60" s="16"/>
      <c r="AP60" s="44"/>
    </row>
    <row r="61" spans="1:43" ht="25.5" customHeight="1" x14ac:dyDescent="0.2">
      <c r="A61" s="384"/>
      <c r="B61" s="355" t="s">
        <v>54</v>
      </c>
      <c r="C61" s="356"/>
      <c r="D61" s="53">
        <f>COUNTIF(D5:D49,"&lt;10")</f>
        <v>0</v>
      </c>
      <c r="E61" s="53">
        <f>COUNTIF(E5:E49,"&lt;10")</f>
        <v>0</v>
      </c>
      <c r="F61" s="53">
        <f>COUNTIF(F5:F49,"&lt;10")</f>
        <v>0</v>
      </c>
      <c r="G61" s="53">
        <f>COUNTIF(G5:G49,"&lt;10")</f>
        <v>0</v>
      </c>
      <c r="I61" s="53">
        <f>COUNTIF(I5:I49,"&lt;10")</f>
        <v>45</v>
      </c>
      <c r="J61" s="17"/>
      <c r="K61" s="53">
        <f>COUNTIF(K5:K49,"&lt;10")</f>
        <v>0</v>
      </c>
      <c r="L61" s="53">
        <f>COUNTIF(L5:L49,"&lt;10")</f>
        <v>0</v>
      </c>
      <c r="M61" s="53">
        <f>COUNTIF(M5:M49,"&lt;10")</f>
        <v>0</v>
      </c>
      <c r="O61" s="53">
        <f>COUNTIF(O5:O49,"&lt;10")</f>
        <v>45</v>
      </c>
      <c r="P61" s="17"/>
      <c r="Q61" s="53">
        <f t="shared" ref="Q61:W61" si="38">COUNTIF(Q5:Q49,"&lt;10")</f>
        <v>0</v>
      </c>
      <c r="R61" s="53">
        <f t="shared" si="38"/>
        <v>0</v>
      </c>
      <c r="S61" s="53">
        <f t="shared" si="38"/>
        <v>0</v>
      </c>
      <c r="T61" s="53">
        <f t="shared" si="38"/>
        <v>0</v>
      </c>
      <c r="U61" s="53">
        <f t="shared" si="38"/>
        <v>0</v>
      </c>
      <c r="V61" s="53">
        <f t="shared" si="38"/>
        <v>0</v>
      </c>
      <c r="W61" s="53">
        <f t="shared" si="38"/>
        <v>0</v>
      </c>
      <c r="Y61" s="53">
        <f>COUNTIF(Y5:Y49,"&lt;10")</f>
        <v>45</v>
      </c>
      <c r="Z61" s="17"/>
      <c r="AA61" s="53">
        <f>COUNTIF(AA5:AA49,"&lt;10")</f>
        <v>0</v>
      </c>
      <c r="AB61" s="53">
        <f>COUNTIF(AB5:AB49,"&lt;10")</f>
        <v>0</v>
      </c>
      <c r="AC61" s="53">
        <f>COUNTIF(AC5:AC49,"&lt;10")</f>
        <v>0</v>
      </c>
      <c r="AD61" s="53">
        <f>COUNTIF(AD5:AD49,"&lt;10")</f>
        <v>0</v>
      </c>
      <c r="AF61" s="17"/>
      <c r="AG61" s="82"/>
      <c r="AH61" s="82"/>
      <c r="AO61" s="45"/>
      <c r="AP61" s="46"/>
    </row>
    <row r="62" spans="1:43" x14ac:dyDescent="0.2">
      <c r="A62" s="384"/>
      <c r="B62" s="355" t="s">
        <v>53</v>
      </c>
      <c r="C62" s="356"/>
      <c r="D62" s="53" t="e">
        <f>D61/(D61+D58)*100</f>
        <v>#DIV/0!</v>
      </c>
      <c r="E62" s="53" t="e">
        <f>E61/(E61+E58)*100</f>
        <v>#DIV/0!</v>
      </c>
      <c r="F62" s="53" t="e">
        <f>F61/(F61+F58)*100</f>
        <v>#DIV/0!</v>
      </c>
      <c r="G62" s="53" t="e">
        <f>G61/(G61+G58)*100</f>
        <v>#DIV/0!</v>
      </c>
      <c r="I62" s="53">
        <f>I61/(I61+I58)*100</f>
        <v>100</v>
      </c>
      <c r="J62" s="17"/>
      <c r="K62" s="53" t="e">
        <f>K61/(K61+K58)*100</f>
        <v>#DIV/0!</v>
      </c>
      <c r="L62" s="53" t="e">
        <f>L61/(L61+L58)*100</f>
        <v>#DIV/0!</v>
      </c>
      <c r="M62" s="53" t="e">
        <f>M61/(M61+M58)*100</f>
        <v>#DIV/0!</v>
      </c>
      <c r="O62" s="53">
        <f>O61/(O61+O58)*100</f>
        <v>100</v>
      </c>
      <c r="P62" s="54"/>
      <c r="Q62" s="53" t="e">
        <f t="shared" ref="Q62:W62" si="39">Q61/(Q61+Q58)*100</f>
        <v>#DIV/0!</v>
      </c>
      <c r="R62" s="53" t="e">
        <f t="shared" si="39"/>
        <v>#DIV/0!</v>
      </c>
      <c r="S62" s="53" t="e">
        <f t="shared" si="39"/>
        <v>#DIV/0!</v>
      </c>
      <c r="T62" s="53" t="e">
        <f t="shared" si="39"/>
        <v>#DIV/0!</v>
      </c>
      <c r="U62" s="53" t="e">
        <f t="shared" si="39"/>
        <v>#DIV/0!</v>
      </c>
      <c r="V62" s="53" t="e">
        <f t="shared" si="39"/>
        <v>#DIV/0!</v>
      </c>
      <c r="W62" s="53" t="e">
        <f t="shared" si="39"/>
        <v>#DIV/0!</v>
      </c>
      <c r="Y62" s="53">
        <f>Y61/(Y61+Y58)*100</f>
        <v>100</v>
      </c>
      <c r="Z62" s="82"/>
      <c r="AA62" s="53" t="e">
        <f>AA61/(AA61+AA58)*100</f>
        <v>#DIV/0!</v>
      </c>
      <c r="AB62" s="53" t="e">
        <f>AB61/(AB61+AB58)*100</f>
        <v>#DIV/0!</v>
      </c>
      <c r="AC62" s="53" t="e">
        <f>AC61/(AC61+AC58)*100</f>
        <v>#DIV/0!</v>
      </c>
      <c r="AD62" s="53" t="e">
        <f>AD61/(AD61+AD58)*100</f>
        <v>#DIV/0!</v>
      </c>
      <c r="AF62" s="82"/>
      <c r="AG62" s="82"/>
      <c r="AH62" s="82"/>
      <c r="AO62" s="45"/>
      <c r="AP62" s="46"/>
    </row>
    <row r="63" spans="1:43" s="52" customFormat="1" x14ac:dyDescent="0.2">
      <c r="A63" s="55"/>
      <c r="B63" s="56"/>
      <c r="C63" s="56"/>
      <c r="D63" s="57"/>
      <c r="E63" s="57"/>
      <c r="F63" s="57"/>
      <c r="G63" s="57"/>
      <c r="H63" s="54"/>
      <c r="I63" s="54"/>
      <c r="J63" s="54"/>
      <c r="K63" s="57"/>
      <c r="L63" s="57"/>
      <c r="M63" s="57"/>
      <c r="N63" s="54"/>
      <c r="O63" s="54"/>
      <c r="P63" s="17"/>
      <c r="Q63" s="57"/>
      <c r="R63" s="57"/>
      <c r="S63" s="57"/>
      <c r="T63" s="57"/>
      <c r="U63" s="57"/>
      <c r="V63" s="57"/>
      <c r="W63" s="57"/>
      <c r="X63" s="54"/>
      <c r="AQ63" s="44"/>
    </row>
    <row r="64" spans="1:43" x14ac:dyDescent="0.2">
      <c r="AP64" s="45"/>
      <c r="AQ64" s="46"/>
    </row>
    <row r="65" spans="1:43" x14ac:dyDescent="0.2">
      <c r="N65" s="350" t="s">
        <v>51</v>
      </c>
      <c r="O65" s="350"/>
      <c r="P65" s="350"/>
      <c r="Q65" s="350"/>
      <c r="R65" s="350"/>
      <c r="AP65" s="45"/>
      <c r="AQ65" s="46"/>
    </row>
    <row r="66" spans="1:43" x14ac:dyDescent="0.2">
      <c r="N66" s="89" t="s">
        <v>76</v>
      </c>
      <c r="O66" s="90"/>
      <c r="P66" s="90"/>
      <c r="Q66" s="90"/>
      <c r="R66" s="90"/>
      <c r="S66" s="351">
        <f>AVERAGE(AI5:AI49)</f>
        <v>0</v>
      </c>
      <c r="T66" s="351"/>
      <c r="V66" s="352" t="s">
        <v>55</v>
      </c>
      <c r="W66" s="352"/>
      <c r="AN66" s="45"/>
      <c r="AO66" s="46"/>
    </row>
    <row r="67" spans="1:43" ht="15.75" x14ac:dyDescent="0.25">
      <c r="G67" s="121" t="s">
        <v>73</v>
      </c>
      <c r="H67" s="121" t="s">
        <v>53</v>
      </c>
      <c r="N67" s="93" t="s">
        <v>16</v>
      </c>
      <c r="O67" s="94"/>
      <c r="P67" s="94"/>
      <c r="Q67" s="94"/>
      <c r="R67" s="95"/>
      <c r="S67" s="351">
        <f>I57</f>
        <v>0</v>
      </c>
      <c r="T67" s="351"/>
      <c r="V67" s="59" t="s">
        <v>56</v>
      </c>
      <c r="W67" s="120">
        <f>COUNTIF(AK5:AK49,V67)</f>
        <v>0</v>
      </c>
      <c r="X67" s="58"/>
      <c r="AA67" s="58"/>
      <c r="AB67" s="58"/>
      <c r="AC67" s="58"/>
      <c r="AD67" s="58"/>
      <c r="AE67" s="58"/>
      <c r="AN67" s="45"/>
      <c r="AO67" s="46"/>
    </row>
    <row r="68" spans="1:43" x14ac:dyDescent="0.2">
      <c r="B68" s="386" t="s">
        <v>74</v>
      </c>
      <c r="C68" s="387"/>
      <c r="D68" s="387"/>
      <c r="E68" s="387"/>
      <c r="F68" s="388"/>
      <c r="G68" s="53">
        <f>COUNTIF(AI5:AI49,"&lt;10")</f>
        <v>45</v>
      </c>
      <c r="H68" s="227">
        <f>G68/(G68+G69)*100</f>
        <v>100</v>
      </c>
      <c r="N68" s="96" t="s">
        <v>72</v>
      </c>
      <c r="O68" s="97"/>
      <c r="P68" s="97"/>
      <c r="Q68" s="97"/>
      <c r="R68" s="98"/>
      <c r="S68" s="351">
        <f>O57</f>
        <v>0</v>
      </c>
      <c r="T68" s="351"/>
      <c r="V68" s="59" t="s">
        <v>57</v>
      </c>
      <c r="W68" s="120">
        <f>COUNTIF(AK5:AK49,V68)</f>
        <v>0</v>
      </c>
      <c r="X68" s="60"/>
      <c r="AA68" s="60"/>
      <c r="AB68" s="60"/>
      <c r="AC68" s="60"/>
      <c r="AN68" s="45"/>
      <c r="AO68" s="46"/>
    </row>
    <row r="69" spans="1:43" x14ac:dyDescent="0.2">
      <c r="B69" s="386" t="s">
        <v>75</v>
      </c>
      <c r="C69" s="387"/>
      <c r="D69" s="387"/>
      <c r="E69" s="387"/>
      <c r="F69" s="388"/>
      <c r="G69" s="53">
        <f>COUNTIF(AI5:AI49,"&gt;=10")</f>
        <v>0</v>
      </c>
      <c r="H69" s="227">
        <f>G69/(G68+G69)*100</f>
        <v>0</v>
      </c>
      <c r="N69" s="99" t="s">
        <v>18</v>
      </c>
      <c r="O69" s="100"/>
      <c r="P69" s="100"/>
      <c r="Q69" s="100"/>
      <c r="R69" s="101"/>
      <c r="S69" s="351">
        <f>Y57</f>
        <v>0</v>
      </c>
      <c r="T69" s="351"/>
      <c r="V69" s="59" t="s">
        <v>58</v>
      </c>
      <c r="W69" s="120">
        <f>COUNTIF(AK5:AK49,V69)</f>
        <v>0</v>
      </c>
      <c r="X69" s="60"/>
      <c r="AA69" s="60"/>
      <c r="AB69" s="60"/>
      <c r="AC69" s="60"/>
      <c r="AN69" s="45"/>
      <c r="AO69" s="46"/>
    </row>
    <row r="70" spans="1:43" x14ac:dyDescent="0.2">
      <c r="A70" s="16"/>
      <c r="I70" s="60"/>
      <c r="J70" s="60"/>
      <c r="K70" s="60"/>
      <c r="L70" s="60"/>
      <c r="M70" s="60"/>
      <c r="N70" s="42" t="s">
        <v>19</v>
      </c>
      <c r="O70" s="43"/>
      <c r="P70" s="43"/>
      <c r="Q70" s="43"/>
      <c r="R70" s="86"/>
      <c r="S70" s="351">
        <f>AF57</f>
        <v>0</v>
      </c>
      <c r="T70" s="351"/>
      <c r="V70" s="61" t="s">
        <v>59</v>
      </c>
      <c r="W70" s="120">
        <f>COUNTIF(AK5:AK49,V70)</f>
        <v>0</v>
      </c>
      <c r="X70" s="60"/>
      <c r="AA70" s="60"/>
      <c r="AB70" s="60"/>
      <c r="AC70" s="60"/>
      <c r="AN70" s="45"/>
      <c r="AO70" s="46"/>
    </row>
    <row r="91" spans="1:28" s="82" customFormat="1" x14ac:dyDescent="0.2">
      <c r="A91" s="357" t="s">
        <v>6</v>
      </c>
      <c r="B91" s="358"/>
      <c r="C91" s="342" t="str">
        <f>C1</f>
        <v/>
      </c>
      <c r="D91" s="343"/>
      <c r="E91" s="343"/>
      <c r="F91" s="343"/>
      <c r="G91" s="81"/>
      <c r="H91" s="359" t="s">
        <v>7</v>
      </c>
      <c r="I91" s="359"/>
      <c r="J91" s="342" t="str">
        <f>J1</f>
        <v/>
      </c>
      <c r="K91" s="343"/>
      <c r="L91" s="343"/>
      <c r="M91" s="343"/>
      <c r="N91" s="81"/>
      <c r="O91" s="359" t="s">
        <v>8</v>
      </c>
      <c r="P91" s="358"/>
      <c r="Q91" s="342" t="str">
        <f>Q1</f>
        <v/>
      </c>
      <c r="R91" s="343"/>
      <c r="S91" s="343"/>
      <c r="T91" s="81"/>
      <c r="U91" s="359" t="s">
        <v>9</v>
      </c>
      <c r="V91" s="358"/>
      <c r="W91" s="342" t="str">
        <f>W1</f>
        <v>2019-2018</v>
      </c>
      <c r="X91" s="343"/>
      <c r="Y91" s="343"/>
      <c r="Z91" s="81"/>
      <c r="AA91" s="81"/>
      <c r="AB91" s="81"/>
    </row>
    <row r="93" spans="1:28" ht="26.25" x14ac:dyDescent="0.4">
      <c r="K93" s="375" t="s">
        <v>118</v>
      </c>
      <c r="L93" s="375"/>
      <c r="M93" s="375"/>
      <c r="N93" s="375"/>
      <c r="O93" s="375"/>
      <c r="P93" s="375"/>
      <c r="Q93" s="375"/>
      <c r="R93" s="375"/>
      <c r="T93" s="62"/>
      <c r="U93" s="62"/>
    </row>
    <row r="95" spans="1:28" ht="44.25" x14ac:dyDescent="0.2">
      <c r="A95" s="372" t="s">
        <v>10</v>
      </c>
      <c r="B95" s="373"/>
      <c r="C95" s="63" t="s">
        <v>22</v>
      </c>
      <c r="D95" s="64" t="s">
        <v>53</v>
      </c>
      <c r="E95" s="63" t="s">
        <v>23</v>
      </c>
      <c r="F95" s="64" t="s">
        <v>53</v>
      </c>
      <c r="G95" s="63" t="s">
        <v>24</v>
      </c>
      <c r="H95" s="64" t="s">
        <v>53</v>
      </c>
      <c r="I95" s="63" t="s">
        <v>25</v>
      </c>
      <c r="J95" s="64" t="s">
        <v>53</v>
      </c>
      <c r="K95" s="20" t="s">
        <v>27</v>
      </c>
      <c r="L95" s="64" t="s">
        <v>53</v>
      </c>
    </row>
    <row r="96" spans="1:28" s="17" customFormat="1" ht="12" x14ac:dyDescent="0.2">
      <c r="A96" s="370" t="s">
        <v>60</v>
      </c>
      <c r="B96" s="370"/>
      <c r="C96" s="87">
        <f>COUNTIF(D5:D49,"&lt;5")</f>
        <v>0</v>
      </c>
      <c r="D96" s="88" t="e">
        <f>C96/SUM(C96:C99)*100</f>
        <v>#DIV/0!</v>
      </c>
      <c r="E96" s="87">
        <f>COUNTIF(E5:E49,"&lt;5")</f>
        <v>0</v>
      </c>
      <c r="F96" s="88" t="e">
        <f>E96/SUM(E96:E99)*100</f>
        <v>#DIV/0!</v>
      </c>
      <c r="G96" s="87">
        <f>COUNTIF(F5:F49,"&lt;5")</f>
        <v>0</v>
      </c>
      <c r="H96" s="88" t="e">
        <f>G96/SUM(G96:G99)*100</f>
        <v>#DIV/0!</v>
      </c>
      <c r="I96" s="87">
        <f>COUNTIF(G5:G49,"&lt;5")</f>
        <v>0</v>
      </c>
      <c r="J96" s="88" t="e">
        <f>I96/SUM(I96:I99)*100</f>
        <v>#DIV/0!</v>
      </c>
      <c r="K96" s="87">
        <f>COUNTIF(I5:I49,"&lt;5")</f>
        <v>45</v>
      </c>
      <c r="L96" s="88">
        <f>K96/SUM(K96:K99)*100</f>
        <v>100</v>
      </c>
    </row>
    <row r="97" spans="1:18" s="17" customFormat="1" ht="12" x14ac:dyDescent="0.2">
      <c r="A97" s="370" t="s">
        <v>61</v>
      </c>
      <c r="B97" s="370"/>
      <c r="C97" s="69">
        <f>COUNTIF(D5:D49,"&lt;10")-C96</f>
        <v>0</v>
      </c>
      <c r="D97" s="88" t="e">
        <f>C97/SUM(C96:C99)*100</f>
        <v>#DIV/0!</v>
      </c>
      <c r="E97" s="69">
        <f>COUNTIF(E5:E49,"&lt;10")-E96</f>
        <v>0</v>
      </c>
      <c r="F97" s="88" t="e">
        <f>E97/SUM(E96:E99)*100</f>
        <v>#DIV/0!</v>
      </c>
      <c r="G97" s="69">
        <f>COUNTIF(F5:F49,"&lt;10")-G96</f>
        <v>0</v>
      </c>
      <c r="H97" s="88" t="e">
        <f>G97/SUM(G96:G99)*100</f>
        <v>#DIV/0!</v>
      </c>
      <c r="I97" s="69">
        <f>COUNTIF(G5:G49,"&lt;10")-I96</f>
        <v>0</v>
      </c>
      <c r="J97" s="88" t="e">
        <f>I97/SUM(I96:I99)*100</f>
        <v>#DIV/0!</v>
      </c>
      <c r="K97" s="69">
        <f>COUNTIF(I5:I49,"&lt;10")-K96</f>
        <v>0</v>
      </c>
      <c r="L97" s="88">
        <f>K97/SUM(K96:K99)*100</f>
        <v>0</v>
      </c>
    </row>
    <row r="98" spans="1:18" s="17" customFormat="1" ht="12" x14ac:dyDescent="0.2">
      <c r="A98" s="370" t="s">
        <v>62</v>
      </c>
      <c r="B98" s="370"/>
      <c r="C98" s="69">
        <f>COUNTIF(D5:D49,"&lt;15")-(C97+C96)</f>
        <v>0</v>
      </c>
      <c r="D98" s="88" t="e">
        <f>C98/SUM(C96:C99)*100</f>
        <v>#DIV/0!</v>
      </c>
      <c r="E98" s="69">
        <f>COUNTIF(E5:E49,"&lt;15")-(E97+E96)</f>
        <v>0</v>
      </c>
      <c r="F98" s="88" t="e">
        <f>E98/SUM(E96:E99)*100</f>
        <v>#DIV/0!</v>
      </c>
      <c r="G98" s="69">
        <f>COUNTIF(F5:F49,"&lt;15")-(G97+G96)</f>
        <v>0</v>
      </c>
      <c r="H98" s="88" t="e">
        <f>G98/SUM(G96:G99)*100</f>
        <v>#DIV/0!</v>
      </c>
      <c r="I98" s="69">
        <f>COUNTIF(G5:G49,"&lt;15")-(I97+I96)</f>
        <v>0</v>
      </c>
      <c r="J98" s="88" t="e">
        <f>I98/SUM(I96:I99)*100</f>
        <v>#DIV/0!</v>
      </c>
      <c r="K98" s="69">
        <f>COUNTIF(I5:I49,"&lt;15")-(K97+K96)</f>
        <v>0</v>
      </c>
      <c r="L98" s="88">
        <f>K98/SUM(K96:K99)*100</f>
        <v>0</v>
      </c>
    </row>
    <row r="99" spans="1:18" s="17" customFormat="1" ht="12" x14ac:dyDescent="0.2">
      <c r="A99" s="370" t="s">
        <v>63</v>
      </c>
      <c r="B99" s="370"/>
      <c r="C99" s="69">
        <f>COUNTIF(D5:D49,"&lt;=20")-(C97+C96+C98)</f>
        <v>0</v>
      </c>
      <c r="D99" s="88" t="e">
        <f>C99/SUM(C96:C99)*100</f>
        <v>#DIV/0!</v>
      </c>
      <c r="E99" s="69">
        <f>COUNTIF(E5:E49,"&lt;=20")-(E97+E96+E98)</f>
        <v>0</v>
      </c>
      <c r="F99" s="88" t="e">
        <f>E99/SUM(E96:E99)*100</f>
        <v>#DIV/0!</v>
      </c>
      <c r="G99" s="69">
        <f>COUNTIF(F5:F49,"&lt;=20")-(G97+G96+G98)</f>
        <v>0</v>
      </c>
      <c r="H99" s="88" t="e">
        <f>G99/SUM(G96:G99)*100</f>
        <v>#DIV/0!</v>
      </c>
      <c r="I99" s="69">
        <f>COUNTIF(G5:G49,"&lt;=20")-(I97+I96+I98)</f>
        <v>0</v>
      </c>
      <c r="J99" s="88" t="e">
        <f>I99/SUM(I96:I99)*100</f>
        <v>#DIV/0!</v>
      </c>
      <c r="K99" s="69">
        <f>COUNTIF(I5:I49,"&lt;=20")-(K97+K96+K98)</f>
        <v>0</v>
      </c>
      <c r="L99" s="88">
        <f>K99/SUM(K96:K99)*100</f>
        <v>0</v>
      </c>
    </row>
    <row r="101" spans="1:18" ht="33" x14ac:dyDescent="0.2">
      <c r="A101" s="65" t="s">
        <v>10</v>
      </c>
      <c r="B101" s="66"/>
      <c r="C101" s="19" t="s">
        <v>29</v>
      </c>
      <c r="D101" s="64" t="s">
        <v>53</v>
      </c>
      <c r="E101" s="19" t="s">
        <v>30</v>
      </c>
      <c r="F101" s="64" t="s">
        <v>53</v>
      </c>
      <c r="G101" s="19" t="s">
        <v>31</v>
      </c>
      <c r="H101" s="64" t="s">
        <v>53</v>
      </c>
      <c r="K101" s="20" t="s">
        <v>27</v>
      </c>
      <c r="L101" s="64" t="s">
        <v>53</v>
      </c>
    </row>
    <row r="102" spans="1:18" x14ac:dyDescent="0.2">
      <c r="A102" s="67" t="s">
        <v>60</v>
      </c>
      <c r="B102" s="68"/>
      <c r="C102" s="87">
        <f>COUNTIF(K5:K49,"&lt;5")</f>
        <v>0</v>
      </c>
      <c r="D102" s="88" t="e">
        <f>C102/SUM(C102:C105)*100</f>
        <v>#DIV/0!</v>
      </c>
      <c r="E102" s="87">
        <f>COUNTIF(L5:L49,"&lt;5")</f>
        <v>0</v>
      </c>
      <c r="F102" s="88" t="e">
        <f>E102/SUM(E102:E105)*100</f>
        <v>#DIV/0!</v>
      </c>
      <c r="G102" s="87">
        <f>COUNTIF(M5:M49,"&lt;5")</f>
        <v>0</v>
      </c>
      <c r="H102" s="88" t="e">
        <f>G102/SUM(G102:G105)*100</f>
        <v>#DIV/0!</v>
      </c>
      <c r="I102" s="17"/>
      <c r="J102" s="17"/>
      <c r="K102" s="87">
        <f>COUNTIF(O5:O49,"&lt;5")</f>
        <v>45</v>
      </c>
      <c r="L102" s="88">
        <f>K102/SUM(K102:K105)*100</f>
        <v>100</v>
      </c>
    </row>
    <row r="103" spans="1:18" x14ac:dyDescent="0.2">
      <c r="A103" s="67" t="s">
        <v>61</v>
      </c>
      <c r="B103" s="68"/>
      <c r="C103" s="69">
        <f>COUNTIF(K5:K49,"&lt;10")-C102</f>
        <v>0</v>
      </c>
      <c r="D103" s="88" t="e">
        <f>C103/SUM(C102:C105)*100</f>
        <v>#DIV/0!</v>
      </c>
      <c r="E103" s="69">
        <f>COUNTIF(L5:L49,"&lt;10")-E102</f>
        <v>0</v>
      </c>
      <c r="F103" s="88" t="e">
        <f>E103/SUM(E102:E105)*100</f>
        <v>#DIV/0!</v>
      </c>
      <c r="G103" s="69">
        <f>COUNTIF(M5:M49,"&lt;10")-G102</f>
        <v>0</v>
      </c>
      <c r="H103" s="88" t="e">
        <f>G103/SUM(G102:G105)*100</f>
        <v>#DIV/0!</v>
      </c>
      <c r="I103" s="17"/>
      <c r="J103" s="17"/>
      <c r="K103" s="69">
        <f>COUNTIF(O5:O49,"&lt;10")-K102</f>
        <v>0</v>
      </c>
      <c r="L103" s="88">
        <f>K103/SUM(K102:K105)*100</f>
        <v>0</v>
      </c>
    </row>
    <row r="104" spans="1:18" x14ac:dyDescent="0.2">
      <c r="A104" s="67" t="s">
        <v>62</v>
      </c>
      <c r="B104" s="68"/>
      <c r="C104" s="69">
        <f>COUNTIF(K5:K49,"&lt;15")-(C103+C102)</f>
        <v>0</v>
      </c>
      <c r="D104" s="88" t="e">
        <f>C104/SUM(C102:C105)*100</f>
        <v>#DIV/0!</v>
      </c>
      <c r="E104" s="69">
        <f>COUNTIF(L5:L49,"&lt;15")-(E103+E102)</f>
        <v>0</v>
      </c>
      <c r="F104" s="88" t="e">
        <f>E104/SUM(E102:E105)*100</f>
        <v>#DIV/0!</v>
      </c>
      <c r="G104" s="69">
        <f>COUNTIF(M5:M49,"&lt;15")-(G103+G102)</f>
        <v>0</v>
      </c>
      <c r="H104" s="88" t="e">
        <f>G104/SUM(G102:G105)*100</f>
        <v>#DIV/0!</v>
      </c>
      <c r="I104" s="17"/>
      <c r="J104" s="17"/>
      <c r="K104" s="69">
        <f>COUNTIF(O5:O49,"&lt;15")-(K103+K102)</f>
        <v>0</v>
      </c>
      <c r="L104" s="88">
        <f>K104/SUM(K102:K105)*100</f>
        <v>0</v>
      </c>
    </row>
    <row r="105" spans="1:18" x14ac:dyDescent="0.2">
      <c r="A105" s="67" t="s">
        <v>63</v>
      </c>
      <c r="B105" s="68"/>
      <c r="C105" s="69">
        <f>COUNTIF(K5:K49,"&lt;=20")-(C103+C102+C104)</f>
        <v>0</v>
      </c>
      <c r="D105" s="88" t="e">
        <f>C105/SUM(C102:C105)*100</f>
        <v>#DIV/0!</v>
      </c>
      <c r="E105" s="69">
        <f>COUNTIF(L5:L49,"&lt;=20")-(E103+E102+E104)</f>
        <v>0</v>
      </c>
      <c r="F105" s="88" t="e">
        <f>E105/SUM(E102:E105)*100</f>
        <v>#DIV/0!</v>
      </c>
      <c r="G105" s="69">
        <f>COUNTIF(M5:M49,"&lt;=20")-(G103+G102+G104)</f>
        <v>0</v>
      </c>
      <c r="H105" s="88" t="e">
        <f>G105/SUM(G102:G105)*100</f>
        <v>#DIV/0!</v>
      </c>
      <c r="I105" s="17"/>
      <c r="J105" s="17"/>
      <c r="K105" s="69">
        <f>COUNTIF(O5:O49,"&lt;=20")-(K103+K102+K104)</f>
        <v>0</v>
      </c>
      <c r="L105" s="88">
        <f>K105/SUM(K102:K105)*100</f>
        <v>0</v>
      </c>
    </row>
    <row r="108" spans="1:18" ht="44.25" x14ac:dyDescent="0.2">
      <c r="A108" s="372" t="s">
        <v>10</v>
      </c>
      <c r="B108" s="373"/>
      <c r="C108" s="23" t="s">
        <v>32</v>
      </c>
      <c r="D108" s="64" t="s">
        <v>53</v>
      </c>
      <c r="E108" s="23" t="s">
        <v>33</v>
      </c>
      <c r="F108" s="64" t="s">
        <v>53</v>
      </c>
      <c r="G108" s="23" t="s">
        <v>34</v>
      </c>
      <c r="H108" s="64" t="s">
        <v>53</v>
      </c>
      <c r="I108" s="22" t="s">
        <v>35</v>
      </c>
      <c r="J108" s="64" t="s">
        <v>53</v>
      </c>
      <c r="K108" s="23" t="s">
        <v>36</v>
      </c>
      <c r="L108" s="64" t="s">
        <v>53</v>
      </c>
      <c r="M108" s="23" t="s">
        <v>37</v>
      </c>
      <c r="N108" s="64" t="s">
        <v>53</v>
      </c>
      <c r="O108" s="23" t="s">
        <v>38</v>
      </c>
      <c r="P108" s="64" t="s">
        <v>53</v>
      </c>
      <c r="Q108" s="20" t="s">
        <v>27</v>
      </c>
      <c r="R108" s="64" t="s">
        <v>53</v>
      </c>
    </row>
    <row r="109" spans="1:18" x14ac:dyDescent="0.2">
      <c r="A109" s="374" t="s">
        <v>60</v>
      </c>
      <c r="B109" s="374"/>
      <c r="C109" s="87">
        <f>COUNTIF(Q5:Q49,"&lt;5")</f>
        <v>0</v>
      </c>
      <c r="D109" s="88" t="e">
        <f>C109/SUM(C109:C112)*100</f>
        <v>#DIV/0!</v>
      </c>
      <c r="E109" s="87">
        <f>COUNTIF(R5:R49,"&lt;5")</f>
        <v>0</v>
      </c>
      <c r="F109" s="88" t="e">
        <f>E109/SUM(E109:E112)*100</f>
        <v>#DIV/0!</v>
      </c>
      <c r="G109" s="87">
        <f>COUNTIF(S5:S49,"&lt;5")</f>
        <v>0</v>
      </c>
      <c r="H109" s="88" t="e">
        <f>G109/SUM(G109:G112)*100</f>
        <v>#DIV/0!</v>
      </c>
      <c r="I109" s="87">
        <f>COUNTIF(T5:T49,"&lt;5")</f>
        <v>0</v>
      </c>
      <c r="J109" s="88" t="e">
        <f>I109/SUM(I109:I112)*100</f>
        <v>#DIV/0!</v>
      </c>
      <c r="K109" s="87">
        <f>COUNTIF(U5:U49,"&lt;5")</f>
        <v>0</v>
      </c>
      <c r="L109" s="88" t="e">
        <f>K109/SUM(K109:K112)*100</f>
        <v>#DIV/0!</v>
      </c>
      <c r="M109" s="87">
        <f>COUNTIF(V5:V49,"&lt;5")</f>
        <v>0</v>
      </c>
      <c r="N109" s="88" t="e">
        <f>M109/SUM(M109:M112)*100</f>
        <v>#DIV/0!</v>
      </c>
      <c r="O109" s="87">
        <f>COUNTIF(W5:W49,"&lt;5")</f>
        <v>0</v>
      </c>
      <c r="P109" s="88" t="e">
        <f>O109/SUM(O109:O112)*100</f>
        <v>#DIV/0!</v>
      </c>
      <c r="Q109" s="87">
        <f>COUNTIF(Y5:Y49,"&lt;5")</f>
        <v>45</v>
      </c>
      <c r="R109" s="70">
        <f>Q109/SUM(Q109:Q112)*100</f>
        <v>100</v>
      </c>
    </row>
    <row r="110" spans="1:18" x14ac:dyDescent="0.2">
      <c r="A110" s="374" t="s">
        <v>61</v>
      </c>
      <c r="B110" s="374"/>
      <c r="C110" s="69">
        <f>COUNTIF(Q5:Q49,"&lt;10")-C109</f>
        <v>0</v>
      </c>
      <c r="D110" s="88" t="e">
        <f>C110/SUM(C109:C112)*100</f>
        <v>#DIV/0!</v>
      </c>
      <c r="E110" s="69">
        <f>COUNTIF(R5:R49,"&lt;10")-E109</f>
        <v>0</v>
      </c>
      <c r="F110" s="88" t="e">
        <f>E110/SUM(E109:E112)*100</f>
        <v>#DIV/0!</v>
      </c>
      <c r="G110" s="69">
        <f>COUNTIF(S5:S49,"&lt;10")-G109</f>
        <v>0</v>
      </c>
      <c r="H110" s="88" t="e">
        <f>G110/SUM(G109:G112)*100</f>
        <v>#DIV/0!</v>
      </c>
      <c r="I110" s="69">
        <f>COUNTIF(T5:T49,"&lt;10")-I109</f>
        <v>0</v>
      </c>
      <c r="J110" s="88" t="e">
        <f>I110/SUM(I109:I112)*100</f>
        <v>#DIV/0!</v>
      </c>
      <c r="K110" s="69">
        <f>COUNTIF(U5:U49,"&lt;10")-K109</f>
        <v>0</v>
      </c>
      <c r="L110" s="88" t="e">
        <f>K110/SUM(K109:K112)*100</f>
        <v>#DIV/0!</v>
      </c>
      <c r="M110" s="69">
        <f>COUNTIF(V5:V49,"&lt;10")-M109</f>
        <v>0</v>
      </c>
      <c r="N110" s="88" t="e">
        <f>M110/SUM(M109:M112)*100</f>
        <v>#DIV/0!</v>
      </c>
      <c r="O110" s="69">
        <f>COUNTIF(W5:W49,"&lt;10")-O109</f>
        <v>0</v>
      </c>
      <c r="P110" s="88" t="e">
        <f>O110/SUM(O109:O112)*100</f>
        <v>#DIV/0!</v>
      </c>
      <c r="Q110" s="69">
        <f>COUNTIF(Y5:Y49,"&lt;10")-Q109</f>
        <v>0</v>
      </c>
      <c r="R110" s="70">
        <f>Q110/SUM(Q109:Q112)*100</f>
        <v>0</v>
      </c>
    </row>
    <row r="111" spans="1:18" x14ac:dyDescent="0.2">
      <c r="A111" s="374" t="s">
        <v>62</v>
      </c>
      <c r="B111" s="374"/>
      <c r="C111" s="69">
        <f>COUNTIF(Q5:Q49,"&lt;15")-(C110+C109)</f>
        <v>0</v>
      </c>
      <c r="D111" s="88" t="e">
        <f>C111/SUM(C109:C112)*100</f>
        <v>#DIV/0!</v>
      </c>
      <c r="E111" s="69">
        <f>COUNTIF(R5:R49,"&lt;15")-(E110+E109)</f>
        <v>0</v>
      </c>
      <c r="F111" s="88" t="e">
        <f>E111/SUM(E109:E112)*100</f>
        <v>#DIV/0!</v>
      </c>
      <c r="G111" s="69">
        <f>COUNTIF(S5:S49,"&lt;15")-(G110+G109)</f>
        <v>0</v>
      </c>
      <c r="H111" s="88" t="e">
        <f>G111/SUM(G109:G112)*100</f>
        <v>#DIV/0!</v>
      </c>
      <c r="I111" s="69">
        <f>COUNTIF(T5:T49,"&lt;15")-(I110+I109)</f>
        <v>0</v>
      </c>
      <c r="J111" s="88" t="e">
        <f>I111/SUM(I109:I112)*100</f>
        <v>#DIV/0!</v>
      </c>
      <c r="K111" s="69">
        <f>COUNTIF(U5:U49,"&lt;15")-(K110+K109)</f>
        <v>0</v>
      </c>
      <c r="L111" s="88" t="e">
        <f>K111/SUM(K109:K112)*100</f>
        <v>#DIV/0!</v>
      </c>
      <c r="M111" s="69">
        <f>COUNTIF(V5:V49,"&lt;15")-(M110+M109)</f>
        <v>0</v>
      </c>
      <c r="N111" s="88" t="e">
        <f>M111/SUM(M109:M112)*100</f>
        <v>#DIV/0!</v>
      </c>
      <c r="O111" s="69">
        <f>COUNTIF(W5:W49,"&lt;15")-(O110+O109)</f>
        <v>0</v>
      </c>
      <c r="P111" s="88" t="e">
        <f>O111/SUM(O109:O112)*100</f>
        <v>#DIV/0!</v>
      </c>
      <c r="Q111" s="69">
        <f>COUNTIF(Y5:Y49,"&lt;15")-(Q110+Q109)</f>
        <v>0</v>
      </c>
      <c r="R111" s="70">
        <f>Q111/SUM(Q109:Q112)*100</f>
        <v>0</v>
      </c>
    </row>
    <row r="112" spans="1:18" x14ac:dyDescent="0.2">
      <c r="A112" s="374" t="s">
        <v>63</v>
      </c>
      <c r="B112" s="374"/>
      <c r="C112" s="69">
        <f>COUNTIF(Q5:Q49,"&lt;=20")-(C110+C109+C111)</f>
        <v>0</v>
      </c>
      <c r="D112" s="88" t="e">
        <f>C112/SUM(C109:C112)*100</f>
        <v>#DIV/0!</v>
      </c>
      <c r="E112" s="69">
        <f>COUNTIF(R5:R49,"&lt;=20")-(E110+E109+E111)</f>
        <v>0</v>
      </c>
      <c r="F112" s="88" t="e">
        <f>E112/SUM(E109:E112)*100</f>
        <v>#DIV/0!</v>
      </c>
      <c r="G112" s="69">
        <f>COUNTIF(S5:S49,"&lt;=20")-(G110+G109+G111)</f>
        <v>0</v>
      </c>
      <c r="H112" s="88" t="e">
        <f>G112/SUM(G109:G112)*100</f>
        <v>#DIV/0!</v>
      </c>
      <c r="I112" s="69">
        <f>COUNTIF(T5:T49,"&lt;=20")-(I110+I109+I111)</f>
        <v>0</v>
      </c>
      <c r="J112" s="88" t="e">
        <f>I112/SUM(I109:I112)*100</f>
        <v>#DIV/0!</v>
      </c>
      <c r="K112" s="69">
        <f>COUNTIF(U5:U49,"&lt;=20")-(K110+K109+K111)</f>
        <v>0</v>
      </c>
      <c r="L112" s="88" t="e">
        <f>K112/SUM(K109:K112)*100</f>
        <v>#DIV/0!</v>
      </c>
      <c r="M112" s="69">
        <f>COUNTIF(V5:V49,"&lt;=20")-(M110+M109+M111)</f>
        <v>0</v>
      </c>
      <c r="N112" s="88" t="e">
        <f>M112/SUM(M109:M112)*100</f>
        <v>#DIV/0!</v>
      </c>
      <c r="O112" s="69">
        <f>COUNTIF(W5:W49,"&lt;=20")-(O110+O109+O111)</f>
        <v>0</v>
      </c>
      <c r="P112" s="88" t="e">
        <f>O112/SUM(O109:O112)*100</f>
        <v>#DIV/0!</v>
      </c>
      <c r="Q112" s="69">
        <f>COUNTIF(Y5:Y49,"&lt;=20")-(Q110+Q109+Q111)</f>
        <v>0</v>
      </c>
      <c r="R112" s="70">
        <f>Q112/SUM(Q109:Q112)*100</f>
        <v>0</v>
      </c>
    </row>
    <row r="115" spans="1:28" ht="75.75" x14ac:dyDescent="0.2">
      <c r="A115" s="372" t="s">
        <v>10</v>
      </c>
      <c r="B115" s="373"/>
      <c r="C115" s="24" t="s">
        <v>39</v>
      </c>
      <c r="D115" s="64" t="s">
        <v>53</v>
      </c>
      <c r="E115" s="24" t="s">
        <v>40</v>
      </c>
      <c r="F115" s="64" t="s">
        <v>53</v>
      </c>
      <c r="G115" s="25" t="s">
        <v>41</v>
      </c>
      <c r="H115" s="64" t="s">
        <v>53</v>
      </c>
      <c r="I115" s="25" t="s">
        <v>64</v>
      </c>
      <c r="J115" s="64" t="s">
        <v>53</v>
      </c>
      <c r="M115" s="20" t="s">
        <v>27</v>
      </c>
      <c r="N115" s="64" t="s">
        <v>53</v>
      </c>
    </row>
    <row r="116" spans="1:28" x14ac:dyDescent="0.2">
      <c r="A116" s="374" t="s">
        <v>60</v>
      </c>
      <c r="B116" s="374"/>
      <c r="C116" s="69">
        <f>COUNTIF(AA5:AA49,"&lt;5")</f>
        <v>0</v>
      </c>
      <c r="D116" s="88" t="e">
        <f>C116/SUM(C116:C119)*100</f>
        <v>#DIV/0!</v>
      </c>
      <c r="E116" s="69">
        <f>COUNTIF(AB5:AB49,"&lt;5")</f>
        <v>0</v>
      </c>
      <c r="F116" s="88" t="e">
        <f>E116/SUM(E116:E119)*100</f>
        <v>#DIV/0!</v>
      </c>
      <c r="G116" s="69">
        <f>COUNTIF(AC5:AC49,"&lt;5")</f>
        <v>0</v>
      </c>
      <c r="H116" s="88" t="e">
        <f>G116/SUM(G116:G119)*100</f>
        <v>#DIV/0!</v>
      </c>
      <c r="I116" s="69">
        <f>COUNTIF(AD5:AD49,"&lt;5")</f>
        <v>0</v>
      </c>
      <c r="J116" s="88" t="e">
        <f>I116/SUM(I116:I119)*100</f>
        <v>#DIV/0!</v>
      </c>
      <c r="M116" s="69">
        <f>COUNTIF(AF5:AF49,"&lt;5")</f>
        <v>45</v>
      </c>
      <c r="N116" s="88">
        <f>M116/SUM(M116:M119)*100</f>
        <v>100</v>
      </c>
    </row>
    <row r="117" spans="1:28" x14ac:dyDescent="0.2">
      <c r="A117" s="374" t="s">
        <v>61</v>
      </c>
      <c r="B117" s="374"/>
      <c r="C117" s="69">
        <f>COUNTIF(AA5:AA49,"&lt;10")-C116</f>
        <v>0</v>
      </c>
      <c r="D117" s="88" t="e">
        <f>C117/SUM(C116:C119)*100</f>
        <v>#DIV/0!</v>
      </c>
      <c r="E117" s="69">
        <f>COUNTIF(AB5:AB49,"&lt;10")-E116</f>
        <v>0</v>
      </c>
      <c r="F117" s="88" t="e">
        <f>E117/SUM(E116:E119)*100</f>
        <v>#DIV/0!</v>
      </c>
      <c r="G117" s="69">
        <f>COUNTIF(AC5:AC49,"&lt;10")-G116</f>
        <v>0</v>
      </c>
      <c r="H117" s="88" t="e">
        <f>G117/SUM(G116:G119)*100</f>
        <v>#DIV/0!</v>
      </c>
      <c r="I117" s="69">
        <f>COUNTIF(AD5:AD49,"&lt;10")-I116</f>
        <v>0</v>
      </c>
      <c r="J117" s="88" t="e">
        <f>I117/SUM(I116:I119)*100</f>
        <v>#DIV/0!</v>
      </c>
      <c r="M117" s="69">
        <f>COUNTIF(AF5:AF49,"&lt;10")-M116</f>
        <v>0</v>
      </c>
      <c r="N117" s="88">
        <f>M117/SUM(M116:M119)*100</f>
        <v>0</v>
      </c>
    </row>
    <row r="118" spans="1:28" x14ac:dyDescent="0.2">
      <c r="A118" s="374" t="s">
        <v>62</v>
      </c>
      <c r="B118" s="374"/>
      <c r="C118" s="69">
        <f>COUNTIF(AA5:AA49,"&lt;15")-(C117+C116)</f>
        <v>0</v>
      </c>
      <c r="D118" s="88" t="e">
        <f>C118/SUM(C116:C119)*100</f>
        <v>#DIV/0!</v>
      </c>
      <c r="E118" s="69">
        <f>COUNTIF(AB5:AB49,"&lt;15")-(E117+E116)</f>
        <v>0</v>
      </c>
      <c r="F118" s="88" t="e">
        <f>E118/SUM(E116:E119)*100</f>
        <v>#DIV/0!</v>
      </c>
      <c r="G118" s="69">
        <f>COUNTIF(AC5:AC49,"&lt;15")-(G117+G116)</f>
        <v>0</v>
      </c>
      <c r="H118" s="88" t="e">
        <f>G118/SUM(G116:G119)*100</f>
        <v>#DIV/0!</v>
      </c>
      <c r="I118" s="69">
        <f>COUNTIF(AD5:AD49,"&lt;15")-(I117+I116)</f>
        <v>0</v>
      </c>
      <c r="J118" s="88" t="e">
        <f>I118/SUM(I116:I119)*100</f>
        <v>#DIV/0!</v>
      </c>
      <c r="M118" s="69">
        <f>COUNTIF(AF5:AF49,"&lt;15")-(M117+M116)</f>
        <v>0</v>
      </c>
      <c r="N118" s="88">
        <f>M118/SUM(M116:M119)*100</f>
        <v>0</v>
      </c>
    </row>
    <row r="119" spans="1:28" x14ac:dyDescent="0.2">
      <c r="A119" s="374" t="s">
        <v>63</v>
      </c>
      <c r="B119" s="374"/>
      <c r="C119" s="69">
        <f>COUNTIF(AA5:AA49,"&lt;=20")-(C117+C116+C118)</f>
        <v>0</v>
      </c>
      <c r="D119" s="88" t="e">
        <f>C119/SUM(C116:C119)*100</f>
        <v>#DIV/0!</v>
      </c>
      <c r="E119" s="69">
        <f>COUNTIF(AB5:AB49,"&lt;=20")-(E117+E116+E118)</f>
        <v>0</v>
      </c>
      <c r="F119" s="88" t="e">
        <f>E119/SUM(E116:E119)*100</f>
        <v>#DIV/0!</v>
      </c>
      <c r="G119" s="69">
        <f>COUNTIF(AC5:AC49,"&lt;=20")-(G117+G116+G118)</f>
        <v>0</v>
      </c>
      <c r="H119" s="88" t="e">
        <f>G119/SUM(G116:G119)*100</f>
        <v>#DIV/0!</v>
      </c>
      <c r="I119" s="69">
        <f>COUNTIF(AD5:AD49,"&lt;=20")-(I117+I116+I118)</f>
        <v>0</v>
      </c>
      <c r="J119" s="88" t="e">
        <f>I119/SUM(I116:I119)*100</f>
        <v>#DIV/0!</v>
      </c>
      <c r="M119" s="69">
        <f>COUNTIF(AF5:AF49,"&lt;=20")-(M117+M116+M118)</f>
        <v>0</v>
      </c>
      <c r="N119" s="88">
        <f>M119/SUM(M116:M119)*100</f>
        <v>0</v>
      </c>
    </row>
    <row r="125" spans="1:28" s="82" customFormat="1" x14ac:dyDescent="0.2">
      <c r="A125" s="357" t="s">
        <v>6</v>
      </c>
      <c r="B125" s="358"/>
      <c r="C125" s="342" t="str">
        <f>C1</f>
        <v/>
      </c>
      <c r="D125" s="343"/>
      <c r="E125" s="343"/>
      <c r="F125" s="343"/>
      <c r="G125" s="81"/>
      <c r="H125" s="359" t="s">
        <v>7</v>
      </c>
      <c r="I125" s="359"/>
      <c r="J125" s="342" t="str">
        <f>J1</f>
        <v/>
      </c>
      <c r="K125" s="343"/>
      <c r="L125" s="343"/>
      <c r="M125" s="343"/>
      <c r="N125" s="81"/>
      <c r="O125" s="359" t="s">
        <v>8</v>
      </c>
      <c r="P125" s="358"/>
      <c r="Q125" s="342" t="str">
        <f>Q1</f>
        <v/>
      </c>
      <c r="R125" s="343"/>
      <c r="S125" s="343"/>
      <c r="T125" s="81"/>
      <c r="U125" s="359" t="s">
        <v>9</v>
      </c>
      <c r="V125" s="358"/>
      <c r="W125" s="342" t="str">
        <f>W1</f>
        <v>2019-2018</v>
      </c>
      <c r="X125" s="343"/>
      <c r="Y125" s="343"/>
      <c r="Z125" s="81"/>
      <c r="AA125" s="81"/>
      <c r="AB125" s="81"/>
    </row>
    <row r="127" spans="1:28" ht="23.25" x14ac:dyDescent="0.35">
      <c r="K127" s="347" t="s">
        <v>118</v>
      </c>
      <c r="L127" s="348"/>
      <c r="M127" s="348"/>
      <c r="N127" s="348"/>
      <c r="O127" s="348"/>
      <c r="P127" s="348"/>
      <c r="Q127" s="348"/>
      <c r="R127" s="349"/>
      <c r="S127" s="102"/>
      <c r="T127" s="102"/>
      <c r="U127" s="102"/>
    </row>
    <row r="128" spans="1:28" ht="18" x14ac:dyDescent="0.25">
      <c r="M128" s="71" t="s">
        <v>65</v>
      </c>
    </row>
    <row r="130" spans="1:5" ht="36" x14ac:dyDescent="0.2">
      <c r="B130" s="72"/>
      <c r="C130" s="73" t="s">
        <v>66</v>
      </c>
      <c r="D130" s="73" t="s">
        <v>67</v>
      </c>
      <c r="E130" s="72" t="s">
        <v>68</v>
      </c>
    </row>
    <row r="131" spans="1:5" x14ac:dyDescent="0.2">
      <c r="B131" s="72" t="s">
        <v>69</v>
      </c>
      <c r="C131" s="26">
        <f>COUNTIFS(C5:C49,"أنثى",AI5:AI49,"&lt;10")</f>
        <v>0</v>
      </c>
      <c r="D131" s="26">
        <f>COUNTIFS(C5:C49,"أنثى",AI5:AI49,"&gt;=10")</f>
        <v>0</v>
      </c>
      <c r="E131" s="26">
        <f>SUM(C131:D131)</f>
        <v>0</v>
      </c>
    </row>
    <row r="132" spans="1:5" x14ac:dyDescent="0.2">
      <c r="B132" s="72" t="s">
        <v>70</v>
      </c>
      <c r="C132" s="26">
        <f>COUNTIFS(C5:C49,"ذكر",AI5:AI49,"&lt;10")</f>
        <v>0</v>
      </c>
      <c r="D132" s="26">
        <f>COUNTIFS(C5:C49,"ذكر",AI5:AI49,"&gt;=10")</f>
        <v>0</v>
      </c>
      <c r="E132" s="26">
        <f>SUM(C132:D132)</f>
        <v>0</v>
      </c>
    </row>
    <row r="133" spans="1:5" x14ac:dyDescent="0.2">
      <c r="B133" s="72" t="s">
        <v>68</v>
      </c>
      <c r="C133" s="26">
        <f>SUM(C131:C132)</f>
        <v>0</v>
      </c>
      <c r="D133" s="26">
        <f>SUM(D131:D132)</f>
        <v>0</v>
      </c>
      <c r="E133" s="74"/>
    </row>
    <row r="142" spans="1:5" x14ac:dyDescent="0.2">
      <c r="A142" s="16"/>
    </row>
    <row r="143" spans="1:5" x14ac:dyDescent="0.2">
      <c r="A143" s="16"/>
    </row>
    <row r="144" spans="1:5" x14ac:dyDescent="0.2">
      <c r="A144" s="16"/>
    </row>
    <row r="145" spans="1:1" x14ac:dyDescent="0.2">
      <c r="A145" s="16"/>
    </row>
    <row r="167" spans="1:28" s="82" customFormat="1" x14ac:dyDescent="0.2">
      <c r="A167" s="357" t="s">
        <v>6</v>
      </c>
      <c r="B167" s="358"/>
      <c r="C167" s="342" t="str">
        <f>C1</f>
        <v/>
      </c>
      <c r="D167" s="343"/>
      <c r="E167" s="343"/>
      <c r="F167" s="343"/>
      <c r="G167" s="81"/>
      <c r="H167" s="359" t="s">
        <v>7</v>
      </c>
      <c r="I167" s="359"/>
      <c r="J167" s="342" t="str">
        <f>J1</f>
        <v/>
      </c>
      <c r="K167" s="343"/>
      <c r="L167" s="343"/>
      <c r="M167" s="343"/>
      <c r="N167" s="81"/>
      <c r="O167" s="359" t="s">
        <v>8</v>
      </c>
      <c r="P167" s="358"/>
      <c r="Q167" s="342" t="str">
        <f>Q1</f>
        <v/>
      </c>
      <c r="R167" s="343"/>
      <c r="S167" s="343"/>
      <c r="T167" s="81"/>
      <c r="U167" s="359" t="s">
        <v>9</v>
      </c>
      <c r="V167" s="358"/>
      <c r="W167" s="342" t="str">
        <f>W1</f>
        <v>2019-2018</v>
      </c>
      <c r="X167" s="343"/>
      <c r="Y167" s="343"/>
      <c r="Z167" s="81"/>
      <c r="AA167" s="81"/>
      <c r="AB167" s="81"/>
    </row>
    <row r="168" spans="1:28" ht="20.25" x14ac:dyDescent="0.3">
      <c r="J168" s="353" t="s">
        <v>118</v>
      </c>
      <c r="K168" s="353"/>
      <c r="L168" s="353"/>
      <c r="M168" s="354"/>
      <c r="N168" s="353"/>
      <c r="O168" s="353"/>
      <c r="P168" s="353"/>
      <c r="Q168" s="353"/>
      <c r="R168" s="353"/>
      <c r="S168" s="354"/>
      <c r="T168" s="353"/>
      <c r="U168" s="353"/>
    </row>
    <row r="169" spans="1:28" ht="18" x14ac:dyDescent="0.25">
      <c r="L169" s="71" t="s">
        <v>71</v>
      </c>
    </row>
    <row r="170" spans="1:28" x14ac:dyDescent="0.2">
      <c r="C170" s="456" t="s">
        <v>16</v>
      </c>
      <c r="D170" s="456"/>
      <c r="E170" s="456"/>
      <c r="F170" s="456"/>
      <c r="H170" s="457" t="s">
        <v>17</v>
      </c>
      <c r="I170" s="457"/>
      <c r="J170" s="457"/>
      <c r="K170" s="457"/>
      <c r="P170" s="369" t="s">
        <v>18</v>
      </c>
      <c r="Q170" s="369"/>
      <c r="R170" s="369"/>
      <c r="S170" s="369"/>
      <c r="V170" s="371" t="s">
        <v>19</v>
      </c>
      <c r="W170" s="371"/>
      <c r="X170" s="371"/>
      <c r="Y170" s="371"/>
    </row>
    <row r="171" spans="1:28" ht="24" x14ac:dyDescent="0.2">
      <c r="C171" s="72"/>
      <c r="D171" s="73" t="s">
        <v>66</v>
      </c>
      <c r="E171" s="73" t="s">
        <v>67</v>
      </c>
      <c r="F171" s="72" t="s">
        <v>68</v>
      </c>
      <c r="H171" s="72"/>
      <c r="I171" s="73" t="s">
        <v>66</v>
      </c>
      <c r="J171" s="73" t="s">
        <v>67</v>
      </c>
      <c r="K171" s="72" t="s">
        <v>68</v>
      </c>
      <c r="P171" s="72"/>
      <c r="Q171" s="73" t="s">
        <v>66</v>
      </c>
      <c r="R171" s="73" t="s">
        <v>67</v>
      </c>
      <c r="S171" s="72" t="s">
        <v>68</v>
      </c>
      <c r="T171" s="75"/>
      <c r="V171" s="72"/>
      <c r="W171" s="73" t="s">
        <v>66</v>
      </c>
      <c r="X171" s="73" t="s">
        <v>67</v>
      </c>
      <c r="Y171" s="72" t="s">
        <v>68</v>
      </c>
    </row>
    <row r="172" spans="1:28" x14ac:dyDescent="0.2">
      <c r="C172" s="72" t="s">
        <v>69</v>
      </c>
      <c r="D172" s="26">
        <f>COUNTIFS(C5:C49,"أنثى",I5:I49,"&lt;10")</f>
        <v>0</v>
      </c>
      <c r="E172" s="26">
        <f>COUNTIFS(C5:C49,"أنثى",I5:I49,"&gt;=10")</f>
        <v>0</v>
      </c>
      <c r="F172" s="26">
        <f>SUM(D172:E172)</f>
        <v>0</v>
      </c>
      <c r="H172" s="72" t="s">
        <v>69</v>
      </c>
      <c r="I172" s="26">
        <f>COUNTIFS(C5:C49,"أنثى",O5:O49,"&lt;10")</f>
        <v>0</v>
      </c>
      <c r="J172" s="26">
        <f>COUNTIFS(C5:C49,"أنثى",O5:O49,"&gt;=10")</f>
        <v>0</v>
      </c>
      <c r="K172" s="26">
        <f>SUM(I172:J172)</f>
        <v>0</v>
      </c>
      <c r="P172" s="72" t="s">
        <v>69</v>
      </c>
      <c r="Q172" s="26">
        <f>COUNTIFS(C5:C49,"أنثى",Y5:Y49,"&lt;10")</f>
        <v>0</v>
      </c>
      <c r="R172" s="26">
        <f>COUNTIFS(C5:C49,"أنثى",Y5:Y49,"&gt;=10")</f>
        <v>0</v>
      </c>
      <c r="S172" s="26">
        <f>SUM(Q172:R172)</f>
        <v>0</v>
      </c>
      <c r="T172" s="74"/>
      <c r="V172" s="72" t="s">
        <v>69</v>
      </c>
      <c r="W172" s="26">
        <f>COUNTIFS(C5:C49,"أنثى",AF5:AF49,"&lt;10")</f>
        <v>0</v>
      </c>
      <c r="X172" s="26">
        <f>COUNTIFS(C5:C49,"أنثى",AF5:AF49,"&gt;=10")</f>
        <v>0</v>
      </c>
      <c r="Y172" s="26">
        <f>SUM(W172:X172)</f>
        <v>0</v>
      </c>
    </row>
    <row r="173" spans="1:28" x14ac:dyDescent="0.2">
      <c r="C173" s="72" t="s">
        <v>70</v>
      </c>
      <c r="D173" s="26">
        <f>COUNTIFS(C5:C49,"ذكر",I5:I49,"&lt;10")</f>
        <v>0</v>
      </c>
      <c r="E173" s="26">
        <f>COUNTIFS(C5:C49,"ذكر",I5:I49,"&gt;=10")</f>
        <v>0</v>
      </c>
      <c r="F173" s="26">
        <f>SUM(D173:E173)</f>
        <v>0</v>
      </c>
      <c r="H173" s="72" t="s">
        <v>70</v>
      </c>
      <c r="I173" s="26">
        <f>COUNTIFS(C5:C49,"ذكر",O5:O49,"&lt;10")</f>
        <v>0</v>
      </c>
      <c r="J173" s="26">
        <f>COUNTIFS(C5:C49,"ذكر",O5:O49,"&gt;=10")</f>
        <v>0</v>
      </c>
      <c r="K173" s="26">
        <f>SUM(I173:J173)</f>
        <v>0</v>
      </c>
      <c r="P173" s="72" t="s">
        <v>70</v>
      </c>
      <c r="Q173" s="26">
        <f>COUNTIFS(C5:C49,"ذكر",Y5:Y49,"&lt;10")</f>
        <v>0</v>
      </c>
      <c r="R173" s="26">
        <f>COUNTIFS(C5:C49,"ذكر",Y5:Y49,"&gt;=10")</f>
        <v>0</v>
      </c>
      <c r="S173" s="26">
        <f>SUM(Q173:R173)</f>
        <v>0</v>
      </c>
      <c r="T173" s="74"/>
      <c r="V173" s="72" t="s">
        <v>70</v>
      </c>
      <c r="W173" s="26">
        <f>COUNTIFS(C5:C49,"ذكر",AF5:AF49,"&lt;10")</f>
        <v>0</v>
      </c>
      <c r="X173" s="26">
        <f>COUNTIFS(C5:C49,"ذكر",AF5:AF49,"&gt;=10")</f>
        <v>0</v>
      </c>
      <c r="Y173" s="26">
        <f>SUM(W173:X173)</f>
        <v>0</v>
      </c>
    </row>
    <row r="174" spans="1:28" x14ac:dyDescent="0.2">
      <c r="C174" s="72" t="s">
        <v>68</v>
      </c>
      <c r="D174" s="26">
        <f>SUM(D172:D173)</f>
        <v>0</v>
      </c>
      <c r="E174" s="26">
        <f>SUM(E172:E173)</f>
        <v>0</v>
      </c>
      <c r="H174" s="72" t="s">
        <v>68</v>
      </c>
      <c r="I174" s="26">
        <f>SUM(I172:I173)</f>
        <v>0</v>
      </c>
      <c r="J174" s="26">
        <f>SUM(J172:J173)</f>
        <v>0</v>
      </c>
      <c r="P174" s="72" t="s">
        <v>68</v>
      </c>
      <c r="Q174" s="26">
        <f>SUM(Q172:Q173)</f>
        <v>0</v>
      </c>
      <c r="R174" s="26">
        <f>SUM(R172:R173)</f>
        <v>0</v>
      </c>
      <c r="V174" s="72" t="s">
        <v>68</v>
      </c>
      <c r="W174" s="26">
        <f>SUM(W172:W173)</f>
        <v>0</v>
      </c>
      <c r="X174" s="26">
        <f>SUM(X172:X173)</f>
        <v>0</v>
      </c>
    </row>
  </sheetData>
  <sheetProtection formatCells="0" formatColumns="0" formatRows="0" insertColumns="0" insertRows="0" insertHyperlinks="0" deleteColumns="0" deleteRows="0" sort="0" autoFilter="0" pivotTables="0"/>
  <mergeCells count="85">
    <mergeCell ref="A167:B167"/>
    <mergeCell ref="O167:P167"/>
    <mergeCell ref="U167:V167"/>
    <mergeCell ref="A1:B1"/>
    <mergeCell ref="O1:P1"/>
    <mergeCell ref="U1:V1"/>
    <mergeCell ref="U51:V51"/>
    <mergeCell ref="O51:P51"/>
    <mergeCell ref="A51:B51"/>
    <mergeCell ref="C1:F1"/>
    <mergeCell ref="H1:I1"/>
    <mergeCell ref="J1:M1"/>
    <mergeCell ref="Q1:S1"/>
    <mergeCell ref="K52:V52"/>
    <mergeCell ref="B55:C55"/>
    <mergeCell ref="B56:C56"/>
    <mergeCell ref="W1:Y1"/>
    <mergeCell ref="AA3:AG3"/>
    <mergeCell ref="AH3:AK3"/>
    <mergeCell ref="C51:F51"/>
    <mergeCell ref="H51:I51"/>
    <mergeCell ref="J51:M51"/>
    <mergeCell ref="Q51:S51"/>
    <mergeCell ref="W51:Y51"/>
    <mergeCell ref="D3:J3"/>
    <mergeCell ref="K3:P3"/>
    <mergeCell ref="Q3:Z3"/>
    <mergeCell ref="A57:A62"/>
    <mergeCell ref="B57:C57"/>
    <mergeCell ref="B58:C58"/>
    <mergeCell ref="B59:C59"/>
    <mergeCell ref="B61:C61"/>
    <mergeCell ref="B62:C62"/>
    <mergeCell ref="N65:R65"/>
    <mergeCell ref="S66:T66"/>
    <mergeCell ref="V66:W66"/>
    <mergeCell ref="S67:T67"/>
    <mergeCell ref="B68:F68"/>
    <mergeCell ref="S68:T68"/>
    <mergeCell ref="A98:B98"/>
    <mergeCell ref="B69:F69"/>
    <mergeCell ref="S69:T69"/>
    <mergeCell ref="S70:T70"/>
    <mergeCell ref="C91:F91"/>
    <mergeCell ref="H91:I91"/>
    <mergeCell ref="J91:M91"/>
    <mergeCell ref="Q91:S91"/>
    <mergeCell ref="A91:B91"/>
    <mergeCell ref="O91:P91"/>
    <mergeCell ref="W91:Y91"/>
    <mergeCell ref="K93:R93"/>
    <mergeCell ref="A95:B95"/>
    <mergeCell ref="A96:B96"/>
    <mergeCell ref="A97:B97"/>
    <mergeCell ref="U91:V91"/>
    <mergeCell ref="C125:F125"/>
    <mergeCell ref="A99:B99"/>
    <mergeCell ref="A108:B108"/>
    <mergeCell ref="A109:B109"/>
    <mergeCell ref="A110:B110"/>
    <mergeCell ref="A111:B111"/>
    <mergeCell ref="A112:B112"/>
    <mergeCell ref="A115:B115"/>
    <mergeCell ref="A116:B116"/>
    <mergeCell ref="A117:B117"/>
    <mergeCell ref="A118:B118"/>
    <mergeCell ref="A119:B119"/>
    <mergeCell ref="A125:B125"/>
    <mergeCell ref="C167:F167"/>
    <mergeCell ref="H167:I167"/>
    <mergeCell ref="J167:M167"/>
    <mergeCell ref="Q167:S167"/>
    <mergeCell ref="W167:Y167"/>
    <mergeCell ref="H125:I125"/>
    <mergeCell ref="J125:M125"/>
    <mergeCell ref="Q125:S125"/>
    <mergeCell ref="W125:Y125"/>
    <mergeCell ref="K127:R127"/>
    <mergeCell ref="U125:V125"/>
    <mergeCell ref="O125:P125"/>
    <mergeCell ref="J168:U168"/>
    <mergeCell ref="C170:F170"/>
    <mergeCell ref="H170:K170"/>
    <mergeCell ref="P170:S170"/>
    <mergeCell ref="V170:Y170"/>
  </mergeCells>
  <conditionalFormatting sqref="M5:M49">
    <cfRule type="cellIs" dxfId="170" priority="1" stopIfTrue="1" operator="equal">
      <formula>$M$56</formula>
    </cfRule>
    <cfRule type="cellIs" dxfId="169" priority="2" stopIfTrue="1" operator="equal">
      <formula>$M$55</formula>
    </cfRule>
  </conditionalFormatting>
  <conditionalFormatting sqref="U5:U49">
    <cfRule type="cellIs" dxfId="168" priority="3" stopIfTrue="1" operator="equal">
      <formula>$U$56</formula>
    </cfRule>
    <cfRule type="cellIs" dxfId="167" priority="4" stopIfTrue="1" operator="equal">
      <formula>$U$55</formula>
    </cfRule>
  </conditionalFormatting>
  <conditionalFormatting sqref="V5:V49">
    <cfRule type="cellIs" dxfId="166" priority="5" stopIfTrue="1" operator="equal">
      <formula>$V$56</formula>
    </cfRule>
    <cfRule type="cellIs" dxfId="165" priority="6" stopIfTrue="1" operator="equal">
      <formula>$V$55</formula>
    </cfRule>
  </conditionalFormatting>
  <conditionalFormatting sqref="W5:W49">
    <cfRule type="cellIs" dxfId="164" priority="7" stopIfTrue="1" operator="equal">
      <formula>$W$56</formula>
    </cfRule>
    <cfRule type="cellIs" dxfId="163" priority="8" stopIfTrue="1" operator="equal">
      <formula>$W$55</formula>
    </cfRule>
    <cfRule type="cellIs" dxfId="162" priority="9" stopIfTrue="1" operator="equal">
      <formula>7.77</formula>
    </cfRule>
  </conditionalFormatting>
  <conditionalFormatting sqref="AA5:AA49">
    <cfRule type="cellIs" dxfId="161" priority="10" stopIfTrue="1" operator="equal">
      <formula>$AA$56</formula>
    </cfRule>
    <cfRule type="cellIs" dxfId="160" priority="11" stopIfTrue="1" operator="equal">
      <formula>$AA$55</formula>
    </cfRule>
  </conditionalFormatting>
  <conditionalFormatting sqref="AB5:AB49">
    <cfRule type="cellIs" dxfId="159" priority="12" stopIfTrue="1" operator="equal">
      <formula>$AB$56</formula>
    </cfRule>
    <cfRule type="cellIs" dxfId="158" priority="13" stopIfTrue="1" operator="equal">
      <formula>$AB$55</formula>
    </cfRule>
  </conditionalFormatting>
  <conditionalFormatting sqref="K5:K49">
    <cfRule type="cellIs" dxfId="157" priority="14" stopIfTrue="1" operator="equal">
      <formula>$K$56</formula>
    </cfRule>
    <cfRule type="cellIs" dxfId="156" priority="15" stopIfTrue="1" operator="equal">
      <formula>$K$55</formula>
    </cfRule>
  </conditionalFormatting>
  <conditionalFormatting sqref="G5:G49">
    <cfRule type="cellIs" dxfId="155" priority="16" stopIfTrue="1" operator="equal">
      <formula>$G$56</formula>
    </cfRule>
    <cfRule type="cellIs" dxfId="154" priority="17" stopIfTrue="1" operator="equal">
      <formula>$G$55</formula>
    </cfRule>
  </conditionalFormatting>
  <conditionalFormatting sqref="F5:F49">
    <cfRule type="cellIs" dxfId="153" priority="18" stopIfTrue="1" operator="equal">
      <formula>$F$56</formula>
    </cfRule>
    <cfRule type="cellIs" dxfId="152" priority="19" stopIfTrue="1" operator="equal">
      <formula>$F$55</formula>
    </cfRule>
  </conditionalFormatting>
  <conditionalFormatting sqref="E5:E49">
    <cfRule type="cellIs" dxfId="151" priority="20" stopIfTrue="1" operator="equal">
      <formula>$E$56</formula>
    </cfRule>
    <cfRule type="cellIs" dxfId="150" priority="21" stopIfTrue="1" operator="equal">
      <formula>$E$55</formula>
    </cfRule>
  </conditionalFormatting>
  <conditionalFormatting sqref="D5:D49">
    <cfRule type="cellIs" dxfId="149" priority="22" stopIfTrue="1" operator="equal">
      <formula>$D$56</formula>
    </cfRule>
    <cfRule type="cellIs" dxfId="148" priority="23" stopIfTrue="1" operator="equal">
      <formula>$D$55</formula>
    </cfRule>
  </conditionalFormatting>
  <conditionalFormatting sqref="R5:R49">
    <cfRule type="cellIs" dxfId="147" priority="24" stopIfTrue="1" operator="equal">
      <formula>$R$56</formula>
    </cfRule>
    <cfRule type="cellIs" dxfId="146" priority="25" stopIfTrue="1" operator="equal">
      <formula>$R$55</formula>
    </cfRule>
  </conditionalFormatting>
  <conditionalFormatting sqref="T5:T49">
    <cfRule type="cellIs" dxfId="145" priority="26" stopIfTrue="1" operator="equal">
      <formula>$T$56</formula>
    </cfRule>
    <cfRule type="cellIs" dxfId="144" priority="27" stopIfTrue="1" operator="equal">
      <formula>$T$55</formula>
    </cfRule>
  </conditionalFormatting>
  <conditionalFormatting sqref="L5:L49">
    <cfRule type="cellIs" dxfId="143" priority="28" stopIfTrue="1" operator="equal">
      <formula>$L$56</formula>
    </cfRule>
    <cfRule type="cellIs" dxfId="142" priority="29" stopIfTrue="1" operator="equal">
      <formula>$L$55</formula>
    </cfRule>
  </conditionalFormatting>
  <conditionalFormatting sqref="S5:S49">
    <cfRule type="cellIs" dxfId="141" priority="30" stopIfTrue="1" operator="equal">
      <formula>$S$56</formula>
    </cfRule>
    <cfRule type="cellIs" dxfId="140" priority="31" stopIfTrue="1" operator="equal">
      <formula>$S$55</formula>
    </cfRule>
  </conditionalFormatting>
  <conditionalFormatting sqref="Q5:Q49">
    <cfRule type="cellIs" dxfId="139" priority="32" stopIfTrue="1" operator="equal">
      <formula>$Q$56</formula>
    </cfRule>
    <cfRule type="cellIs" dxfId="138" priority="33" stopIfTrue="1" operator="equal">
      <formula>$Q$55</formula>
    </cfRule>
  </conditionalFormatting>
  <conditionalFormatting sqref="AD5:AD49">
    <cfRule type="cellIs" dxfId="137" priority="34" stopIfTrue="1" operator="equal">
      <formula>$AD$56</formula>
    </cfRule>
    <cfRule type="cellIs" dxfId="136" priority="35" stopIfTrue="1" operator="equal">
      <formula>$AD$55</formula>
    </cfRule>
  </conditionalFormatting>
  <conditionalFormatting sqref="AC5:AC49">
    <cfRule type="cellIs" dxfId="135" priority="36" stopIfTrue="1" operator="equal">
      <formula>$AC$56</formula>
    </cfRule>
    <cfRule type="cellIs" dxfId="134" priority="37" stopIfTrue="1" operator="equal">
      <formula>$AC$55</formula>
    </cfRule>
  </conditionalFormatting>
  <dataValidations count="2">
    <dataValidation type="decimal" allowBlank="1" showInputMessage="1" showErrorMessage="1" errorTitle="الرجاء التصحيح" error="العدد يجب أن يكون بين 0 و 20" sqref="IZ5:JC49 SV5:SY49 ACR5:ACU49 AMN5:AMQ49 AWJ5:AWM49 BGF5:BGI49 BQB5:BQE49 BZX5:CAA49 CJT5:CJW49 CTP5:CTS49 DDL5:DDO49 DNH5:DNK49 DXD5:DXG49 EGZ5:EHC49 EQV5:EQY49 FAR5:FAU49 FKN5:FKQ49 FUJ5:FUM49 GEF5:GEI49 GOB5:GOE49 GXX5:GYA49 HHT5:HHW49 HRP5:HRS49 IBL5:IBO49 ILH5:ILK49 IVD5:IVG49 JEZ5:JFC49 JOV5:JOY49 JYR5:JYU49 KIN5:KIQ49 KSJ5:KSM49 LCF5:LCI49 LMB5:LME49 LVX5:LWA49 MFT5:MFW49 MPP5:MPS49 MZL5:MZO49 NJH5:NJK49 NTD5:NTG49 OCZ5:ODC49 OMV5:OMY49 OWR5:OWU49 PGN5:PGQ49 PQJ5:PQM49 QAF5:QAI49 QKB5:QKE49 QTX5:QUA49 RDT5:RDW49 RNP5:RNS49 RXL5:RXO49 SHH5:SHK49 SRD5:SRG49 TAZ5:TBC49 TKV5:TKY49 TUR5:TUU49 UEN5:UEQ49 UOJ5:UOM49 UYF5:UYI49 VIB5:VIE49 VRX5:VSA49 WBT5:WBW49 WLP5:WLS49 WVL5:WVO49 D65550:G65584 IZ65550:JC65584 SV65550:SY65584 ACR65550:ACU65584 AMN65550:AMQ65584 AWJ65550:AWM65584 BGF65550:BGI65584 BQB65550:BQE65584 BZX65550:CAA65584 CJT65550:CJW65584 CTP65550:CTS65584 DDL65550:DDO65584 DNH65550:DNK65584 DXD65550:DXG65584 EGZ65550:EHC65584 EQV65550:EQY65584 FAR65550:FAU65584 FKN65550:FKQ65584 FUJ65550:FUM65584 GEF65550:GEI65584 GOB65550:GOE65584 GXX65550:GYA65584 HHT65550:HHW65584 HRP65550:HRS65584 IBL65550:IBO65584 ILH65550:ILK65584 IVD65550:IVG65584 JEZ65550:JFC65584 JOV65550:JOY65584 JYR65550:JYU65584 KIN65550:KIQ65584 KSJ65550:KSM65584 LCF65550:LCI65584 LMB65550:LME65584 LVX65550:LWA65584 MFT65550:MFW65584 MPP65550:MPS65584 MZL65550:MZO65584 NJH65550:NJK65584 NTD65550:NTG65584 OCZ65550:ODC65584 OMV65550:OMY65584 OWR65550:OWU65584 PGN65550:PGQ65584 PQJ65550:PQM65584 QAF65550:QAI65584 QKB65550:QKE65584 QTX65550:QUA65584 RDT65550:RDW65584 RNP65550:RNS65584 RXL65550:RXO65584 SHH65550:SHK65584 SRD65550:SRG65584 TAZ65550:TBC65584 TKV65550:TKY65584 TUR65550:TUU65584 UEN65550:UEQ65584 UOJ65550:UOM65584 UYF65550:UYI65584 VIB65550:VIE65584 VRX65550:VSA65584 WBT65550:WBW65584 WLP65550:WLS65584 WVL65550:WVO65584 D131086:G131120 IZ131086:JC131120 SV131086:SY131120 ACR131086:ACU131120 AMN131086:AMQ131120 AWJ131086:AWM131120 BGF131086:BGI131120 BQB131086:BQE131120 BZX131086:CAA131120 CJT131086:CJW131120 CTP131086:CTS131120 DDL131086:DDO131120 DNH131086:DNK131120 DXD131086:DXG131120 EGZ131086:EHC131120 EQV131086:EQY131120 FAR131086:FAU131120 FKN131086:FKQ131120 FUJ131086:FUM131120 GEF131086:GEI131120 GOB131086:GOE131120 GXX131086:GYA131120 HHT131086:HHW131120 HRP131086:HRS131120 IBL131086:IBO131120 ILH131086:ILK131120 IVD131086:IVG131120 JEZ131086:JFC131120 JOV131086:JOY131120 JYR131086:JYU131120 KIN131086:KIQ131120 KSJ131086:KSM131120 LCF131086:LCI131120 LMB131086:LME131120 LVX131086:LWA131120 MFT131086:MFW131120 MPP131086:MPS131120 MZL131086:MZO131120 NJH131086:NJK131120 NTD131086:NTG131120 OCZ131086:ODC131120 OMV131086:OMY131120 OWR131086:OWU131120 PGN131086:PGQ131120 PQJ131086:PQM131120 QAF131086:QAI131120 QKB131086:QKE131120 QTX131086:QUA131120 RDT131086:RDW131120 RNP131086:RNS131120 RXL131086:RXO131120 SHH131086:SHK131120 SRD131086:SRG131120 TAZ131086:TBC131120 TKV131086:TKY131120 TUR131086:TUU131120 UEN131086:UEQ131120 UOJ131086:UOM131120 UYF131086:UYI131120 VIB131086:VIE131120 VRX131086:VSA131120 WBT131086:WBW131120 WLP131086:WLS131120 WVL131086:WVO131120 D196622:G196656 IZ196622:JC196656 SV196622:SY196656 ACR196622:ACU196656 AMN196622:AMQ196656 AWJ196622:AWM196656 BGF196622:BGI196656 BQB196622:BQE196656 BZX196622:CAA196656 CJT196622:CJW196656 CTP196622:CTS196656 DDL196622:DDO196656 DNH196622:DNK196656 DXD196622:DXG196656 EGZ196622:EHC196656 EQV196622:EQY196656 FAR196622:FAU196656 FKN196622:FKQ196656 FUJ196622:FUM196656 GEF196622:GEI196656 GOB196622:GOE196656 GXX196622:GYA196656 HHT196622:HHW196656 HRP196622:HRS196656 IBL196622:IBO196656 ILH196622:ILK196656 IVD196622:IVG196656 JEZ196622:JFC196656 JOV196622:JOY196656 JYR196622:JYU196656 KIN196622:KIQ196656 KSJ196622:KSM196656 LCF196622:LCI196656 LMB196622:LME196656 LVX196622:LWA196656 MFT196622:MFW196656 MPP196622:MPS196656 MZL196622:MZO196656 NJH196622:NJK196656 NTD196622:NTG196656 OCZ196622:ODC196656 OMV196622:OMY196656 OWR196622:OWU196656 PGN196622:PGQ196656 PQJ196622:PQM196656 QAF196622:QAI196656 QKB196622:QKE196656 QTX196622:QUA196656 RDT196622:RDW196656 RNP196622:RNS196656 RXL196622:RXO196656 SHH196622:SHK196656 SRD196622:SRG196656 TAZ196622:TBC196656 TKV196622:TKY196656 TUR196622:TUU196656 UEN196622:UEQ196656 UOJ196622:UOM196656 UYF196622:UYI196656 VIB196622:VIE196656 VRX196622:VSA196656 WBT196622:WBW196656 WLP196622:WLS196656 WVL196622:WVO196656 D262158:G262192 IZ262158:JC262192 SV262158:SY262192 ACR262158:ACU262192 AMN262158:AMQ262192 AWJ262158:AWM262192 BGF262158:BGI262192 BQB262158:BQE262192 BZX262158:CAA262192 CJT262158:CJW262192 CTP262158:CTS262192 DDL262158:DDO262192 DNH262158:DNK262192 DXD262158:DXG262192 EGZ262158:EHC262192 EQV262158:EQY262192 FAR262158:FAU262192 FKN262158:FKQ262192 FUJ262158:FUM262192 GEF262158:GEI262192 GOB262158:GOE262192 GXX262158:GYA262192 HHT262158:HHW262192 HRP262158:HRS262192 IBL262158:IBO262192 ILH262158:ILK262192 IVD262158:IVG262192 JEZ262158:JFC262192 JOV262158:JOY262192 JYR262158:JYU262192 KIN262158:KIQ262192 KSJ262158:KSM262192 LCF262158:LCI262192 LMB262158:LME262192 LVX262158:LWA262192 MFT262158:MFW262192 MPP262158:MPS262192 MZL262158:MZO262192 NJH262158:NJK262192 NTD262158:NTG262192 OCZ262158:ODC262192 OMV262158:OMY262192 OWR262158:OWU262192 PGN262158:PGQ262192 PQJ262158:PQM262192 QAF262158:QAI262192 QKB262158:QKE262192 QTX262158:QUA262192 RDT262158:RDW262192 RNP262158:RNS262192 RXL262158:RXO262192 SHH262158:SHK262192 SRD262158:SRG262192 TAZ262158:TBC262192 TKV262158:TKY262192 TUR262158:TUU262192 UEN262158:UEQ262192 UOJ262158:UOM262192 UYF262158:UYI262192 VIB262158:VIE262192 VRX262158:VSA262192 WBT262158:WBW262192 WLP262158:WLS262192 WVL262158:WVO262192 D327694:G327728 IZ327694:JC327728 SV327694:SY327728 ACR327694:ACU327728 AMN327694:AMQ327728 AWJ327694:AWM327728 BGF327694:BGI327728 BQB327694:BQE327728 BZX327694:CAA327728 CJT327694:CJW327728 CTP327694:CTS327728 DDL327694:DDO327728 DNH327694:DNK327728 DXD327694:DXG327728 EGZ327694:EHC327728 EQV327694:EQY327728 FAR327694:FAU327728 FKN327694:FKQ327728 FUJ327694:FUM327728 GEF327694:GEI327728 GOB327694:GOE327728 GXX327694:GYA327728 HHT327694:HHW327728 HRP327694:HRS327728 IBL327694:IBO327728 ILH327694:ILK327728 IVD327694:IVG327728 JEZ327694:JFC327728 JOV327694:JOY327728 JYR327694:JYU327728 KIN327694:KIQ327728 KSJ327694:KSM327728 LCF327694:LCI327728 LMB327694:LME327728 LVX327694:LWA327728 MFT327694:MFW327728 MPP327694:MPS327728 MZL327694:MZO327728 NJH327694:NJK327728 NTD327694:NTG327728 OCZ327694:ODC327728 OMV327694:OMY327728 OWR327694:OWU327728 PGN327694:PGQ327728 PQJ327694:PQM327728 QAF327694:QAI327728 QKB327694:QKE327728 QTX327694:QUA327728 RDT327694:RDW327728 RNP327694:RNS327728 RXL327694:RXO327728 SHH327694:SHK327728 SRD327694:SRG327728 TAZ327694:TBC327728 TKV327694:TKY327728 TUR327694:TUU327728 UEN327694:UEQ327728 UOJ327694:UOM327728 UYF327694:UYI327728 VIB327694:VIE327728 VRX327694:VSA327728 WBT327694:WBW327728 WLP327694:WLS327728 WVL327694:WVO327728 D393230:G393264 IZ393230:JC393264 SV393230:SY393264 ACR393230:ACU393264 AMN393230:AMQ393264 AWJ393230:AWM393264 BGF393230:BGI393264 BQB393230:BQE393264 BZX393230:CAA393264 CJT393230:CJW393264 CTP393230:CTS393264 DDL393230:DDO393264 DNH393230:DNK393264 DXD393230:DXG393264 EGZ393230:EHC393264 EQV393230:EQY393264 FAR393230:FAU393264 FKN393230:FKQ393264 FUJ393230:FUM393264 GEF393230:GEI393264 GOB393230:GOE393264 GXX393230:GYA393264 HHT393230:HHW393264 HRP393230:HRS393264 IBL393230:IBO393264 ILH393230:ILK393264 IVD393230:IVG393264 JEZ393230:JFC393264 JOV393230:JOY393264 JYR393230:JYU393264 KIN393230:KIQ393264 KSJ393230:KSM393264 LCF393230:LCI393264 LMB393230:LME393264 LVX393230:LWA393264 MFT393230:MFW393264 MPP393230:MPS393264 MZL393230:MZO393264 NJH393230:NJK393264 NTD393230:NTG393264 OCZ393230:ODC393264 OMV393230:OMY393264 OWR393230:OWU393264 PGN393230:PGQ393264 PQJ393230:PQM393264 QAF393230:QAI393264 QKB393230:QKE393264 QTX393230:QUA393264 RDT393230:RDW393264 RNP393230:RNS393264 RXL393230:RXO393264 SHH393230:SHK393264 SRD393230:SRG393264 TAZ393230:TBC393264 TKV393230:TKY393264 TUR393230:TUU393264 UEN393230:UEQ393264 UOJ393230:UOM393264 UYF393230:UYI393264 VIB393230:VIE393264 VRX393230:VSA393264 WBT393230:WBW393264 WLP393230:WLS393264 WVL393230:WVO393264 D458766:G458800 IZ458766:JC458800 SV458766:SY458800 ACR458766:ACU458800 AMN458766:AMQ458800 AWJ458766:AWM458800 BGF458766:BGI458800 BQB458766:BQE458800 BZX458766:CAA458800 CJT458766:CJW458800 CTP458766:CTS458800 DDL458766:DDO458800 DNH458766:DNK458800 DXD458766:DXG458800 EGZ458766:EHC458800 EQV458766:EQY458800 FAR458766:FAU458800 FKN458766:FKQ458800 FUJ458766:FUM458800 GEF458766:GEI458800 GOB458766:GOE458800 GXX458766:GYA458800 HHT458766:HHW458800 HRP458766:HRS458800 IBL458766:IBO458800 ILH458766:ILK458800 IVD458766:IVG458800 JEZ458766:JFC458800 JOV458766:JOY458800 JYR458766:JYU458800 KIN458766:KIQ458800 KSJ458766:KSM458800 LCF458766:LCI458800 LMB458766:LME458800 LVX458766:LWA458800 MFT458766:MFW458800 MPP458766:MPS458800 MZL458766:MZO458800 NJH458766:NJK458800 NTD458766:NTG458800 OCZ458766:ODC458800 OMV458766:OMY458800 OWR458766:OWU458800 PGN458766:PGQ458800 PQJ458766:PQM458800 QAF458766:QAI458800 QKB458766:QKE458800 QTX458766:QUA458800 RDT458766:RDW458800 RNP458766:RNS458800 RXL458766:RXO458800 SHH458766:SHK458800 SRD458766:SRG458800 TAZ458766:TBC458800 TKV458766:TKY458800 TUR458766:TUU458800 UEN458766:UEQ458800 UOJ458766:UOM458800 UYF458766:UYI458800 VIB458766:VIE458800 VRX458766:VSA458800 WBT458766:WBW458800 WLP458766:WLS458800 WVL458766:WVO458800 D524302:G524336 IZ524302:JC524336 SV524302:SY524336 ACR524302:ACU524336 AMN524302:AMQ524336 AWJ524302:AWM524336 BGF524302:BGI524336 BQB524302:BQE524336 BZX524302:CAA524336 CJT524302:CJW524336 CTP524302:CTS524336 DDL524302:DDO524336 DNH524302:DNK524336 DXD524302:DXG524336 EGZ524302:EHC524336 EQV524302:EQY524336 FAR524302:FAU524336 FKN524302:FKQ524336 FUJ524302:FUM524336 GEF524302:GEI524336 GOB524302:GOE524336 GXX524302:GYA524336 HHT524302:HHW524336 HRP524302:HRS524336 IBL524302:IBO524336 ILH524302:ILK524336 IVD524302:IVG524336 JEZ524302:JFC524336 JOV524302:JOY524336 JYR524302:JYU524336 KIN524302:KIQ524336 KSJ524302:KSM524336 LCF524302:LCI524336 LMB524302:LME524336 LVX524302:LWA524336 MFT524302:MFW524336 MPP524302:MPS524336 MZL524302:MZO524336 NJH524302:NJK524336 NTD524302:NTG524336 OCZ524302:ODC524336 OMV524302:OMY524336 OWR524302:OWU524336 PGN524302:PGQ524336 PQJ524302:PQM524336 QAF524302:QAI524336 QKB524302:QKE524336 QTX524302:QUA524336 RDT524302:RDW524336 RNP524302:RNS524336 RXL524302:RXO524336 SHH524302:SHK524336 SRD524302:SRG524336 TAZ524302:TBC524336 TKV524302:TKY524336 TUR524302:TUU524336 UEN524302:UEQ524336 UOJ524302:UOM524336 UYF524302:UYI524336 VIB524302:VIE524336 VRX524302:VSA524336 WBT524302:WBW524336 WLP524302:WLS524336 WVL524302:WVO524336 D589838:G589872 IZ589838:JC589872 SV589838:SY589872 ACR589838:ACU589872 AMN589838:AMQ589872 AWJ589838:AWM589872 BGF589838:BGI589872 BQB589838:BQE589872 BZX589838:CAA589872 CJT589838:CJW589872 CTP589838:CTS589872 DDL589838:DDO589872 DNH589838:DNK589872 DXD589838:DXG589872 EGZ589838:EHC589872 EQV589838:EQY589872 FAR589838:FAU589872 FKN589838:FKQ589872 FUJ589838:FUM589872 GEF589838:GEI589872 GOB589838:GOE589872 GXX589838:GYA589872 HHT589838:HHW589872 HRP589838:HRS589872 IBL589838:IBO589872 ILH589838:ILK589872 IVD589838:IVG589872 JEZ589838:JFC589872 JOV589838:JOY589872 JYR589838:JYU589872 KIN589838:KIQ589872 KSJ589838:KSM589872 LCF589838:LCI589872 LMB589838:LME589872 LVX589838:LWA589872 MFT589838:MFW589872 MPP589838:MPS589872 MZL589838:MZO589872 NJH589838:NJK589872 NTD589838:NTG589872 OCZ589838:ODC589872 OMV589838:OMY589872 OWR589838:OWU589872 PGN589838:PGQ589872 PQJ589838:PQM589872 QAF589838:QAI589872 QKB589838:QKE589872 QTX589838:QUA589872 RDT589838:RDW589872 RNP589838:RNS589872 RXL589838:RXO589872 SHH589838:SHK589872 SRD589838:SRG589872 TAZ589838:TBC589872 TKV589838:TKY589872 TUR589838:TUU589872 UEN589838:UEQ589872 UOJ589838:UOM589872 UYF589838:UYI589872 VIB589838:VIE589872 VRX589838:VSA589872 WBT589838:WBW589872 WLP589838:WLS589872 WVL589838:WVO589872 D655374:G655408 IZ655374:JC655408 SV655374:SY655408 ACR655374:ACU655408 AMN655374:AMQ655408 AWJ655374:AWM655408 BGF655374:BGI655408 BQB655374:BQE655408 BZX655374:CAA655408 CJT655374:CJW655408 CTP655374:CTS655408 DDL655374:DDO655408 DNH655374:DNK655408 DXD655374:DXG655408 EGZ655374:EHC655408 EQV655374:EQY655408 FAR655374:FAU655408 FKN655374:FKQ655408 FUJ655374:FUM655408 GEF655374:GEI655408 GOB655374:GOE655408 GXX655374:GYA655408 HHT655374:HHW655408 HRP655374:HRS655408 IBL655374:IBO655408 ILH655374:ILK655408 IVD655374:IVG655408 JEZ655374:JFC655408 JOV655374:JOY655408 JYR655374:JYU655408 KIN655374:KIQ655408 KSJ655374:KSM655408 LCF655374:LCI655408 LMB655374:LME655408 LVX655374:LWA655408 MFT655374:MFW655408 MPP655374:MPS655408 MZL655374:MZO655408 NJH655374:NJK655408 NTD655374:NTG655408 OCZ655374:ODC655408 OMV655374:OMY655408 OWR655374:OWU655408 PGN655374:PGQ655408 PQJ655374:PQM655408 QAF655374:QAI655408 QKB655374:QKE655408 QTX655374:QUA655408 RDT655374:RDW655408 RNP655374:RNS655408 RXL655374:RXO655408 SHH655374:SHK655408 SRD655374:SRG655408 TAZ655374:TBC655408 TKV655374:TKY655408 TUR655374:TUU655408 UEN655374:UEQ655408 UOJ655374:UOM655408 UYF655374:UYI655408 VIB655374:VIE655408 VRX655374:VSA655408 WBT655374:WBW655408 WLP655374:WLS655408 WVL655374:WVO655408 D720910:G720944 IZ720910:JC720944 SV720910:SY720944 ACR720910:ACU720944 AMN720910:AMQ720944 AWJ720910:AWM720944 BGF720910:BGI720944 BQB720910:BQE720944 BZX720910:CAA720944 CJT720910:CJW720944 CTP720910:CTS720944 DDL720910:DDO720944 DNH720910:DNK720944 DXD720910:DXG720944 EGZ720910:EHC720944 EQV720910:EQY720944 FAR720910:FAU720944 FKN720910:FKQ720944 FUJ720910:FUM720944 GEF720910:GEI720944 GOB720910:GOE720944 GXX720910:GYA720944 HHT720910:HHW720944 HRP720910:HRS720944 IBL720910:IBO720944 ILH720910:ILK720944 IVD720910:IVG720944 JEZ720910:JFC720944 JOV720910:JOY720944 JYR720910:JYU720944 KIN720910:KIQ720944 KSJ720910:KSM720944 LCF720910:LCI720944 LMB720910:LME720944 LVX720910:LWA720944 MFT720910:MFW720944 MPP720910:MPS720944 MZL720910:MZO720944 NJH720910:NJK720944 NTD720910:NTG720944 OCZ720910:ODC720944 OMV720910:OMY720944 OWR720910:OWU720944 PGN720910:PGQ720944 PQJ720910:PQM720944 QAF720910:QAI720944 QKB720910:QKE720944 QTX720910:QUA720944 RDT720910:RDW720944 RNP720910:RNS720944 RXL720910:RXO720944 SHH720910:SHK720944 SRD720910:SRG720944 TAZ720910:TBC720944 TKV720910:TKY720944 TUR720910:TUU720944 UEN720910:UEQ720944 UOJ720910:UOM720944 UYF720910:UYI720944 VIB720910:VIE720944 VRX720910:VSA720944 WBT720910:WBW720944 WLP720910:WLS720944 WVL720910:WVO720944 D786446:G786480 IZ786446:JC786480 SV786446:SY786480 ACR786446:ACU786480 AMN786446:AMQ786480 AWJ786446:AWM786480 BGF786446:BGI786480 BQB786446:BQE786480 BZX786446:CAA786480 CJT786446:CJW786480 CTP786446:CTS786480 DDL786446:DDO786480 DNH786446:DNK786480 DXD786446:DXG786480 EGZ786446:EHC786480 EQV786446:EQY786480 FAR786446:FAU786480 FKN786446:FKQ786480 FUJ786446:FUM786480 GEF786446:GEI786480 GOB786446:GOE786480 GXX786446:GYA786480 HHT786446:HHW786480 HRP786446:HRS786480 IBL786446:IBO786480 ILH786446:ILK786480 IVD786446:IVG786480 JEZ786446:JFC786480 JOV786446:JOY786480 JYR786446:JYU786480 KIN786446:KIQ786480 KSJ786446:KSM786480 LCF786446:LCI786480 LMB786446:LME786480 LVX786446:LWA786480 MFT786446:MFW786480 MPP786446:MPS786480 MZL786446:MZO786480 NJH786446:NJK786480 NTD786446:NTG786480 OCZ786446:ODC786480 OMV786446:OMY786480 OWR786446:OWU786480 PGN786446:PGQ786480 PQJ786446:PQM786480 QAF786446:QAI786480 QKB786446:QKE786480 QTX786446:QUA786480 RDT786446:RDW786480 RNP786446:RNS786480 RXL786446:RXO786480 SHH786446:SHK786480 SRD786446:SRG786480 TAZ786446:TBC786480 TKV786446:TKY786480 TUR786446:TUU786480 UEN786446:UEQ786480 UOJ786446:UOM786480 UYF786446:UYI786480 VIB786446:VIE786480 VRX786446:VSA786480 WBT786446:WBW786480 WLP786446:WLS786480 WVL786446:WVO786480 D851982:G852016 IZ851982:JC852016 SV851982:SY852016 ACR851982:ACU852016 AMN851982:AMQ852016 AWJ851982:AWM852016 BGF851982:BGI852016 BQB851982:BQE852016 BZX851982:CAA852016 CJT851982:CJW852016 CTP851982:CTS852016 DDL851982:DDO852016 DNH851982:DNK852016 DXD851982:DXG852016 EGZ851982:EHC852016 EQV851982:EQY852016 FAR851982:FAU852016 FKN851982:FKQ852016 FUJ851982:FUM852016 GEF851982:GEI852016 GOB851982:GOE852016 GXX851982:GYA852016 HHT851982:HHW852016 HRP851982:HRS852016 IBL851982:IBO852016 ILH851982:ILK852016 IVD851982:IVG852016 JEZ851982:JFC852016 JOV851982:JOY852016 JYR851982:JYU852016 KIN851982:KIQ852016 KSJ851982:KSM852016 LCF851982:LCI852016 LMB851982:LME852016 LVX851982:LWA852016 MFT851982:MFW852016 MPP851982:MPS852016 MZL851982:MZO852016 NJH851982:NJK852016 NTD851982:NTG852016 OCZ851982:ODC852016 OMV851982:OMY852016 OWR851982:OWU852016 PGN851982:PGQ852016 PQJ851982:PQM852016 QAF851982:QAI852016 QKB851982:QKE852016 QTX851982:QUA852016 RDT851982:RDW852016 RNP851982:RNS852016 RXL851982:RXO852016 SHH851982:SHK852016 SRD851982:SRG852016 TAZ851982:TBC852016 TKV851982:TKY852016 TUR851982:TUU852016 UEN851982:UEQ852016 UOJ851982:UOM852016 UYF851982:UYI852016 VIB851982:VIE852016 VRX851982:VSA852016 WBT851982:WBW852016 WLP851982:WLS852016 WVL851982:WVO852016 D917518:G917552 IZ917518:JC917552 SV917518:SY917552 ACR917518:ACU917552 AMN917518:AMQ917552 AWJ917518:AWM917552 BGF917518:BGI917552 BQB917518:BQE917552 BZX917518:CAA917552 CJT917518:CJW917552 CTP917518:CTS917552 DDL917518:DDO917552 DNH917518:DNK917552 DXD917518:DXG917552 EGZ917518:EHC917552 EQV917518:EQY917552 FAR917518:FAU917552 FKN917518:FKQ917552 FUJ917518:FUM917552 GEF917518:GEI917552 GOB917518:GOE917552 GXX917518:GYA917552 HHT917518:HHW917552 HRP917518:HRS917552 IBL917518:IBO917552 ILH917518:ILK917552 IVD917518:IVG917552 JEZ917518:JFC917552 JOV917518:JOY917552 JYR917518:JYU917552 KIN917518:KIQ917552 KSJ917518:KSM917552 LCF917518:LCI917552 LMB917518:LME917552 LVX917518:LWA917552 MFT917518:MFW917552 MPP917518:MPS917552 MZL917518:MZO917552 NJH917518:NJK917552 NTD917518:NTG917552 OCZ917518:ODC917552 OMV917518:OMY917552 OWR917518:OWU917552 PGN917518:PGQ917552 PQJ917518:PQM917552 QAF917518:QAI917552 QKB917518:QKE917552 QTX917518:QUA917552 RDT917518:RDW917552 RNP917518:RNS917552 RXL917518:RXO917552 SHH917518:SHK917552 SRD917518:SRG917552 TAZ917518:TBC917552 TKV917518:TKY917552 TUR917518:TUU917552 UEN917518:UEQ917552 UOJ917518:UOM917552 UYF917518:UYI917552 VIB917518:VIE917552 VRX917518:VSA917552 WBT917518:WBW917552 WLP917518:WLS917552 WVL917518:WVO917552 D983054:G983088 IZ983054:JC983088 SV983054:SY983088 ACR983054:ACU983088 AMN983054:AMQ983088 AWJ983054:AWM983088 BGF983054:BGI983088 BQB983054:BQE983088 BZX983054:CAA983088 CJT983054:CJW983088 CTP983054:CTS983088 DDL983054:DDO983088 DNH983054:DNK983088 DXD983054:DXG983088 EGZ983054:EHC983088 EQV983054:EQY983088 FAR983054:FAU983088 FKN983054:FKQ983088 FUJ983054:FUM983088 GEF983054:GEI983088 GOB983054:GOE983088 GXX983054:GYA983088 HHT983054:HHW983088 HRP983054:HRS983088 IBL983054:IBO983088 ILH983054:ILK983088 IVD983054:IVG983088 JEZ983054:JFC983088 JOV983054:JOY983088 JYR983054:JYU983088 KIN983054:KIQ983088 KSJ983054:KSM983088 LCF983054:LCI983088 LMB983054:LME983088 LVX983054:LWA983088 MFT983054:MFW983088 MPP983054:MPS983088 MZL983054:MZO983088 NJH983054:NJK983088 NTD983054:NTG983088 OCZ983054:ODC983088 OMV983054:OMY983088 OWR983054:OWU983088 PGN983054:PGQ983088 PQJ983054:PQM983088 QAF983054:QAI983088 QKB983054:QKE983088 QTX983054:QUA983088 RDT983054:RDW983088 RNP983054:RNS983088 RXL983054:RXO983088 SHH983054:SHK983088 SRD983054:SRG983088 TAZ983054:TBC983088 TKV983054:TKY983088 TUR983054:TUU983088 UEN983054:UEQ983088 UOJ983054:UOM983088 UYF983054:UYI983088 VIB983054:VIE983088 VRX983054:VSA983088 WBT983054:WBW983088 WLP983054:WLS983088 WVL983054:WVO983088 W9:W15 JS9:JS15 TO9:TO15 ADK9:ADK15 ANG9:ANG15 AXC9:AXC15 BGY9:BGY15 BQU9:BQU15 CAQ9:CAQ15 CKM9:CKM15 CUI9:CUI15 DEE9:DEE15 DOA9:DOA15 DXW9:DXW15 EHS9:EHS15 ERO9:ERO15 FBK9:FBK15 FLG9:FLG15 FVC9:FVC15 GEY9:GEY15 GOU9:GOU15 GYQ9:GYQ15 HIM9:HIM15 HSI9:HSI15 ICE9:ICE15 IMA9:IMA15 IVW9:IVW15 JFS9:JFS15 JPO9:JPO15 JZK9:JZK15 KJG9:KJG15 KTC9:KTC15 LCY9:LCY15 LMU9:LMU15 LWQ9:LWQ15 MGM9:MGM15 MQI9:MQI15 NAE9:NAE15 NKA9:NKA15 NTW9:NTW15 ODS9:ODS15 ONO9:ONO15 OXK9:OXK15 PHG9:PHG15 PRC9:PRC15 QAY9:QAY15 QKU9:QKU15 QUQ9:QUQ15 REM9:REM15 ROI9:ROI15 RYE9:RYE15 SIA9:SIA15 SRW9:SRW15 TBS9:TBS15 TLO9:TLO15 TVK9:TVK15 UFG9:UFG15 UPC9:UPC15 UYY9:UYY15 VIU9:VIU15 VSQ9:VSQ15 WCM9:WCM15 WMI9:WMI15 WWE9:WWE15 W65554:W65560 JS65554:JS65560 TO65554:TO65560 ADK65554:ADK65560 ANG65554:ANG65560 AXC65554:AXC65560 BGY65554:BGY65560 BQU65554:BQU65560 CAQ65554:CAQ65560 CKM65554:CKM65560 CUI65554:CUI65560 DEE65554:DEE65560 DOA65554:DOA65560 DXW65554:DXW65560 EHS65554:EHS65560 ERO65554:ERO65560 FBK65554:FBK65560 FLG65554:FLG65560 FVC65554:FVC65560 GEY65554:GEY65560 GOU65554:GOU65560 GYQ65554:GYQ65560 HIM65554:HIM65560 HSI65554:HSI65560 ICE65554:ICE65560 IMA65554:IMA65560 IVW65554:IVW65560 JFS65554:JFS65560 JPO65554:JPO65560 JZK65554:JZK65560 KJG65554:KJG65560 KTC65554:KTC65560 LCY65554:LCY65560 LMU65554:LMU65560 LWQ65554:LWQ65560 MGM65554:MGM65560 MQI65554:MQI65560 NAE65554:NAE65560 NKA65554:NKA65560 NTW65554:NTW65560 ODS65554:ODS65560 ONO65554:ONO65560 OXK65554:OXK65560 PHG65554:PHG65560 PRC65554:PRC65560 QAY65554:QAY65560 QKU65554:QKU65560 QUQ65554:QUQ65560 REM65554:REM65560 ROI65554:ROI65560 RYE65554:RYE65560 SIA65554:SIA65560 SRW65554:SRW65560 TBS65554:TBS65560 TLO65554:TLO65560 TVK65554:TVK65560 UFG65554:UFG65560 UPC65554:UPC65560 UYY65554:UYY65560 VIU65554:VIU65560 VSQ65554:VSQ65560 WCM65554:WCM65560 WMI65554:WMI65560 WWE65554:WWE65560 W131090:W131096 JS131090:JS131096 TO131090:TO131096 ADK131090:ADK131096 ANG131090:ANG131096 AXC131090:AXC131096 BGY131090:BGY131096 BQU131090:BQU131096 CAQ131090:CAQ131096 CKM131090:CKM131096 CUI131090:CUI131096 DEE131090:DEE131096 DOA131090:DOA131096 DXW131090:DXW131096 EHS131090:EHS131096 ERO131090:ERO131096 FBK131090:FBK131096 FLG131090:FLG131096 FVC131090:FVC131096 GEY131090:GEY131096 GOU131090:GOU131096 GYQ131090:GYQ131096 HIM131090:HIM131096 HSI131090:HSI131096 ICE131090:ICE131096 IMA131090:IMA131096 IVW131090:IVW131096 JFS131090:JFS131096 JPO131090:JPO131096 JZK131090:JZK131096 KJG131090:KJG131096 KTC131090:KTC131096 LCY131090:LCY131096 LMU131090:LMU131096 LWQ131090:LWQ131096 MGM131090:MGM131096 MQI131090:MQI131096 NAE131090:NAE131096 NKA131090:NKA131096 NTW131090:NTW131096 ODS131090:ODS131096 ONO131090:ONO131096 OXK131090:OXK131096 PHG131090:PHG131096 PRC131090:PRC131096 QAY131090:QAY131096 QKU131090:QKU131096 QUQ131090:QUQ131096 REM131090:REM131096 ROI131090:ROI131096 RYE131090:RYE131096 SIA131090:SIA131096 SRW131090:SRW131096 TBS131090:TBS131096 TLO131090:TLO131096 TVK131090:TVK131096 UFG131090:UFG131096 UPC131090:UPC131096 UYY131090:UYY131096 VIU131090:VIU131096 VSQ131090:VSQ131096 WCM131090:WCM131096 WMI131090:WMI131096 WWE131090:WWE131096 W196626:W196632 JS196626:JS196632 TO196626:TO196632 ADK196626:ADK196632 ANG196626:ANG196632 AXC196626:AXC196632 BGY196626:BGY196632 BQU196626:BQU196632 CAQ196626:CAQ196632 CKM196626:CKM196632 CUI196626:CUI196632 DEE196626:DEE196632 DOA196626:DOA196632 DXW196626:DXW196632 EHS196626:EHS196632 ERO196626:ERO196632 FBK196626:FBK196632 FLG196626:FLG196632 FVC196626:FVC196632 GEY196626:GEY196632 GOU196626:GOU196632 GYQ196626:GYQ196632 HIM196626:HIM196632 HSI196626:HSI196632 ICE196626:ICE196632 IMA196626:IMA196632 IVW196626:IVW196632 JFS196626:JFS196632 JPO196626:JPO196632 JZK196626:JZK196632 KJG196626:KJG196632 KTC196626:KTC196632 LCY196626:LCY196632 LMU196626:LMU196632 LWQ196626:LWQ196632 MGM196626:MGM196632 MQI196626:MQI196632 NAE196626:NAE196632 NKA196626:NKA196632 NTW196626:NTW196632 ODS196626:ODS196632 ONO196626:ONO196632 OXK196626:OXK196632 PHG196626:PHG196632 PRC196626:PRC196632 QAY196626:QAY196632 QKU196626:QKU196632 QUQ196626:QUQ196632 REM196626:REM196632 ROI196626:ROI196632 RYE196626:RYE196632 SIA196626:SIA196632 SRW196626:SRW196632 TBS196626:TBS196632 TLO196626:TLO196632 TVK196626:TVK196632 UFG196626:UFG196632 UPC196626:UPC196632 UYY196626:UYY196632 VIU196626:VIU196632 VSQ196626:VSQ196632 WCM196626:WCM196632 WMI196626:WMI196632 WWE196626:WWE196632 W262162:W262168 JS262162:JS262168 TO262162:TO262168 ADK262162:ADK262168 ANG262162:ANG262168 AXC262162:AXC262168 BGY262162:BGY262168 BQU262162:BQU262168 CAQ262162:CAQ262168 CKM262162:CKM262168 CUI262162:CUI262168 DEE262162:DEE262168 DOA262162:DOA262168 DXW262162:DXW262168 EHS262162:EHS262168 ERO262162:ERO262168 FBK262162:FBK262168 FLG262162:FLG262168 FVC262162:FVC262168 GEY262162:GEY262168 GOU262162:GOU262168 GYQ262162:GYQ262168 HIM262162:HIM262168 HSI262162:HSI262168 ICE262162:ICE262168 IMA262162:IMA262168 IVW262162:IVW262168 JFS262162:JFS262168 JPO262162:JPO262168 JZK262162:JZK262168 KJG262162:KJG262168 KTC262162:KTC262168 LCY262162:LCY262168 LMU262162:LMU262168 LWQ262162:LWQ262168 MGM262162:MGM262168 MQI262162:MQI262168 NAE262162:NAE262168 NKA262162:NKA262168 NTW262162:NTW262168 ODS262162:ODS262168 ONO262162:ONO262168 OXK262162:OXK262168 PHG262162:PHG262168 PRC262162:PRC262168 QAY262162:QAY262168 QKU262162:QKU262168 QUQ262162:QUQ262168 REM262162:REM262168 ROI262162:ROI262168 RYE262162:RYE262168 SIA262162:SIA262168 SRW262162:SRW262168 TBS262162:TBS262168 TLO262162:TLO262168 TVK262162:TVK262168 UFG262162:UFG262168 UPC262162:UPC262168 UYY262162:UYY262168 VIU262162:VIU262168 VSQ262162:VSQ262168 WCM262162:WCM262168 WMI262162:WMI262168 WWE262162:WWE262168 W327698:W327704 JS327698:JS327704 TO327698:TO327704 ADK327698:ADK327704 ANG327698:ANG327704 AXC327698:AXC327704 BGY327698:BGY327704 BQU327698:BQU327704 CAQ327698:CAQ327704 CKM327698:CKM327704 CUI327698:CUI327704 DEE327698:DEE327704 DOA327698:DOA327704 DXW327698:DXW327704 EHS327698:EHS327704 ERO327698:ERO327704 FBK327698:FBK327704 FLG327698:FLG327704 FVC327698:FVC327704 GEY327698:GEY327704 GOU327698:GOU327704 GYQ327698:GYQ327704 HIM327698:HIM327704 HSI327698:HSI327704 ICE327698:ICE327704 IMA327698:IMA327704 IVW327698:IVW327704 JFS327698:JFS327704 JPO327698:JPO327704 JZK327698:JZK327704 KJG327698:KJG327704 KTC327698:KTC327704 LCY327698:LCY327704 LMU327698:LMU327704 LWQ327698:LWQ327704 MGM327698:MGM327704 MQI327698:MQI327704 NAE327698:NAE327704 NKA327698:NKA327704 NTW327698:NTW327704 ODS327698:ODS327704 ONO327698:ONO327704 OXK327698:OXK327704 PHG327698:PHG327704 PRC327698:PRC327704 QAY327698:QAY327704 QKU327698:QKU327704 QUQ327698:QUQ327704 REM327698:REM327704 ROI327698:ROI327704 RYE327698:RYE327704 SIA327698:SIA327704 SRW327698:SRW327704 TBS327698:TBS327704 TLO327698:TLO327704 TVK327698:TVK327704 UFG327698:UFG327704 UPC327698:UPC327704 UYY327698:UYY327704 VIU327698:VIU327704 VSQ327698:VSQ327704 WCM327698:WCM327704 WMI327698:WMI327704 WWE327698:WWE327704 W393234:W393240 JS393234:JS393240 TO393234:TO393240 ADK393234:ADK393240 ANG393234:ANG393240 AXC393234:AXC393240 BGY393234:BGY393240 BQU393234:BQU393240 CAQ393234:CAQ393240 CKM393234:CKM393240 CUI393234:CUI393240 DEE393234:DEE393240 DOA393234:DOA393240 DXW393234:DXW393240 EHS393234:EHS393240 ERO393234:ERO393240 FBK393234:FBK393240 FLG393234:FLG393240 FVC393234:FVC393240 GEY393234:GEY393240 GOU393234:GOU393240 GYQ393234:GYQ393240 HIM393234:HIM393240 HSI393234:HSI393240 ICE393234:ICE393240 IMA393234:IMA393240 IVW393234:IVW393240 JFS393234:JFS393240 JPO393234:JPO393240 JZK393234:JZK393240 KJG393234:KJG393240 KTC393234:KTC393240 LCY393234:LCY393240 LMU393234:LMU393240 LWQ393234:LWQ393240 MGM393234:MGM393240 MQI393234:MQI393240 NAE393234:NAE393240 NKA393234:NKA393240 NTW393234:NTW393240 ODS393234:ODS393240 ONO393234:ONO393240 OXK393234:OXK393240 PHG393234:PHG393240 PRC393234:PRC393240 QAY393234:QAY393240 QKU393234:QKU393240 QUQ393234:QUQ393240 REM393234:REM393240 ROI393234:ROI393240 RYE393234:RYE393240 SIA393234:SIA393240 SRW393234:SRW393240 TBS393234:TBS393240 TLO393234:TLO393240 TVK393234:TVK393240 UFG393234:UFG393240 UPC393234:UPC393240 UYY393234:UYY393240 VIU393234:VIU393240 VSQ393234:VSQ393240 WCM393234:WCM393240 WMI393234:WMI393240 WWE393234:WWE393240 W458770:W458776 JS458770:JS458776 TO458770:TO458776 ADK458770:ADK458776 ANG458770:ANG458776 AXC458770:AXC458776 BGY458770:BGY458776 BQU458770:BQU458776 CAQ458770:CAQ458776 CKM458770:CKM458776 CUI458770:CUI458776 DEE458770:DEE458776 DOA458770:DOA458776 DXW458770:DXW458776 EHS458770:EHS458776 ERO458770:ERO458776 FBK458770:FBK458776 FLG458770:FLG458776 FVC458770:FVC458776 GEY458770:GEY458776 GOU458770:GOU458776 GYQ458770:GYQ458776 HIM458770:HIM458776 HSI458770:HSI458776 ICE458770:ICE458776 IMA458770:IMA458776 IVW458770:IVW458776 JFS458770:JFS458776 JPO458770:JPO458776 JZK458770:JZK458776 KJG458770:KJG458776 KTC458770:KTC458776 LCY458770:LCY458776 LMU458770:LMU458776 LWQ458770:LWQ458776 MGM458770:MGM458776 MQI458770:MQI458776 NAE458770:NAE458776 NKA458770:NKA458776 NTW458770:NTW458776 ODS458770:ODS458776 ONO458770:ONO458776 OXK458770:OXK458776 PHG458770:PHG458776 PRC458770:PRC458776 QAY458770:QAY458776 QKU458770:QKU458776 QUQ458770:QUQ458776 REM458770:REM458776 ROI458770:ROI458776 RYE458770:RYE458776 SIA458770:SIA458776 SRW458770:SRW458776 TBS458770:TBS458776 TLO458770:TLO458776 TVK458770:TVK458776 UFG458770:UFG458776 UPC458770:UPC458776 UYY458770:UYY458776 VIU458770:VIU458776 VSQ458770:VSQ458776 WCM458770:WCM458776 WMI458770:WMI458776 WWE458770:WWE458776 W524306:W524312 JS524306:JS524312 TO524306:TO524312 ADK524306:ADK524312 ANG524306:ANG524312 AXC524306:AXC524312 BGY524306:BGY524312 BQU524306:BQU524312 CAQ524306:CAQ524312 CKM524306:CKM524312 CUI524306:CUI524312 DEE524306:DEE524312 DOA524306:DOA524312 DXW524306:DXW524312 EHS524306:EHS524312 ERO524306:ERO524312 FBK524306:FBK524312 FLG524306:FLG524312 FVC524306:FVC524312 GEY524306:GEY524312 GOU524306:GOU524312 GYQ524306:GYQ524312 HIM524306:HIM524312 HSI524306:HSI524312 ICE524306:ICE524312 IMA524306:IMA524312 IVW524306:IVW524312 JFS524306:JFS524312 JPO524306:JPO524312 JZK524306:JZK524312 KJG524306:KJG524312 KTC524306:KTC524312 LCY524306:LCY524312 LMU524306:LMU524312 LWQ524306:LWQ524312 MGM524306:MGM524312 MQI524306:MQI524312 NAE524306:NAE524312 NKA524306:NKA524312 NTW524306:NTW524312 ODS524306:ODS524312 ONO524306:ONO524312 OXK524306:OXK524312 PHG524306:PHG524312 PRC524306:PRC524312 QAY524306:QAY524312 QKU524306:QKU524312 QUQ524306:QUQ524312 REM524306:REM524312 ROI524306:ROI524312 RYE524306:RYE524312 SIA524306:SIA524312 SRW524306:SRW524312 TBS524306:TBS524312 TLO524306:TLO524312 TVK524306:TVK524312 UFG524306:UFG524312 UPC524306:UPC524312 UYY524306:UYY524312 VIU524306:VIU524312 VSQ524306:VSQ524312 WCM524306:WCM524312 WMI524306:WMI524312 WWE524306:WWE524312 W589842:W589848 JS589842:JS589848 TO589842:TO589848 ADK589842:ADK589848 ANG589842:ANG589848 AXC589842:AXC589848 BGY589842:BGY589848 BQU589842:BQU589848 CAQ589842:CAQ589848 CKM589842:CKM589848 CUI589842:CUI589848 DEE589842:DEE589848 DOA589842:DOA589848 DXW589842:DXW589848 EHS589842:EHS589848 ERO589842:ERO589848 FBK589842:FBK589848 FLG589842:FLG589848 FVC589842:FVC589848 GEY589842:GEY589848 GOU589842:GOU589848 GYQ589842:GYQ589848 HIM589842:HIM589848 HSI589842:HSI589848 ICE589842:ICE589848 IMA589842:IMA589848 IVW589842:IVW589848 JFS589842:JFS589848 JPO589842:JPO589848 JZK589842:JZK589848 KJG589842:KJG589848 KTC589842:KTC589848 LCY589842:LCY589848 LMU589842:LMU589848 LWQ589842:LWQ589848 MGM589842:MGM589848 MQI589842:MQI589848 NAE589842:NAE589848 NKA589842:NKA589848 NTW589842:NTW589848 ODS589842:ODS589848 ONO589842:ONO589848 OXK589842:OXK589848 PHG589842:PHG589848 PRC589842:PRC589848 QAY589842:QAY589848 QKU589842:QKU589848 QUQ589842:QUQ589848 REM589842:REM589848 ROI589842:ROI589848 RYE589842:RYE589848 SIA589842:SIA589848 SRW589842:SRW589848 TBS589842:TBS589848 TLO589842:TLO589848 TVK589842:TVK589848 UFG589842:UFG589848 UPC589842:UPC589848 UYY589842:UYY589848 VIU589842:VIU589848 VSQ589842:VSQ589848 WCM589842:WCM589848 WMI589842:WMI589848 WWE589842:WWE589848 W655378:W655384 JS655378:JS655384 TO655378:TO655384 ADK655378:ADK655384 ANG655378:ANG655384 AXC655378:AXC655384 BGY655378:BGY655384 BQU655378:BQU655384 CAQ655378:CAQ655384 CKM655378:CKM655384 CUI655378:CUI655384 DEE655378:DEE655384 DOA655378:DOA655384 DXW655378:DXW655384 EHS655378:EHS655384 ERO655378:ERO655384 FBK655378:FBK655384 FLG655378:FLG655384 FVC655378:FVC655384 GEY655378:GEY655384 GOU655378:GOU655384 GYQ655378:GYQ655384 HIM655378:HIM655384 HSI655378:HSI655384 ICE655378:ICE655384 IMA655378:IMA655384 IVW655378:IVW655384 JFS655378:JFS655384 JPO655378:JPO655384 JZK655378:JZK655384 KJG655378:KJG655384 KTC655378:KTC655384 LCY655378:LCY655384 LMU655378:LMU655384 LWQ655378:LWQ655384 MGM655378:MGM655384 MQI655378:MQI655384 NAE655378:NAE655384 NKA655378:NKA655384 NTW655378:NTW655384 ODS655378:ODS655384 ONO655378:ONO655384 OXK655378:OXK655384 PHG655378:PHG655384 PRC655378:PRC655384 QAY655378:QAY655384 QKU655378:QKU655384 QUQ655378:QUQ655384 REM655378:REM655384 ROI655378:ROI655384 RYE655378:RYE655384 SIA655378:SIA655384 SRW655378:SRW655384 TBS655378:TBS655384 TLO655378:TLO655384 TVK655378:TVK655384 UFG655378:UFG655384 UPC655378:UPC655384 UYY655378:UYY655384 VIU655378:VIU655384 VSQ655378:VSQ655384 WCM655378:WCM655384 WMI655378:WMI655384 WWE655378:WWE655384 W720914:W720920 JS720914:JS720920 TO720914:TO720920 ADK720914:ADK720920 ANG720914:ANG720920 AXC720914:AXC720920 BGY720914:BGY720920 BQU720914:BQU720920 CAQ720914:CAQ720920 CKM720914:CKM720920 CUI720914:CUI720920 DEE720914:DEE720920 DOA720914:DOA720920 DXW720914:DXW720920 EHS720914:EHS720920 ERO720914:ERO720920 FBK720914:FBK720920 FLG720914:FLG720920 FVC720914:FVC720920 GEY720914:GEY720920 GOU720914:GOU720920 GYQ720914:GYQ720920 HIM720914:HIM720920 HSI720914:HSI720920 ICE720914:ICE720920 IMA720914:IMA720920 IVW720914:IVW720920 JFS720914:JFS720920 JPO720914:JPO720920 JZK720914:JZK720920 KJG720914:KJG720920 KTC720914:KTC720920 LCY720914:LCY720920 LMU720914:LMU720920 LWQ720914:LWQ720920 MGM720914:MGM720920 MQI720914:MQI720920 NAE720914:NAE720920 NKA720914:NKA720920 NTW720914:NTW720920 ODS720914:ODS720920 ONO720914:ONO720920 OXK720914:OXK720920 PHG720914:PHG720920 PRC720914:PRC720920 QAY720914:QAY720920 QKU720914:QKU720920 QUQ720914:QUQ720920 REM720914:REM720920 ROI720914:ROI720920 RYE720914:RYE720920 SIA720914:SIA720920 SRW720914:SRW720920 TBS720914:TBS720920 TLO720914:TLO720920 TVK720914:TVK720920 UFG720914:UFG720920 UPC720914:UPC720920 UYY720914:UYY720920 VIU720914:VIU720920 VSQ720914:VSQ720920 WCM720914:WCM720920 WMI720914:WMI720920 WWE720914:WWE720920 W786450:W786456 JS786450:JS786456 TO786450:TO786456 ADK786450:ADK786456 ANG786450:ANG786456 AXC786450:AXC786456 BGY786450:BGY786456 BQU786450:BQU786456 CAQ786450:CAQ786456 CKM786450:CKM786456 CUI786450:CUI786456 DEE786450:DEE786456 DOA786450:DOA786456 DXW786450:DXW786456 EHS786450:EHS786456 ERO786450:ERO786456 FBK786450:FBK786456 FLG786450:FLG786456 FVC786450:FVC786456 GEY786450:GEY786456 GOU786450:GOU786456 GYQ786450:GYQ786456 HIM786450:HIM786456 HSI786450:HSI786456 ICE786450:ICE786456 IMA786450:IMA786456 IVW786450:IVW786456 JFS786450:JFS786456 JPO786450:JPO786456 JZK786450:JZK786456 KJG786450:KJG786456 KTC786450:KTC786456 LCY786450:LCY786456 LMU786450:LMU786456 LWQ786450:LWQ786456 MGM786450:MGM786456 MQI786450:MQI786456 NAE786450:NAE786456 NKA786450:NKA786456 NTW786450:NTW786456 ODS786450:ODS786456 ONO786450:ONO786456 OXK786450:OXK786456 PHG786450:PHG786456 PRC786450:PRC786456 QAY786450:QAY786456 QKU786450:QKU786456 QUQ786450:QUQ786456 REM786450:REM786456 ROI786450:ROI786456 RYE786450:RYE786456 SIA786450:SIA786456 SRW786450:SRW786456 TBS786450:TBS786456 TLO786450:TLO786456 TVK786450:TVK786456 UFG786450:UFG786456 UPC786450:UPC786456 UYY786450:UYY786456 VIU786450:VIU786456 VSQ786450:VSQ786456 WCM786450:WCM786456 WMI786450:WMI786456 WWE786450:WWE786456 W851986:W851992 JS851986:JS851992 TO851986:TO851992 ADK851986:ADK851992 ANG851986:ANG851992 AXC851986:AXC851992 BGY851986:BGY851992 BQU851986:BQU851992 CAQ851986:CAQ851992 CKM851986:CKM851992 CUI851986:CUI851992 DEE851986:DEE851992 DOA851986:DOA851992 DXW851986:DXW851992 EHS851986:EHS851992 ERO851986:ERO851992 FBK851986:FBK851992 FLG851986:FLG851992 FVC851986:FVC851992 GEY851986:GEY851992 GOU851986:GOU851992 GYQ851986:GYQ851992 HIM851986:HIM851992 HSI851986:HSI851992 ICE851986:ICE851992 IMA851986:IMA851992 IVW851986:IVW851992 JFS851986:JFS851992 JPO851986:JPO851992 JZK851986:JZK851992 KJG851986:KJG851992 KTC851986:KTC851992 LCY851986:LCY851992 LMU851986:LMU851992 LWQ851986:LWQ851992 MGM851986:MGM851992 MQI851986:MQI851992 NAE851986:NAE851992 NKA851986:NKA851992 NTW851986:NTW851992 ODS851986:ODS851992 ONO851986:ONO851992 OXK851986:OXK851992 PHG851986:PHG851992 PRC851986:PRC851992 QAY851986:QAY851992 QKU851986:QKU851992 QUQ851986:QUQ851992 REM851986:REM851992 ROI851986:ROI851992 RYE851986:RYE851992 SIA851986:SIA851992 SRW851986:SRW851992 TBS851986:TBS851992 TLO851986:TLO851992 TVK851986:TVK851992 UFG851986:UFG851992 UPC851986:UPC851992 UYY851986:UYY851992 VIU851986:VIU851992 VSQ851986:VSQ851992 WCM851986:WCM851992 WMI851986:WMI851992 WWE851986:WWE851992 W917522:W917528 JS917522:JS917528 TO917522:TO917528 ADK917522:ADK917528 ANG917522:ANG917528 AXC917522:AXC917528 BGY917522:BGY917528 BQU917522:BQU917528 CAQ917522:CAQ917528 CKM917522:CKM917528 CUI917522:CUI917528 DEE917522:DEE917528 DOA917522:DOA917528 DXW917522:DXW917528 EHS917522:EHS917528 ERO917522:ERO917528 FBK917522:FBK917528 FLG917522:FLG917528 FVC917522:FVC917528 GEY917522:GEY917528 GOU917522:GOU917528 GYQ917522:GYQ917528 HIM917522:HIM917528 HSI917522:HSI917528 ICE917522:ICE917528 IMA917522:IMA917528 IVW917522:IVW917528 JFS917522:JFS917528 JPO917522:JPO917528 JZK917522:JZK917528 KJG917522:KJG917528 KTC917522:KTC917528 LCY917522:LCY917528 LMU917522:LMU917528 LWQ917522:LWQ917528 MGM917522:MGM917528 MQI917522:MQI917528 NAE917522:NAE917528 NKA917522:NKA917528 NTW917522:NTW917528 ODS917522:ODS917528 ONO917522:ONO917528 OXK917522:OXK917528 PHG917522:PHG917528 PRC917522:PRC917528 QAY917522:QAY917528 QKU917522:QKU917528 QUQ917522:QUQ917528 REM917522:REM917528 ROI917522:ROI917528 RYE917522:RYE917528 SIA917522:SIA917528 SRW917522:SRW917528 TBS917522:TBS917528 TLO917522:TLO917528 TVK917522:TVK917528 UFG917522:UFG917528 UPC917522:UPC917528 UYY917522:UYY917528 VIU917522:VIU917528 VSQ917522:VSQ917528 WCM917522:WCM917528 WMI917522:WMI917528 WWE917522:WWE917528 W983058:W983064 JS983058:JS983064 TO983058:TO983064 ADK983058:ADK983064 ANG983058:ANG983064 AXC983058:AXC983064 BGY983058:BGY983064 BQU983058:BQU983064 CAQ983058:CAQ983064 CKM983058:CKM983064 CUI983058:CUI983064 DEE983058:DEE983064 DOA983058:DOA983064 DXW983058:DXW983064 EHS983058:EHS983064 ERO983058:ERO983064 FBK983058:FBK983064 FLG983058:FLG983064 FVC983058:FVC983064 GEY983058:GEY983064 GOU983058:GOU983064 GYQ983058:GYQ983064 HIM983058:HIM983064 HSI983058:HSI983064 ICE983058:ICE983064 IMA983058:IMA983064 IVW983058:IVW983064 JFS983058:JFS983064 JPO983058:JPO983064 JZK983058:JZK983064 KJG983058:KJG983064 KTC983058:KTC983064 LCY983058:LCY983064 LMU983058:LMU983064 LWQ983058:LWQ983064 MGM983058:MGM983064 MQI983058:MQI983064 NAE983058:NAE983064 NKA983058:NKA983064 NTW983058:NTW983064 ODS983058:ODS983064 ONO983058:ONO983064 OXK983058:OXK983064 PHG983058:PHG983064 PRC983058:PRC983064 QAY983058:QAY983064 QKU983058:QKU983064 QUQ983058:QUQ983064 REM983058:REM983064 ROI983058:ROI983064 RYE983058:RYE983064 SIA983058:SIA983064 SRW983058:SRW983064 TBS983058:TBS983064 TLO983058:TLO983064 TVK983058:TVK983064 UFG983058:UFG983064 UPC983058:UPC983064 UYY983058:UYY983064 VIU983058:VIU983064 VSQ983058:VSQ983064 WCM983058:WCM983064 WMI983058:WMI983064 WWE983058:WWE983064 WWI983054:WWL983088 JW5:JZ49 TS5:TV49 ADO5:ADR49 ANK5:ANN49 AXG5:AXJ49 BHC5:BHF49 BQY5:BRB49 CAU5:CAX49 CKQ5:CKT49 CUM5:CUP49 DEI5:DEL49 DOE5:DOH49 DYA5:DYD49 EHW5:EHZ49 ERS5:ERV49 FBO5:FBR49 FLK5:FLN49 FVG5:FVJ49 GFC5:GFF49 GOY5:GPB49 GYU5:GYX49 HIQ5:HIT49 HSM5:HSP49 ICI5:ICL49 IME5:IMH49 IWA5:IWD49 JFW5:JFZ49 JPS5:JPV49 JZO5:JZR49 KJK5:KJN49 KTG5:KTJ49 LDC5:LDF49 LMY5:LNB49 LWU5:LWX49 MGQ5:MGT49 MQM5:MQP49 NAI5:NAL49 NKE5:NKH49 NUA5:NUD49 ODW5:ODZ49 ONS5:ONV49 OXO5:OXR49 PHK5:PHN49 PRG5:PRJ49 QBC5:QBF49 QKY5:QLB49 QUU5:QUX49 REQ5:RET49 ROM5:ROP49 RYI5:RYL49 SIE5:SIH49 SSA5:SSD49 TBW5:TBZ49 TLS5:TLV49 TVO5:TVR49 UFK5:UFN49 UPG5:UPJ49 UZC5:UZF49 VIY5:VJB49 VSU5:VSX49 WCQ5:WCT49 WMM5:WMP49 WWI5:WWL49 AA65550:AD65584 JW65550:JZ65584 TS65550:TV65584 ADO65550:ADR65584 ANK65550:ANN65584 AXG65550:AXJ65584 BHC65550:BHF65584 BQY65550:BRB65584 CAU65550:CAX65584 CKQ65550:CKT65584 CUM65550:CUP65584 DEI65550:DEL65584 DOE65550:DOH65584 DYA65550:DYD65584 EHW65550:EHZ65584 ERS65550:ERV65584 FBO65550:FBR65584 FLK65550:FLN65584 FVG65550:FVJ65584 GFC65550:GFF65584 GOY65550:GPB65584 GYU65550:GYX65584 HIQ65550:HIT65584 HSM65550:HSP65584 ICI65550:ICL65584 IME65550:IMH65584 IWA65550:IWD65584 JFW65550:JFZ65584 JPS65550:JPV65584 JZO65550:JZR65584 KJK65550:KJN65584 KTG65550:KTJ65584 LDC65550:LDF65584 LMY65550:LNB65584 LWU65550:LWX65584 MGQ65550:MGT65584 MQM65550:MQP65584 NAI65550:NAL65584 NKE65550:NKH65584 NUA65550:NUD65584 ODW65550:ODZ65584 ONS65550:ONV65584 OXO65550:OXR65584 PHK65550:PHN65584 PRG65550:PRJ65584 QBC65550:QBF65584 QKY65550:QLB65584 QUU65550:QUX65584 REQ65550:RET65584 ROM65550:ROP65584 RYI65550:RYL65584 SIE65550:SIH65584 SSA65550:SSD65584 TBW65550:TBZ65584 TLS65550:TLV65584 TVO65550:TVR65584 UFK65550:UFN65584 UPG65550:UPJ65584 UZC65550:UZF65584 VIY65550:VJB65584 VSU65550:VSX65584 WCQ65550:WCT65584 WMM65550:WMP65584 WWI65550:WWL65584 AA131086:AD131120 JW131086:JZ131120 TS131086:TV131120 ADO131086:ADR131120 ANK131086:ANN131120 AXG131086:AXJ131120 BHC131086:BHF131120 BQY131086:BRB131120 CAU131086:CAX131120 CKQ131086:CKT131120 CUM131086:CUP131120 DEI131086:DEL131120 DOE131086:DOH131120 DYA131086:DYD131120 EHW131086:EHZ131120 ERS131086:ERV131120 FBO131086:FBR131120 FLK131086:FLN131120 FVG131086:FVJ131120 GFC131086:GFF131120 GOY131086:GPB131120 GYU131086:GYX131120 HIQ131086:HIT131120 HSM131086:HSP131120 ICI131086:ICL131120 IME131086:IMH131120 IWA131086:IWD131120 JFW131086:JFZ131120 JPS131086:JPV131120 JZO131086:JZR131120 KJK131086:KJN131120 KTG131086:KTJ131120 LDC131086:LDF131120 LMY131086:LNB131120 LWU131086:LWX131120 MGQ131086:MGT131120 MQM131086:MQP131120 NAI131086:NAL131120 NKE131086:NKH131120 NUA131086:NUD131120 ODW131086:ODZ131120 ONS131086:ONV131120 OXO131086:OXR131120 PHK131086:PHN131120 PRG131086:PRJ131120 QBC131086:QBF131120 QKY131086:QLB131120 QUU131086:QUX131120 REQ131086:RET131120 ROM131086:ROP131120 RYI131086:RYL131120 SIE131086:SIH131120 SSA131086:SSD131120 TBW131086:TBZ131120 TLS131086:TLV131120 TVO131086:TVR131120 UFK131086:UFN131120 UPG131086:UPJ131120 UZC131086:UZF131120 VIY131086:VJB131120 VSU131086:VSX131120 WCQ131086:WCT131120 WMM131086:WMP131120 WWI131086:WWL131120 AA196622:AD196656 JW196622:JZ196656 TS196622:TV196656 ADO196622:ADR196656 ANK196622:ANN196656 AXG196622:AXJ196656 BHC196622:BHF196656 BQY196622:BRB196656 CAU196622:CAX196656 CKQ196622:CKT196656 CUM196622:CUP196656 DEI196622:DEL196656 DOE196622:DOH196656 DYA196622:DYD196656 EHW196622:EHZ196656 ERS196622:ERV196656 FBO196622:FBR196656 FLK196622:FLN196656 FVG196622:FVJ196656 GFC196622:GFF196656 GOY196622:GPB196656 GYU196622:GYX196656 HIQ196622:HIT196656 HSM196622:HSP196656 ICI196622:ICL196656 IME196622:IMH196656 IWA196622:IWD196656 JFW196622:JFZ196656 JPS196622:JPV196656 JZO196622:JZR196656 KJK196622:KJN196656 KTG196622:KTJ196656 LDC196622:LDF196656 LMY196622:LNB196656 LWU196622:LWX196656 MGQ196622:MGT196656 MQM196622:MQP196656 NAI196622:NAL196656 NKE196622:NKH196656 NUA196622:NUD196656 ODW196622:ODZ196656 ONS196622:ONV196656 OXO196622:OXR196656 PHK196622:PHN196656 PRG196622:PRJ196656 QBC196622:QBF196656 QKY196622:QLB196656 QUU196622:QUX196656 REQ196622:RET196656 ROM196622:ROP196656 RYI196622:RYL196656 SIE196622:SIH196656 SSA196622:SSD196656 TBW196622:TBZ196656 TLS196622:TLV196656 TVO196622:TVR196656 UFK196622:UFN196656 UPG196622:UPJ196656 UZC196622:UZF196656 VIY196622:VJB196656 VSU196622:VSX196656 WCQ196622:WCT196656 WMM196622:WMP196656 WWI196622:WWL196656 AA262158:AD262192 JW262158:JZ262192 TS262158:TV262192 ADO262158:ADR262192 ANK262158:ANN262192 AXG262158:AXJ262192 BHC262158:BHF262192 BQY262158:BRB262192 CAU262158:CAX262192 CKQ262158:CKT262192 CUM262158:CUP262192 DEI262158:DEL262192 DOE262158:DOH262192 DYA262158:DYD262192 EHW262158:EHZ262192 ERS262158:ERV262192 FBO262158:FBR262192 FLK262158:FLN262192 FVG262158:FVJ262192 GFC262158:GFF262192 GOY262158:GPB262192 GYU262158:GYX262192 HIQ262158:HIT262192 HSM262158:HSP262192 ICI262158:ICL262192 IME262158:IMH262192 IWA262158:IWD262192 JFW262158:JFZ262192 JPS262158:JPV262192 JZO262158:JZR262192 KJK262158:KJN262192 KTG262158:KTJ262192 LDC262158:LDF262192 LMY262158:LNB262192 LWU262158:LWX262192 MGQ262158:MGT262192 MQM262158:MQP262192 NAI262158:NAL262192 NKE262158:NKH262192 NUA262158:NUD262192 ODW262158:ODZ262192 ONS262158:ONV262192 OXO262158:OXR262192 PHK262158:PHN262192 PRG262158:PRJ262192 QBC262158:QBF262192 QKY262158:QLB262192 QUU262158:QUX262192 REQ262158:RET262192 ROM262158:ROP262192 RYI262158:RYL262192 SIE262158:SIH262192 SSA262158:SSD262192 TBW262158:TBZ262192 TLS262158:TLV262192 TVO262158:TVR262192 UFK262158:UFN262192 UPG262158:UPJ262192 UZC262158:UZF262192 VIY262158:VJB262192 VSU262158:VSX262192 WCQ262158:WCT262192 WMM262158:WMP262192 WWI262158:WWL262192 AA327694:AD327728 JW327694:JZ327728 TS327694:TV327728 ADO327694:ADR327728 ANK327694:ANN327728 AXG327694:AXJ327728 BHC327694:BHF327728 BQY327694:BRB327728 CAU327694:CAX327728 CKQ327694:CKT327728 CUM327694:CUP327728 DEI327694:DEL327728 DOE327694:DOH327728 DYA327694:DYD327728 EHW327694:EHZ327728 ERS327694:ERV327728 FBO327694:FBR327728 FLK327694:FLN327728 FVG327694:FVJ327728 GFC327694:GFF327728 GOY327694:GPB327728 GYU327694:GYX327728 HIQ327694:HIT327728 HSM327694:HSP327728 ICI327694:ICL327728 IME327694:IMH327728 IWA327694:IWD327728 JFW327694:JFZ327728 JPS327694:JPV327728 JZO327694:JZR327728 KJK327694:KJN327728 KTG327694:KTJ327728 LDC327694:LDF327728 LMY327694:LNB327728 LWU327694:LWX327728 MGQ327694:MGT327728 MQM327694:MQP327728 NAI327694:NAL327728 NKE327694:NKH327728 NUA327694:NUD327728 ODW327694:ODZ327728 ONS327694:ONV327728 OXO327694:OXR327728 PHK327694:PHN327728 PRG327694:PRJ327728 QBC327694:QBF327728 QKY327694:QLB327728 QUU327694:QUX327728 REQ327694:RET327728 ROM327694:ROP327728 RYI327694:RYL327728 SIE327694:SIH327728 SSA327694:SSD327728 TBW327694:TBZ327728 TLS327694:TLV327728 TVO327694:TVR327728 UFK327694:UFN327728 UPG327694:UPJ327728 UZC327694:UZF327728 VIY327694:VJB327728 VSU327694:VSX327728 WCQ327694:WCT327728 WMM327694:WMP327728 WWI327694:WWL327728 AA393230:AD393264 JW393230:JZ393264 TS393230:TV393264 ADO393230:ADR393264 ANK393230:ANN393264 AXG393230:AXJ393264 BHC393230:BHF393264 BQY393230:BRB393264 CAU393230:CAX393264 CKQ393230:CKT393264 CUM393230:CUP393264 DEI393230:DEL393264 DOE393230:DOH393264 DYA393230:DYD393264 EHW393230:EHZ393264 ERS393230:ERV393264 FBO393230:FBR393264 FLK393230:FLN393264 FVG393230:FVJ393264 GFC393230:GFF393264 GOY393230:GPB393264 GYU393230:GYX393264 HIQ393230:HIT393264 HSM393230:HSP393264 ICI393230:ICL393264 IME393230:IMH393264 IWA393230:IWD393264 JFW393230:JFZ393264 JPS393230:JPV393264 JZO393230:JZR393264 KJK393230:KJN393264 KTG393230:KTJ393264 LDC393230:LDF393264 LMY393230:LNB393264 LWU393230:LWX393264 MGQ393230:MGT393264 MQM393230:MQP393264 NAI393230:NAL393264 NKE393230:NKH393264 NUA393230:NUD393264 ODW393230:ODZ393264 ONS393230:ONV393264 OXO393230:OXR393264 PHK393230:PHN393264 PRG393230:PRJ393264 QBC393230:QBF393264 QKY393230:QLB393264 QUU393230:QUX393264 REQ393230:RET393264 ROM393230:ROP393264 RYI393230:RYL393264 SIE393230:SIH393264 SSA393230:SSD393264 TBW393230:TBZ393264 TLS393230:TLV393264 TVO393230:TVR393264 UFK393230:UFN393264 UPG393230:UPJ393264 UZC393230:UZF393264 VIY393230:VJB393264 VSU393230:VSX393264 WCQ393230:WCT393264 WMM393230:WMP393264 WWI393230:WWL393264 AA458766:AD458800 JW458766:JZ458800 TS458766:TV458800 ADO458766:ADR458800 ANK458766:ANN458800 AXG458766:AXJ458800 BHC458766:BHF458800 BQY458766:BRB458800 CAU458766:CAX458800 CKQ458766:CKT458800 CUM458766:CUP458800 DEI458766:DEL458800 DOE458766:DOH458800 DYA458766:DYD458800 EHW458766:EHZ458800 ERS458766:ERV458800 FBO458766:FBR458800 FLK458766:FLN458800 FVG458766:FVJ458800 GFC458766:GFF458800 GOY458766:GPB458800 GYU458766:GYX458800 HIQ458766:HIT458800 HSM458766:HSP458800 ICI458766:ICL458800 IME458766:IMH458800 IWA458766:IWD458800 JFW458766:JFZ458800 JPS458766:JPV458800 JZO458766:JZR458800 KJK458766:KJN458800 KTG458766:KTJ458800 LDC458766:LDF458800 LMY458766:LNB458800 LWU458766:LWX458800 MGQ458766:MGT458800 MQM458766:MQP458800 NAI458766:NAL458800 NKE458766:NKH458800 NUA458766:NUD458800 ODW458766:ODZ458800 ONS458766:ONV458800 OXO458766:OXR458800 PHK458766:PHN458800 PRG458766:PRJ458800 QBC458766:QBF458800 QKY458766:QLB458800 QUU458766:QUX458800 REQ458766:RET458800 ROM458766:ROP458800 RYI458766:RYL458800 SIE458766:SIH458800 SSA458766:SSD458800 TBW458766:TBZ458800 TLS458766:TLV458800 TVO458766:TVR458800 UFK458766:UFN458800 UPG458766:UPJ458800 UZC458766:UZF458800 VIY458766:VJB458800 VSU458766:VSX458800 WCQ458766:WCT458800 WMM458766:WMP458800 WWI458766:WWL458800 AA524302:AD524336 JW524302:JZ524336 TS524302:TV524336 ADO524302:ADR524336 ANK524302:ANN524336 AXG524302:AXJ524336 BHC524302:BHF524336 BQY524302:BRB524336 CAU524302:CAX524336 CKQ524302:CKT524336 CUM524302:CUP524336 DEI524302:DEL524336 DOE524302:DOH524336 DYA524302:DYD524336 EHW524302:EHZ524336 ERS524302:ERV524336 FBO524302:FBR524336 FLK524302:FLN524336 FVG524302:FVJ524336 GFC524302:GFF524336 GOY524302:GPB524336 GYU524302:GYX524336 HIQ524302:HIT524336 HSM524302:HSP524336 ICI524302:ICL524336 IME524302:IMH524336 IWA524302:IWD524336 JFW524302:JFZ524336 JPS524302:JPV524336 JZO524302:JZR524336 KJK524302:KJN524336 KTG524302:KTJ524336 LDC524302:LDF524336 LMY524302:LNB524336 LWU524302:LWX524336 MGQ524302:MGT524336 MQM524302:MQP524336 NAI524302:NAL524336 NKE524302:NKH524336 NUA524302:NUD524336 ODW524302:ODZ524336 ONS524302:ONV524336 OXO524302:OXR524336 PHK524302:PHN524336 PRG524302:PRJ524336 QBC524302:QBF524336 QKY524302:QLB524336 QUU524302:QUX524336 REQ524302:RET524336 ROM524302:ROP524336 RYI524302:RYL524336 SIE524302:SIH524336 SSA524302:SSD524336 TBW524302:TBZ524336 TLS524302:TLV524336 TVO524302:TVR524336 UFK524302:UFN524336 UPG524302:UPJ524336 UZC524302:UZF524336 VIY524302:VJB524336 VSU524302:VSX524336 WCQ524302:WCT524336 WMM524302:WMP524336 WWI524302:WWL524336 AA589838:AD589872 JW589838:JZ589872 TS589838:TV589872 ADO589838:ADR589872 ANK589838:ANN589872 AXG589838:AXJ589872 BHC589838:BHF589872 BQY589838:BRB589872 CAU589838:CAX589872 CKQ589838:CKT589872 CUM589838:CUP589872 DEI589838:DEL589872 DOE589838:DOH589872 DYA589838:DYD589872 EHW589838:EHZ589872 ERS589838:ERV589872 FBO589838:FBR589872 FLK589838:FLN589872 FVG589838:FVJ589872 GFC589838:GFF589872 GOY589838:GPB589872 GYU589838:GYX589872 HIQ589838:HIT589872 HSM589838:HSP589872 ICI589838:ICL589872 IME589838:IMH589872 IWA589838:IWD589872 JFW589838:JFZ589872 JPS589838:JPV589872 JZO589838:JZR589872 KJK589838:KJN589872 KTG589838:KTJ589872 LDC589838:LDF589872 LMY589838:LNB589872 LWU589838:LWX589872 MGQ589838:MGT589872 MQM589838:MQP589872 NAI589838:NAL589872 NKE589838:NKH589872 NUA589838:NUD589872 ODW589838:ODZ589872 ONS589838:ONV589872 OXO589838:OXR589872 PHK589838:PHN589872 PRG589838:PRJ589872 QBC589838:QBF589872 QKY589838:QLB589872 QUU589838:QUX589872 REQ589838:RET589872 ROM589838:ROP589872 RYI589838:RYL589872 SIE589838:SIH589872 SSA589838:SSD589872 TBW589838:TBZ589872 TLS589838:TLV589872 TVO589838:TVR589872 UFK589838:UFN589872 UPG589838:UPJ589872 UZC589838:UZF589872 VIY589838:VJB589872 VSU589838:VSX589872 WCQ589838:WCT589872 WMM589838:WMP589872 WWI589838:WWL589872 AA655374:AD655408 JW655374:JZ655408 TS655374:TV655408 ADO655374:ADR655408 ANK655374:ANN655408 AXG655374:AXJ655408 BHC655374:BHF655408 BQY655374:BRB655408 CAU655374:CAX655408 CKQ655374:CKT655408 CUM655374:CUP655408 DEI655374:DEL655408 DOE655374:DOH655408 DYA655374:DYD655408 EHW655374:EHZ655408 ERS655374:ERV655408 FBO655374:FBR655408 FLK655374:FLN655408 FVG655374:FVJ655408 GFC655374:GFF655408 GOY655374:GPB655408 GYU655374:GYX655408 HIQ655374:HIT655408 HSM655374:HSP655408 ICI655374:ICL655408 IME655374:IMH655408 IWA655374:IWD655408 JFW655374:JFZ655408 JPS655374:JPV655408 JZO655374:JZR655408 KJK655374:KJN655408 KTG655374:KTJ655408 LDC655374:LDF655408 LMY655374:LNB655408 LWU655374:LWX655408 MGQ655374:MGT655408 MQM655374:MQP655408 NAI655374:NAL655408 NKE655374:NKH655408 NUA655374:NUD655408 ODW655374:ODZ655408 ONS655374:ONV655408 OXO655374:OXR655408 PHK655374:PHN655408 PRG655374:PRJ655408 QBC655374:QBF655408 QKY655374:QLB655408 QUU655374:QUX655408 REQ655374:RET655408 ROM655374:ROP655408 RYI655374:RYL655408 SIE655374:SIH655408 SSA655374:SSD655408 TBW655374:TBZ655408 TLS655374:TLV655408 TVO655374:TVR655408 UFK655374:UFN655408 UPG655374:UPJ655408 UZC655374:UZF655408 VIY655374:VJB655408 VSU655374:VSX655408 WCQ655374:WCT655408 WMM655374:WMP655408 WWI655374:WWL655408 AA720910:AD720944 JW720910:JZ720944 TS720910:TV720944 ADO720910:ADR720944 ANK720910:ANN720944 AXG720910:AXJ720944 BHC720910:BHF720944 BQY720910:BRB720944 CAU720910:CAX720944 CKQ720910:CKT720944 CUM720910:CUP720944 DEI720910:DEL720944 DOE720910:DOH720944 DYA720910:DYD720944 EHW720910:EHZ720944 ERS720910:ERV720944 FBO720910:FBR720944 FLK720910:FLN720944 FVG720910:FVJ720944 GFC720910:GFF720944 GOY720910:GPB720944 GYU720910:GYX720944 HIQ720910:HIT720944 HSM720910:HSP720944 ICI720910:ICL720944 IME720910:IMH720944 IWA720910:IWD720944 JFW720910:JFZ720944 JPS720910:JPV720944 JZO720910:JZR720944 KJK720910:KJN720944 KTG720910:KTJ720944 LDC720910:LDF720944 LMY720910:LNB720944 LWU720910:LWX720944 MGQ720910:MGT720944 MQM720910:MQP720944 NAI720910:NAL720944 NKE720910:NKH720944 NUA720910:NUD720944 ODW720910:ODZ720944 ONS720910:ONV720944 OXO720910:OXR720944 PHK720910:PHN720944 PRG720910:PRJ720944 QBC720910:QBF720944 QKY720910:QLB720944 QUU720910:QUX720944 REQ720910:RET720944 ROM720910:ROP720944 RYI720910:RYL720944 SIE720910:SIH720944 SSA720910:SSD720944 TBW720910:TBZ720944 TLS720910:TLV720944 TVO720910:TVR720944 UFK720910:UFN720944 UPG720910:UPJ720944 UZC720910:UZF720944 VIY720910:VJB720944 VSU720910:VSX720944 WCQ720910:WCT720944 WMM720910:WMP720944 WWI720910:WWL720944 AA786446:AD786480 JW786446:JZ786480 TS786446:TV786480 ADO786446:ADR786480 ANK786446:ANN786480 AXG786446:AXJ786480 BHC786446:BHF786480 BQY786446:BRB786480 CAU786446:CAX786480 CKQ786446:CKT786480 CUM786446:CUP786480 DEI786446:DEL786480 DOE786446:DOH786480 DYA786446:DYD786480 EHW786446:EHZ786480 ERS786446:ERV786480 FBO786446:FBR786480 FLK786446:FLN786480 FVG786446:FVJ786480 GFC786446:GFF786480 GOY786446:GPB786480 GYU786446:GYX786480 HIQ786446:HIT786480 HSM786446:HSP786480 ICI786446:ICL786480 IME786446:IMH786480 IWA786446:IWD786480 JFW786446:JFZ786480 JPS786446:JPV786480 JZO786446:JZR786480 KJK786446:KJN786480 KTG786446:KTJ786480 LDC786446:LDF786480 LMY786446:LNB786480 LWU786446:LWX786480 MGQ786446:MGT786480 MQM786446:MQP786480 NAI786446:NAL786480 NKE786446:NKH786480 NUA786446:NUD786480 ODW786446:ODZ786480 ONS786446:ONV786480 OXO786446:OXR786480 PHK786446:PHN786480 PRG786446:PRJ786480 QBC786446:QBF786480 QKY786446:QLB786480 QUU786446:QUX786480 REQ786446:RET786480 ROM786446:ROP786480 RYI786446:RYL786480 SIE786446:SIH786480 SSA786446:SSD786480 TBW786446:TBZ786480 TLS786446:TLV786480 TVO786446:TVR786480 UFK786446:UFN786480 UPG786446:UPJ786480 UZC786446:UZF786480 VIY786446:VJB786480 VSU786446:VSX786480 WCQ786446:WCT786480 WMM786446:WMP786480 WWI786446:WWL786480 AA851982:AD852016 JW851982:JZ852016 TS851982:TV852016 ADO851982:ADR852016 ANK851982:ANN852016 AXG851982:AXJ852016 BHC851982:BHF852016 BQY851982:BRB852016 CAU851982:CAX852016 CKQ851982:CKT852016 CUM851982:CUP852016 DEI851982:DEL852016 DOE851982:DOH852016 DYA851982:DYD852016 EHW851982:EHZ852016 ERS851982:ERV852016 FBO851982:FBR852016 FLK851982:FLN852016 FVG851982:FVJ852016 GFC851982:GFF852016 GOY851982:GPB852016 GYU851982:GYX852016 HIQ851982:HIT852016 HSM851982:HSP852016 ICI851982:ICL852016 IME851982:IMH852016 IWA851982:IWD852016 JFW851982:JFZ852016 JPS851982:JPV852016 JZO851982:JZR852016 KJK851982:KJN852016 KTG851982:KTJ852016 LDC851982:LDF852016 LMY851982:LNB852016 LWU851982:LWX852016 MGQ851982:MGT852016 MQM851982:MQP852016 NAI851982:NAL852016 NKE851982:NKH852016 NUA851982:NUD852016 ODW851982:ODZ852016 ONS851982:ONV852016 OXO851982:OXR852016 PHK851982:PHN852016 PRG851982:PRJ852016 QBC851982:QBF852016 QKY851982:QLB852016 QUU851982:QUX852016 REQ851982:RET852016 ROM851982:ROP852016 RYI851982:RYL852016 SIE851982:SIH852016 SSA851982:SSD852016 TBW851982:TBZ852016 TLS851982:TLV852016 TVO851982:TVR852016 UFK851982:UFN852016 UPG851982:UPJ852016 UZC851982:UZF852016 VIY851982:VJB852016 VSU851982:VSX852016 WCQ851982:WCT852016 WMM851982:WMP852016 WWI851982:WWL852016 AA917518:AD917552 JW917518:JZ917552 TS917518:TV917552 ADO917518:ADR917552 ANK917518:ANN917552 AXG917518:AXJ917552 BHC917518:BHF917552 BQY917518:BRB917552 CAU917518:CAX917552 CKQ917518:CKT917552 CUM917518:CUP917552 DEI917518:DEL917552 DOE917518:DOH917552 DYA917518:DYD917552 EHW917518:EHZ917552 ERS917518:ERV917552 FBO917518:FBR917552 FLK917518:FLN917552 FVG917518:FVJ917552 GFC917518:GFF917552 GOY917518:GPB917552 GYU917518:GYX917552 HIQ917518:HIT917552 HSM917518:HSP917552 ICI917518:ICL917552 IME917518:IMH917552 IWA917518:IWD917552 JFW917518:JFZ917552 JPS917518:JPV917552 JZO917518:JZR917552 KJK917518:KJN917552 KTG917518:KTJ917552 LDC917518:LDF917552 LMY917518:LNB917552 LWU917518:LWX917552 MGQ917518:MGT917552 MQM917518:MQP917552 NAI917518:NAL917552 NKE917518:NKH917552 NUA917518:NUD917552 ODW917518:ODZ917552 ONS917518:ONV917552 OXO917518:OXR917552 PHK917518:PHN917552 PRG917518:PRJ917552 QBC917518:QBF917552 QKY917518:QLB917552 QUU917518:QUX917552 REQ917518:RET917552 ROM917518:ROP917552 RYI917518:RYL917552 SIE917518:SIH917552 SSA917518:SSD917552 TBW917518:TBZ917552 TLS917518:TLV917552 TVO917518:TVR917552 UFK917518:UFN917552 UPG917518:UPJ917552 UZC917518:UZF917552 VIY917518:VJB917552 VSU917518:VSX917552 WCQ917518:WCT917552 WMM917518:WMP917552 WWI917518:WWL917552 AA983054:AD983088 JW983054:JZ983088 TS983054:TV983088 ADO983054:ADR983088 ANK983054:ANN983088 AXG983054:AXJ983088 BHC983054:BHF983088 BQY983054:BRB983088 CAU983054:CAX983088 CKQ983054:CKT983088 CUM983054:CUP983088 DEI983054:DEL983088 DOE983054:DOH983088 DYA983054:DYD983088 EHW983054:EHZ983088 ERS983054:ERV983088 FBO983054:FBR983088 FLK983054:FLN983088 FVG983054:FVJ983088 GFC983054:GFF983088 GOY983054:GPB983088 GYU983054:GYX983088 HIQ983054:HIT983088 HSM983054:HSP983088 ICI983054:ICL983088 IME983054:IMH983088 IWA983054:IWD983088 JFW983054:JFZ983088 JPS983054:JPV983088 JZO983054:JZR983088 KJK983054:KJN983088 KTG983054:KTJ983088 LDC983054:LDF983088 LMY983054:LNB983088 LWU983054:LWX983088 MGQ983054:MGT983088 MQM983054:MQP983088 NAI983054:NAL983088 NKE983054:NKH983088 NUA983054:NUD983088 ODW983054:ODZ983088 ONS983054:ONV983088 OXO983054:OXR983088 PHK983054:PHN983088 PRG983054:PRJ983088 QBC983054:QBF983088 QKY983054:QLB983088 QUU983054:QUX983088 REQ983054:RET983088 ROM983054:ROP983088 RYI983054:RYL983088 SIE983054:SIH983088 SSA983054:SSD983088 TBW983054:TBZ983088 TLS983054:TLV983088 TVO983054:TVR983088 UFK983054:UFN983088 UPG983054:UPJ983088 UZC983054:UZF983088 VIY983054:VJB983088 VSU983054:VSX983088 WCQ983054:WCT983088 WMM983054:WMP983088 AA5:AD49 D5:G49">
      <formula1>0</formula1>
      <formula2>20</formula2>
    </dataValidation>
    <dataValidation type="decimal" allowBlank="1" showInputMessage="1" showErrorMessage="1" errorTitle="تصحيح العدد" error="العدد يجب أن يكون بين 0 و 20" sqref="JG5:JI49 TC5:TE49 ACY5:ADA49 AMU5:AMW49 AWQ5:AWS49 BGM5:BGO49 BQI5:BQK49 CAE5:CAG49 CKA5:CKC49 CTW5:CTY49 DDS5:DDU49 DNO5:DNQ49 DXK5:DXM49 EHG5:EHI49 ERC5:ERE49 FAY5:FBA49 FKU5:FKW49 FUQ5:FUS49 GEM5:GEO49 GOI5:GOK49 GYE5:GYG49 HIA5:HIC49 HRW5:HRY49 IBS5:IBU49 ILO5:ILQ49 IVK5:IVM49 JFG5:JFI49 JPC5:JPE49 JYY5:JZA49 KIU5:KIW49 KSQ5:KSS49 LCM5:LCO49 LMI5:LMK49 LWE5:LWG49 MGA5:MGC49 MPW5:MPY49 MZS5:MZU49 NJO5:NJQ49 NTK5:NTM49 ODG5:ODI49 ONC5:ONE49 OWY5:OXA49 PGU5:PGW49 PQQ5:PQS49 QAM5:QAO49 QKI5:QKK49 QUE5:QUG49 REA5:REC49 RNW5:RNY49 RXS5:RXU49 SHO5:SHQ49 SRK5:SRM49 TBG5:TBI49 TLC5:TLE49 TUY5:TVA49 UEU5:UEW49 UOQ5:UOS49 UYM5:UYO49 VII5:VIK49 VSE5:VSG49 WCA5:WCC49 WLW5:WLY49 WVS5:WVU49 K65550:M65584 JG65550:JI65584 TC65550:TE65584 ACY65550:ADA65584 AMU65550:AMW65584 AWQ65550:AWS65584 BGM65550:BGO65584 BQI65550:BQK65584 CAE65550:CAG65584 CKA65550:CKC65584 CTW65550:CTY65584 DDS65550:DDU65584 DNO65550:DNQ65584 DXK65550:DXM65584 EHG65550:EHI65584 ERC65550:ERE65584 FAY65550:FBA65584 FKU65550:FKW65584 FUQ65550:FUS65584 GEM65550:GEO65584 GOI65550:GOK65584 GYE65550:GYG65584 HIA65550:HIC65584 HRW65550:HRY65584 IBS65550:IBU65584 ILO65550:ILQ65584 IVK65550:IVM65584 JFG65550:JFI65584 JPC65550:JPE65584 JYY65550:JZA65584 KIU65550:KIW65584 KSQ65550:KSS65584 LCM65550:LCO65584 LMI65550:LMK65584 LWE65550:LWG65584 MGA65550:MGC65584 MPW65550:MPY65584 MZS65550:MZU65584 NJO65550:NJQ65584 NTK65550:NTM65584 ODG65550:ODI65584 ONC65550:ONE65584 OWY65550:OXA65584 PGU65550:PGW65584 PQQ65550:PQS65584 QAM65550:QAO65584 QKI65550:QKK65584 QUE65550:QUG65584 REA65550:REC65584 RNW65550:RNY65584 RXS65550:RXU65584 SHO65550:SHQ65584 SRK65550:SRM65584 TBG65550:TBI65584 TLC65550:TLE65584 TUY65550:TVA65584 UEU65550:UEW65584 UOQ65550:UOS65584 UYM65550:UYO65584 VII65550:VIK65584 VSE65550:VSG65584 WCA65550:WCC65584 WLW65550:WLY65584 WVS65550:WVU65584 K131086:M131120 JG131086:JI131120 TC131086:TE131120 ACY131086:ADA131120 AMU131086:AMW131120 AWQ131086:AWS131120 BGM131086:BGO131120 BQI131086:BQK131120 CAE131086:CAG131120 CKA131086:CKC131120 CTW131086:CTY131120 DDS131086:DDU131120 DNO131086:DNQ131120 DXK131086:DXM131120 EHG131086:EHI131120 ERC131086:ERE131120 FAY131086:FBA131120 FKU131086:FKW131120 FUQ131086:FUS131120 GEM131086:GEO131120 GOI131086:GOK131120 GYE131086:GYG131120 HIA131086:HIC131120 HRW131086:HRY131120 IBS131086:IBU131120 ILO131086:ILQ131120 IVK131086:IVM131120 JFG131086:JFI131120 JPC131086:JPE131120 JYY131086:JZA131120 KIU131086:KIW131120 KSQ131086:KSS131120 LCM131086:LCO131120 LMI131086:LMK131120 LWE131086:LWG131120 MGA131086:MGC131120 MPW131086:MPY131120 MZS131086:MZU131120 NJO131086:NJQ131120 NTK131086:NTM131120 ODG131086:ODI131120 ONC131086:ONE131120 OWY131086:OXA131120 PGU131086:PGW131120 PQQ131086:PQS131120 QAM131086:QAO131120 QKI131086:QKK131120 QUE131086:QUG131120 REA131086:REC131120 RNW131086:RNY131120 RXS131086:RXU131120 SHO131086:SHQ131120 SRK131086:SRM131120 TBG131086:TBI131120 TLC131086:TLE131120 TUY131086:TVA131120 UEU131086:UEW131120 UOQ131086:UOS131120 UYM131086:UYO131120 VII131086:VIK131120 VSE131086:VSG131120 WCA131086:WCC131120 WLW131086:WLY131120 WVS131086:WVU131120 K196622:M196656 JG196622:JI196656 TC196622:TE196656 ACY196622:ADA196656 AMU196622:AMW196656 AWQ196622:AWS196656 BGM196622:BGO196656 BQI196622:BQK196656 CAE196622:CAG196656 CKA196622:CKC196656 CTW196622:CTY196656 DDS196622:DDU196656 DNO196622:DNQ196656 DXK196622:DXM196656 EHG196622:EHI196656 ERC196622:ERE196656 FAY196622:FBA196656 FKU196622:FKW196656 FUQ196622:FUS196656 GEM196622:GEO196656 GOI196622:GOK196656 GYE196622:GYG196656 HIA196622:HIC196656 HRW196622:HRY196656 IBS196622:IBU196656 ILO196622:ILQ196656 IVK196622:IVM196656 JFG196622:JFI196656 JPC196622:JPE196656 JYY196622:JZA196656 KIU196622:KIW196656 KSQ196622:KSS196656 LCM196622:LCO196656 LMI196622:LMK196656 LWE196622:LWG196656 MGA196622:MGC196656 MPW196622:MPY196656 MZS196622:MZU196656 NJO196622:NJQ196656 NTK196622:NTM196656 ODG196622:ODI196656 ONC196622:ONE196656 OWY196622:OXA196656 PGU196622:PGW196656 PQQ196622:PQS196656 QAM196622:QAO196656 QKI196622:QKK196656 QUE196622:QUG196656 REA196622:REC196656 RNW196622:RNY196656 RXS196622:RXU196656 SHO196622:SHQ196656 SRK196622:SRM196656 TBG196622:TBI196656 TLC196622:TLE196656 TUY196622:TVA196656 UEU196622:UEW196656 UOQ196622:UOS196656 UYM196622:UYO196656 VII196622:VIK196656 VSE196622:VSG196656 WCA196622:WCC196656 WLW196622:WLY196656 WVS196622:WVU196656 K262158:M262192 JG262158:JI262192 TC262158:TE262192 ACY262158:ADA262192 AMU262158:AMW262192 AWQ262158:AWS262192 BGM262158:BGO262192 BQI262158:BQK262192 CAE262158:CAG262192 CKA262158:CKC262192 CTW262158:CTY262192 DDS262158:DDU262192 DNO262158:DNQ262192 DXK262158:DXM262192 EHG262158:EHI262192 ERC262158:ERE262192 FAY262158:FBA262192 FKU262158:FKW262192 FUQ262158:FUS262192 GEM262158:GEO262192 GOI262158:GOK262192 GYE262158:GYG262192 HIA262158:HIC262192 HRW262158:HRY262192 IBS262158:IBU262192 ILO262158:ILQ262192 IVK262158:IVM262192 JFG262158:JFI262192 JPC262158:JPE262192 JYY262158:JZA262192 KIU262158:KIW262192 KSQ262158:KSS262192 LCM262158:LCO262192 LMI262158:LMK262192 LWE262158:LWG262192 MGA262158:MGC262192 MPW262158:MPY262192 MZS262158:MZU262192 NJO262158:NJQ262192 NTK262158:NTM262192 ODG262158:ODI262192 ONC262158:ONE262192 OWY262158:OXA262192 PGU262158:PGW262192 PQQ262158:PQS262192 QAM262158:QAO262192 QKI262158:QKK262192 QUE262158:QUG262192 REA262158:REC262192 RNW262158:RNY262192 RXS262158:RXU262192 SHO262158:SHQ262192 SRK262158:SRM262192 TBG262158:TBI262192 TLC262158:TLE262192 TUY262158:TVA262192 UEU262158:UEW262192 UOQ262158:UOS262192 UYM262158:UYO262192 VII262158:VIK262192 VSE262158:VSG262192 WCA262158:WCC262192 WLW262158:WLY262192 WVS262158:WVU262192 K327694:M327728 JG327694:JI327728 TC327694:TE327728 ACY327694:ADA327728 AMU327694:AMW327728 AWQ327694:AWS327728 BGM327694:BGO327728 BQI327694:BQK327728 CAE327694:CAG327728 CKA327694:CKC327728 CTW327694:CTY327728 DDS327694:DDU327728 DNO327694:DNQ327728 DXK327694:DXM327728 EHG327694:EHI327728 ERC327694:ERE327728 FAY327694:FBA327728 FKU327694:FKW327728 FUQ327694:FUS327728 GEM327694:GEO327728 GOI327694:GOK327728 GYE327694:GYG327728 HIA327694:HIC327728 HRW327694:HRY327728 IBS327694:IBU327728 ILO327694:ILQ327728 IVK327694:IVM327728 JFG327694:JFI327728 JPC327694:JPE327728 JYY327694:JZA327728 KIU327694:KIW327728 KSQ327694:KSS327728 LCM327694:LCO327728 LMI327694:LMK327728 LWE327694:LWG327728 MGA327694:MGC327728 MPW327694:MPY327728 MZS327694:MZU327728 NJO327694:NJQ327728 NTK327694:NTM327728 ODG327694:ODI327728 ONC327694:ONE327728 OWY327694:OXA327728 PGU327694:PGW327728 PQQ327694:PQS327728 QAM327694:QAO327728 QKI327694:QKK327728 QUE327694:QUG327728 REA327694:REC327728 RNW327694:RNY327728 RXS327694:RXU327728 SHO327694:SHQ327728 SRK327694:SRM327728 TBG327694:TBI327728 TLC327694:TLE327728 TUY327694:TVA327728 UEU327694:UEW327728 UOQ327694:UOS327728 UYM327694:UYO327728 VII327694:VIK327728 VSE327694:VSG327728 WCA327694:WCC327728 WLW327694:WLY327728 WVS327694:WVU327728 K393230:M393264 JG393230:JI393264 TC393230:TE393264 ACY393230:ADA393264 AMU393230:AMW393264 AWQ393230:AWS393264 BGM393230:BGO393264 BQI393230:BQK393264 CAE393230:CAG393264 CKA393230:CKC393264 CTW393230:CTY393264 DDS393230:DDU393264 DNO393230:DNQ393264 DXK393230:DXM393264 EHG393230:EHI393264 ERC393230:ERE393264 FAY393230:FBA393264 FKU393230:FKW393264 FUQ393230:FUS393264 GEM393230:GEO393264 GOI393230:GOK393264 GYE393230:GYG393264 HIA393230:HIC393264 HRW393230:HRY393264 IBS393230:IBU393264 ILO393230:ILQ393264 IVK393230:IVM393264 JFG393230:JFI393264 JPC393230:JPE393264 JYY393230:JZA393264 KIU393230:KIW393264 KSQ393230:KSS393264 LCM393230:LCO393264 LMI393230:LMK393264 LWE393230:LWG393264 MGA393230:MGC393264 MPW393230:MPY393264 MZS393230:MZU393264 NJO393230:NJQ393264 NTK393230:NTM393264 ODG393230:ODI393264 ONC393230:ONE393264 OWY393230:OXA393264 PGU393230:PGW393264 PQQ393230:PQS393264 QAM393230:QAO393264 QKI393230:QKK393264 QUE393230:QUG393264 REA393230:REC393264 RNW393230:RNY393264 RXS393230:RXU393264 SHO393230:SHQ393264 SRK393230:SRM393264 TBG393230:TBI393264 TLC393230:TLE393264 TUY393230:TVA393264 UEU393230:UEW393264 UOQ393230:UOS393264 UYM393230:UYO393264 VII393230:VIK393264 VSE393230:VSG393264 WCA393230:WCC393264 WLW393230:WLY393264 WVS393230:WVU393264 K458766:M458800 JG458766:JI458800 TC458766:TE458800 ACY458766:ADA458800 AMU458766:AMW458800 AWQ458766:AWS458800 BGM458766:BGO458800 BQI458766:BQK458800 CAE458766:CAG458800 CKA458766:CKC458800 CTW458766:CTY458800 DDS458766:DDU458800 DNO458766:DNQ458800 DXK458766:DXM458800 EHG458766:EHI458800 ERC458766:ERE458800 FAY458766:FBA458800 FKU458766:FKW458800 FUQ458766:FUS458800 GEM458766:GEO458800 GOI458766:GOK458800 GYE458766:GYG458800 HIA458766:HIC458800 HRW458766:HRY458800 IBS458766:IBU458800 ILO458766:ILQ458800 IVK458766:IVM458800 JFG458766:JFI458800 JPC458766:JPE458800 JYY458766:JZA458800 KIU458766:KIW458800 KSQ458766:KSS458800 LCM458766:LCO458800 LMI458766:LMK458800 LWE458766:LWG458800 MGA458766:MGC458800 MPW458766:MPY458800 MZS458766:MZU458800 NJO458766:NJQ458800 NTK458766:NTM458800 ODG458766:ODI458800 ONC458766:ONE458800 OWY458766:OXA458800 PGU458766:PGW458800 PQQ458766:PQS458800 QAM458766:QAO458800 QKI458766:QKK458800 QUE458766:QUG458800 REA458766:REC458800 RNW458766:RNY458800 RXS458766:RXU458800 SHO458766:SHQ458800 SRK458766:SRM458800 TBG458766:TBI458800 TLC458766:TLE458800 TUY458766:TVA458800 UEU458766:UEW458800 UOQ458766:UOS458800 UYM458766:UYO458800 VII458766:VIK458800 VSE458766:VSG458800 WCA458766:WCC458800 WLW458766:WLY458800 WVS458766:WVU458800 K524302:M524336 JG524302:JI524336 TC524302:TE524336 ACY524302:ADA524336 AMU524302:AMW524336 AWQ524302:AWS524336 BGM524302:BGO524336 BQI524302:BQK524336 CAE524302:CAG524336 CKA524302:CKC524336 CTW524302:CTY524336 DDS524302:DDU524336 DNO524302:DNQ524336 DXK524302:DXM524336 EHG524302:EHI524336 ERC524302:ERE524336 FAY524302:FBA524336 FKU524302:FKW524336 FUQ524302:FUS524336 GEM524302:GEO524336 GOI524302:GOK524336 GYE524302:GYG524336 HIA524302:HIC524336 HRW524302:HRY524336 IBS524302:IBU524336 ILO524302:ILQ524336 IVK524302:IVM524336 JFG524302:JFI524336 JPC524302:JPE524336 JYY524302:JZA524336 KIU524302:KIW524336 KSQ524302:KSS524336 LCM524302:LCO524336 LMI524302:LMK524336 LWE524302:LWG524336 MGA524302:MGC524336 MPW524302:MPY524336 MZS524302:MZU524336 NJO524302:NJQ524336 NTK524302:NTM524336 ODG524302:ODI524336 ONC524302:ONE524336 OWY524302:OXA524336 PGU524302:PGW524336 PQQ524302:PQS524336 QAM524302:QAO524336 QKI524302:QKK524336 QUE524302:QUG524336 REA524302:REC524336 RNW524302:RNY524336 RXS524302:RXU524336 SHO524302:SHQ524336 SRK524302:SRM524336 TBG524302:TBI524336 TLC524302:TLE524336 TUY524302:TVA524336 UEU524302:UEW524336 UOQ524302:UOS524336 UYM524302:UYO524336 VII524302:VIK524336 VSE524302:VSG524336 WCA524302:WCC524336 WLW524302:WLY524336 WVS524302:WVU524336 K589838:M589872 JG589838:JI589872 TC589838:TE589872 ACY589838:ADA589872 AMU589838:AMW589872 AWQ589838:AWS589872 BGM589838:BGO589872 BQI589838:BQK589872 CAE589838:CAG589872 CKA589838:CKC589872 CTW589838:CTY589872 DDS589838:DDU589872 DNO589838:DNQ589872 DXK589838:DXM589872 EHG589838:EHI589872 ERC589838:ERE589872 FAY589838:FBA589872 FKU589838:FKW589872 FUQ589838:FUS589872 GEM589838:GEO589872 GOI589838:GOK589872 GYE589838:GYG589872 HIA589838:HIC589872 HRW589838:HRY589872 IBS589838:IBU589872 ILO589838:ILQ589872 IVK589838:IVM589872 JFG589838:JFI589872 JPC589838:JPE589872 JYY589838:JZA589872 KIU589838:KIW589872 KSQ589838:KSS589872 LCM589838:LCO589872 LMI589838:LMK589872 LWE589838:LWG589872 MGA589838:MGC589872 MPW589838:MPY589872 MZS589838:MZU589872 NJO589838:NJQ589872 NTK589838:NTM589872 ODG589838:ODI589872 ONC589838:ONE589872 OWY589838:OXA589872 PGU589838:PGW589872 PQQ589838:PQS589872 QAM589838:QAO589872 QKI589838:QKK589872 QUE589838:QUG589872 REA589838:REC589872 RNW589838:RNY589872 RXS589838:RXU589872 SHO589838:SHQ589872 SRK589838:SRM589872 TBG589838:TBI589872 TLC589838:TLE589872 TUY589838:TVA589872 UEU589838:UEW589872 UOQ589838:UOS589872 UYM589838:UYO589872 VII589838:VIK589872 VSE589838:VSG589872 WCA589838:WCC589872 WLW589838:WLY589872 WVS589838:WVU589872 K655374:M655408 JG655374:JI655408 TC655374:TE655408 ACY655374:ADA655408 AMU655374:AMW655408 AWQ655374:AWS655408 BGM655374:BGO655408 BQI655374:BQK655408 CAE655374:CAG655408 CKA655374:CKC655408 CTW655374:CTY655408 DDS655374:DDU655408 DNO655374:DNQ655408 DXK655374:DXM655408 EHG655374:EHI655408 ERC655374:ERE655408 FAY655374:FBA655408 FKU655374:FKW655408 FUQ655374:FUS655408 GEM655374:GEO655408 GOI655374:GOK655408 GYE655374:GYG655408 HIA655374:HIC655408 HRW655374:HRY655408 IBS655374:IBU655408 ILO655374:ILQ655408 IVK655374:IVM655408 JFG655374:JFI655408 JPC655374:JPE655408 JYY655374:JZA655408 KIU655374:KIW655408 KSQ655374:KSS655408 LCM655374:LCO655408 LMI655374:LMK655408 LWE655374:LWG655408 MGA655374:MGC655408 MPW655374:MPY655408 MZS655374:MZU655408 NJO655374:NJQ655408 NTK655374:NTM655408 ODG655374:ODI655408 ONC655374:ONE655408 OWY655374:OXA655408 PGU655374:PGW655408 PQQ655374:PQS655408 QAM655374:QAO655408 QKI655374:QKK655408 QUE655374:QUG655408 REA655374:REC655408 RNW655374:RNY655408 RXS655374:RXU655408 SHO655374:SHQ655408 SRK655374:SRM655408 TBG655374:TBI655408 TLC655374:TLE655408 TUY655374:TVA655408 UEU655374:UEW655408 UOQ655374:UOS655408 UYM655374:UYO655408 VII655374:VIK655408 VSE655374:VSG655408 WCA655374:WCC655408 WLW655374:WLY655408 WVS655374:WVU655408 K720910:M720944 JG720910:JI720944 TC720910:TE720944 ACY720910:ADA720944 AMU720910:AMW720944 AWQ720910:AWS720944 BGM720910:BGO720944 BQI720910:BQK720944 CAE720910:CAG720944 CKA720910:CKC720944 CTW720910:CTY720944 DDS720910:DDU720944 DNO720910:DNQ720944 DXK720910:DXM720944 EHG720910:EHI720944 ERC720910:ERE720944 FAY720910:FBA720944 FKU720910:FKW720944 FUQ720910:FUS720944 GEM720910:GEO720944 GOI720910:GOK720944 GYE720910:GYG720944 HIA720910:HIC720944 HRW720910:HRY720944 IBS720910:IBU720944 ILO720910:ILQ720944 IVK720910:IVM720944 JFG720910:JFI720944 JPC720910:JPE720944 JYY720910:JZA720944 KIU720910:KIW720944 KSQ720910:KSS720944 LCM720910:LCO720944 LMI720910:LMK720944 LWE720910:LWG720944 MGA720910:MGC720944 MPW720910:MPY720944 MZS720910:MZU720944 NJO720910:NJQ720944 NTK720910:NTM720944 ODG720910:ODI720944 ONC720910:ONE720944 OWY720910:OXA720944 PGU720910:PGW720944 PQQ720910:PQS720944 QAM720910:QAO720944 QKI720910:QKK720944 QUE720910:QUG720944 REA720910:REC720944 RNW720910:RNY720944 RXS720910:RXU720944 SHO720910:SHQ720944 SRK720910:SRM720944 TBG720910:TBI720944 TLC720910:TLE720944 TUY720910:TVA720944 UEU720910:UEW720944 UOQ720910:UOS720944 UYM720910:UYO720944 VII720910:VIK720944 VSE720910:VSG720944 WCA720910:WCC720944 WLW720910:WLY720944 WVS720910:WVU720944 K786446:M786480 JG786446:JI786480 TC786446:TE786480 ACY786446:ADA786480 AMU786446:AMW786480 AWQ786446:AWS786480 BGM786446:BGO786480 BQI786446:BQK786480 CAE786446:CAG786480 CKA786446:CKC786480 CTW786446:CTY786480 DDS786446:DDU786480 DNO786446:DNQ786480 DXK786446:DXM786480 EHG786446:EHI786480 ERC786446:ERE786480 FAY786446:FBA786480 FKU786446:FKW786480 FUQ786446:FUS786480 GEM786446:GEO786480 GOI786446:GOK786480 GYE786446:GYG786480 HIA786446:HIC786480 HRW786446:HRY786480 IBS786446:IBU786480 ILO786446:ILQ786480 IVK786446:IVM786480 JFG786446:JFI786480 JPC786446:JPE786480 JYY786446:JZA786480 KIU786446:KIW786480 KSQ786446:KSS786480 LCM786446:LCO786480 LMI786446:LMK786480 LWE786446:LWG786480 MGA786446:MGC786480 MPW786446:MPY786480 MZS786446:MZU786480 NJO786446:NJQ786480 NTK786446:NTM786480 ODG786446:ODI786480 ONC786446:ONE786480 OWY786446:OXA786480 PGU786446:PGW786480 PQQ786446:PQS786480 QAM786446:QAO786480 QKI786446:QKK786480 QUE786446:QUG786480 REA786446:REC786480 RNW786446:RNY786480 RXS786446:RXU786480 SHO786446:SHQ786480 SRK786446:SRM786480 TBG786446:TBI786480 TLC786446:TLE786480 TUY786446:TVA786480 UEU786446:UEW786480 UOQ786446:UOS786480 UYM786446:UYO786480 VII786446:VIK786480 VSE786446:VSG786480 WCA786446:WCC786480 WLW786446:WLY786480 WVS786446:WVU786480 K851982:M852016 JG851982:JI852016 TC851982:TE852016 ACY851982:ADA852016 AMU851982:AMW852016 AWQ851982:AWS852016 BGM851982:BGO852016 BQI851982:BQK852016 CAE851982:CAG852016 CKA851982:CKC852016 CTW851982:CTY852016 DDS851982:DDU852016 DNO851982:DNQ852016 DXK851982:DXM852016 EHG851982:EHI852016 ERC851982:ERE852016 FAY851982:FBA852016 FKU851982:FKW852016 FUQ851982:FUS852016 GEM851982:GEO852016 GOI851982:GOK852016 GYE851982:GYG852016 HIA851982:HIC852016 HRW851982:HRY852016 IBS851982:IBU852016 ILO851982:ILQ852016 IVK851982:IVM852016 JFG851982:JFI852016 JPC851982:JPE852016 JYY851982:JZA852016 KIU851982:KIW852016 KSQ851982:KSS852016 LCM851982:LCO852016 LMI851982:LMK852016 LWE851982:LWG852016 MGA851982:MGC852016 MPW851982:MPY852016 MZS851982:MZU852016 NJO851982:NJQ852016 NTK851982:NTM852016 ODG851982:ODI852016 ONC851982:ONE852016 OWY851982:OXA852016 PGU851982:PGW852016 PQQ851982:PQS852016 QAM851982:QAO852016 QKI851982:QKK852016 QUE851982:QUG852016 REA851982:REC852016 RNW851982:RNY852016 RXS851982:RXU852016 SHO851982:SHQ852016 SRK851982:SRM852016 TBG851982:TBI852016 TLC851982:TLE852016 TUY851982:TVA852016 UEU851982:UEW852016 UOQ851982:UOS852016 UYM851982:UYO852016 VII851982:VIK852016 VSE851982:VSG852016 WCA851982:WCC852016 WLW851982:WLY852016 WVS851982:WVU852016 K917518:M917552 JG917518:JI917552 TC917518:TE917552 ACY917518:ADA917552 AMU917518:AMW917552 AWQ917518:AWS917552 BGM917518:BGO917552 BQI917518:BQK917552 CAE917518:CAG917552 CKA917518:CKC917552 CTW917518:CTY917552 DDS917518:DDU917552 DNO917518:DNQ917552 DXK917518:DXM917552 EHG917518:EHI917552 ERC917518:ERE917552 FAY917518:FBA917552 FKU917518:FKW917552 FUQ917518:FUS917552 GEM917518:GEO917552 GOI917518:GOK917552 GYE917518:GYG917552 HIA917518:HIC917552 HRW917518:HRY917552 IBS917518:IBU917552 ILO917518:ILQ917552 IVK917518:IVM917552 JFG917518:JFI917552 JPC917518:JPE917552 JYY917518:JZA917552 KIU917518:KIW917552 KSQ917518:KSS917552 LCM917518:LCO917552 LMI917518:LMK917552 LWE917518:LWG917552 MGA917518:MGC917552 MPW917518:MPY917552 MZS917518:MZU917552 NJO917518:NJQ917552 NTK917518:NTM917552 ODG917518:ODI917552 ONC917518:ONE917552 OWY917518:OXA917552 PGU917518:PGW917552 PQQ917518:PQS917552 QAM917518:QAO917552 QKI917518:QKK917552 QUE917518:QUG917552 REA917518:REC917552 RNW917518:RNY917552 RXS917518:RXU917552 SHO917518:SHQ917552 SRK917518:SRM917552 TBG917518:TBI917552 TLC917518:TLE917552 TUY917518:TVA917552 UEU917518:UEW917552 UOQ917518:UOS917552 UYM917518:UYO917552 VII917518:VIK917552 VSE917518:VSG917552 WCA917518:WCC917552 WLW917518:WLY917552 WVS917518:WVU917552 K983054:M983088 JG983054:JI983088 TC983054:TE983088 ACY983054:ADA983088 AMU983054:AMW983088 AWQ983054:AWS983088 BGM983054:BGO983088 BQI983054:BQK983088 CAE983054:CAG983088 CKA983054:CKC983088 CTW983054:CTY983088 DDS983054:DDU983088 DNO983054:DNQ983088 DXK983054:DXM983088 EHG983054:EHI983088 ERC983054:ERE983088 FAY983054:FBA983088 FKU983054:FKW983088 FUQ983054:FUS983088 GEM983054:GEO983088 GOI983054:GOK983088 GYE983054:GYG983088 HIA983054:HIC983088 HRW983054:HRY983088 IBS983054:IBU983088 ILO983054:ILQ983088 IVK983054:IVM983088 JFG983054:JFI983088 JPC983054:JPE983088 JYY983054:JZA983088 KIU983054:KIW983088 KSQ983054:KSS983088 LCM983054:LCO983088 LMI983054:LMK983088 LWE983054:LWG983088 MGA983054:MGC983088 MPW983054:MPY983088 MZS983054:MZU983088 NJO983054:NJQ983088 NTK983054:NTM983088 ODG983054:ODI983088 ONC983054:ONE983088 OWY983054:OXA983088 PGU983054:PGW983088 PQQ983054:PQS983088 QAM983054:QAO983088 QKI983054:QKK983088 QUE983054:QUG983088 REA983054:REC983088 RNW983054:RNY983088 RXS983054:RXU983088 SHO983054:SHQ983088 SRK983054:SRM983088 TBG983054:TBI983088 TLC983054:TLE983088 TUY983054:TVA983088 UEU983054:UEW983088 UOQ983054:UOS983088 UYM983054:UYO983088 VII983054:VIK983088 VSE983054:VSG983088 WCA983054:WCC983088 WLW983054:WLY983088 WVS983054:WVU983088 JM5:JR49 TI5:TN49 ADE5:ADJ49 ANA5:ANF49 AWW5:AXB49 BGS5:BGX49 BQO5:BQT49 CAK5:CAP49 CKG5:CKL49 CUC5:CUH49 DDY5:DED49 DNU5:DNZ49 DXQ5:DXV49 EHM5:EHR49 ERI5:ERN49 FBE5:FBJ49 FLA5:FLF49 FUW5:FVB49 GES5:GEX49 GOO5:GOT49 GYK5:GYP49 HIG5:HIL49 HSC5:HSH49 IBY5:ICD49 ILU5:ILZ49 IVQ5:IVV49 JFM5:JFR49 JPI5:JPN49 JZE5:JZJ49 KJA5:KJF49 KSW5:KTB49 LCS5:LCX49 LMO5:LMT49 LWK5:LWP49 MGG5:MGL49 MQC5:MQH49 MZY5:NAD49 NJU5:NJZ49 NTQ5:NTV49 ODM5:ODR49 ONI5:ONN49 OXE5:OXJ49 PHA5:PHF49 PQW5:PRB49 QAS5:QAX49 QKO5:QKT49 QUK5:QUP49 REG5:REL49 ROC5:ROH49 RXY5:RYD49 SHU5:SHZ49 SRQ5:SRV49 TBM5:TBR49 TLI5:TLN49 TVE5:TVJ49 UFA5:UFF49 UOW5:UPB49 UYS5:UYX49 VIO5:VIT49 VSK5:VSP49 WCG5:WCL49 WMC5:WMH49 WVY5:WWD49 Q65550:V65584 JM65550:JR65584 TI65550:TN65584 ADE65550:ADJ65584 ANA65550:ANF65584 AWW65550:AXB65584 BGS65550:BGX65584 BQO65550:BQT65584 CAK65550:CAP65584 CKG65550:CKL65584 CUC65550:CUH65584 DDY65550:DED65584 DNU65550:DNZ65584 DXQ65550:DXV65584 EHM65550:EHR65584 ERI65550:ERN65584 FBE65550:FBJ65584 FLA65550:FLF65584 FUW65550:FVB65584 GES65550:GEX65584 GOO65550:GOT65584 GYK65550:GYP65584 HIG65550:HIL65584 HSC65550:HSH65584 IBY65550:ICD65584 ILU65550:ILZ65584 IVQ65550:IVV65584 JFM65550:JFR65584 JPI65550:JPN65584 JZE65550:JZJ65584 KJA65550:KJF65584 KSW65550:KTB65584 LCS65550:LCX65584 LMO65550:LMT65584 LWK65550:LWP65584 MGG65550:MGL65584 MQC65550:MQH65584 MZY65550:NAD65584 NJU65550:NJZ65584 NTQ65550:NTV65584 ODM65550:ODR65584 ONI65550:ONN65584 OXE65550:OXJ65584 PHA65550:PHF65584 PQW65550:PRB65584 QAS65550:QAX65584 QKO65550:QKT65584 QUK65550:QUP65584 REG65550:REL65584 ROC65550:ROH65584 RXY65550:RYD65584 SHU65550:SHZ65584 SRQ65550:SRV65584 TBM65550:TBR65584 TLI65550:TLN65584 TVE65550:TVJ65584 UFA65550:UFF65584 UOW65550:UPB65584 UYS65550:UYX65584 VIO65550:VIT65584 VSK65550:VSP65584 WCG65550:WCL65584 WMC65550:WMH65584 WVY65550:WWD65584 Q131086:V131120 JM131086:JR131120 TI131086:TN131120 ADE131086:ADJ131120 ANA131086:ANF131120 AWW131086:AXB131120 BGS131086:BGX131120 BQO131086:BQT131120 CAK131086:CAP131120 CKG131086:CKL131120 CUC131086:CUH131120 DDY131086:DED131120 DNU131086:DNZ131120 DXQ131086:DXV131120 EHM131086:EHR131120 ERI131086:ERN131120 FBE131086:FBJ131120 FLA131086:FLF131120 FUW131086:FVB131120 GES131086:GEX131120 GOO131086:GOT131120 GYK131086:GYP131120 HIG131086:HIL131120 HSC131086:HSH131120 IBY131086:ICD131120 ILU131086:ILZ131120 IVQ131086:IVV131120 JFM131086:JFR131120 JPI131086:JPN131120 JZE131086:JZJ131120 KJA131086:KJF131120 KSW131086:KTB131120 LCS131086:LCX131120 LMO131086:LMT131120 LWK131086:LWP131120 MGG131086:MGL131120 MQC131086:MQH131120 MZY131086:NAD131120 NJU131086:NJZ131120 NTQ131086:NTV131120 ODM131086:ODR131120 ONI131086:ONN131120 OXE131086:OXJ131120 PHA131086:PHF131120 PQW131086:PRB131120 QAS131086:QAX131120 QKO131086:QKT131120 QUK131086:QUP131120 REG131086:REL131120 ROC131086:ROH131120 RXY131086:RYD131120 SHU131086:SHZ131120 SRQ131086:SRV131120 TBM131086:TBR131120 TLI131086:TLN131120 TVE131086:TVJ131120 UFA131086:UFF131120 UOW131086:UPB131120 UYS131086:UYX131120 VIO131086:VIT131120 VSK131086:VSP131120 WCG131086:WCL131120 WMC131086:WMH131120 WVY131086:WWD131120 Q196622:V196656 JM196622:JR196656 TI196622:TN196656 ADE196622:ADJ196656 ANA196622:ANF196656 AWW196622:AXB196656 BGS196622:BGX196656 BQO196622:BQT196656 CAK196622:CAP196656 CKG196622:CKL196656 CUC196622:CUH196656 DDY196622:DED196656 DNU196622:DNZ196656 DXQ196622:DXV196656 EHM196622:EHR196656 ERI196622:ERN196656 FBE196622:FBJ196656 FLA196622:FLF196656 FUW196622:FVB196656 GES196622:GEX196656 GOO196622:GOT196656 GYK196622:GYP196656 HIG196622:HIL196656 HSC196622:HSH196656 IBY196622:ICD196656 ILU196622:ILZ196656 IVQ196622:IVV196656 JFM196622:JFR196656 JPI196622:JPN196656 JZE196622:JZJ196656 KJA196622:KJF196656 KSW196622:KTB196656 LCS196622:LCX196656 LMO196622:LMT196656 LWK196622:LWP196656 MGG196622:MGL196656 MQC196622:MQH196656 MZY196622:NAD196656 NJU196622:NJZ196656 NTQ196622:NTV196656 ODM196622:ODR196656 ONI196622:ONN196656 OXE196622:OXJ196656 PHA196622:PHF196656 PQW196622:PRB196656 QAS196622:QAX196656 QKO196622:QKT196656 QUK196622:QUP196656 REG196622:REL196656 ROC196622:ROH196656 RXY196622:RYD196656 SHU196622:SHZ196656 SRQ196622:SRV196656 TBM196622:TBR196656 TLI196622:TLN196656 TVE196622:TVJ196656 UFA196622:UFF196656 UOW196622:UPB196656 UYS196622:UYX196656 VIO196622:VIT196656 VSK196622:VSP196656 WCG196622:WCL196656 WMC196622:WMH196656 WVY196622:WWD196656 Q262158:V262192 JM262158:JR262192 TI262158:TN262192 ADE262158:ADJ262192 ANA262158:ANF262192 AWW262158:AXB262192 BGS262158:BGX262192 BQO262158:BQT262192 CAK262158:CAP262192 CKG262158:CKL262192 CUC262158:CUH262192 DDY262158:DED262192 DNU262158:DNZ262192 DXQ262158:DXV262192 EHM262158:EHR262192 ERI262158:ERN262192 FBE262158:FBJ262192 FLA262158:FLF262192 FUW262158:FVB262192 GES262158:GEX262192 GOO262158:GOT262192 GYK262158:GYP262192 HIG262158:HIL262192 HSC262158:HSH262192 IBY262158:ICD262192 ILU262158:ILZ262192 IVQ262158:IVV262192 JFM262158:JFR262192 JPI262158:JPN262192 JZE262158:JZJ262192 KJA262158:KJF262192 KSW262158:KTB262192 LCS262158:LCX262192 LMO262158:LMT262192 LWK262158:LWP262192 MGG262158:MGL262192 MQC262158:MQH262192 MZY262158:NAD262192 NJU262158:NJZ262192 NTQ262158:NTV262192 ODM262158:ODR262192 ONI262158:ONN262192 OXE262158:OXJ262192 PHA262158:PHF262192 PQW262158:PRB262192 QAS262158:QAX262192 QKO262158:QKT262192 QUK262158:QUP262192 REG262158:REL262192 ROC262158:ROH262192 RXY262158:RYD262192 SHU262158:SHZ262192 SRQ262158:SRV262192 TBM262158:TBR262192 TLI262158:TLN262192 TVE262158:TVJ262192 UFA262158:UFF262192 UOW262158:UPB262192 UYS262158:UYX262192 VIO262158:VIT262192 VSK262158:VSP262192 WCG262158:WCL262192 WMC262158:WMH262192 WVY262158:WWD262192 Q327694:V327728 JM327694:JR327728 TI327694:TN327728 ADE327694:ADJ327728 ANA327694:ANF327728 AWW327694:AXB327728 BGS327694:BGX327728 BQO327694:BQT327728 CAK327694:CAP327728 CKG327694:CKL327728 CUC327694:CUH327728 DDY327694:DED327728 DNU327694:DNZ327728 DXQ327694:DXV327728 EHM327694:EHR327728 ERI327694:ERN327728 FBE327694:FBJ327728 FLA327694:FLF327728 FUW327694:FVB327728 GES327694:GEX327728 GOO327694:GOT327728 GYK327694:GYP327728 HIG327694:HIL327728 HSC327694:HSH327728 IBY327694:ICD327728 ILU327694:ILZ327728 IVQ327694:IVV327728 JFM327694:JFR327728 JPI327694:JPN327728 JZE327694:JZJ327728 KJA327694:KJF327728 KSW327694:KTB327728 LCS327694:LCX327728 LMO327694:LMT327728 LWK327694:LWP327728 MGG327694:MGL327728 MQC327694:MQH327728 MZY327694:NAD327728 NJU327694:NJZ327728 NTQ327694:NTV327728 ODM327694:ODR327728 ONI327694:ONN327728 OXE327694:OXJ327728 PHA327694:PHF327728 PQW327694:PRB327728 QAS327694:QAX327728 QKO327694:QKT327728 QUK327694:QUP327728 REG327694:REL327728 ROC327694:ROH327728 RXY327694:RYD327728 SHU327694:SHZ327728 SRQ327694:SRV327728 TBM327694:TBR327728 TLI327694:TLN327728 TVE327694:TVJ327728 UFA327694:UFF327728 UOW327694:UPB327728 UYS327694:UYX327728 VIO327694:VIT327728 VSK327694:VSP327728 WCG327694:WCL327728 WMC327694:WMH327728 WVY327694:WWD327728 Q393230:V393264 JM393230:JR393264 TI393230:TN393264 ADE393230:ADJ393264 ANA393230:ANF393264 AWW393230:AXB393264 BGS393230:BGX393264 BQO393230:BQT393264 CAK393230:CAP393264 CKG393230:CKL393264 CUC393230:CUH393264 DDY393230:DED393264 DNU393230:DNZ393264 DXQ393230:DXV393264 EHM393230:EHR393264 ERI393230:ERN393264 FBE393230:FBJ393264 FLA393230:FLF393264 FUW393230:FVB393264 GES393230:GEX393264 GOO393230:GOT393264 GYK393230:GYP393264 HIG393230:HIL393264 HSC393230:HSH393264 IBY393230:ICD393264 ILU393230:ILZ393264 IVQ393230:IVV393264 JFM393230:JFR393264 JPI393230:JPN393264 JZE393230:JZJ393264 KJA393230:KJF393264 KSW393230:KTB393264 LCS393230:LCX393264 LMO393230:LMT393264 LWK393230:LWP393264 MGG393230:MGL393264 MQC393230:MQH393264 MZY393230:NAD393264 NJU393230:NJZ393264 NTQ393230:NTV393264 ODM393230:ODR393264 ONI393230:ONN393264 OXE393230:OXJ393264 PHA393230:PHF393264 PQW393230:PRB393264 QAS393230:QAX393264 QKO393230:QKT393264 QUK393230:QUP393264 REG393230:REL393264 ROC393230:ROH393264 RXY393230:RYD393264 SHU393230:SHZ393264 SRQ393230:SRV393264 TBM393230:TBR393264 TLI393230:TLN393264 TVE393230:TVJ393264 UFA393230:UFF393264 UOW393230:UPB393264 UYS393230:UYX393264 VIO393230:VIT393264 VSK393230:VSP393264 WCG393230:WCL393264 WMC393230:WMH393264 WVY393230:WWD393264 Q458766:V458800 JM458766:JR458800 TI458766:TN458800 ADE458766:ADJ458800 ANA458766:ANF458800 AWW458766:AXB458800 BGS458766:BGX458800 BQO458766:BQT458800 CAK458766:CAP458800 CKG458766:CKL458800 CUC458766:CUH458800 DDY458766:DED458800 DNU458766:DNZ458800 DXQ458766:DXV458800 EHM458766:EHR458800 ERI458766:ERN458800 FBE458766:FBJ458800 FLA458766:FLF458800 FUW458766:FVB458800 GES458766:GEX458800 GOO458766:GOT458800 GYK458766:GYP458800 HIG458766:HIL458800 HSC458766:HSH458800 IBY458766:ICD458800 ILU458766:ILZ458800 IVQ458766:IVV458800 JFM458766:JFR458800 JPI458766:JPN458800 JZE458766:JZJ458800 KJA458766:KJF458800 KSW458766:KTB458800 LCS458766:LCX458800 LMO458766:LMT458800 LWK458766:LWP458800 MGG458766:MGL458800 MQC458766:MQH458800 MZY458766:NAD458800 NJU458766:NJZ458800 NTQ458766:NTV458800 ODM458766:ODR458800 ONI458766:ONN458800 OXE458766:OXJ458800 PHA458766:PHF458800 PQW458766:PRB458800 QAS458766:QAX458800 QKO458766:QKT458800 QUK458766:QUP458800 REG458766:REL458800 ROC458766:ROH458800 RXY458766:RYD458800 SHU458766:SHZ458800 SRQ458766:SRV458800 TBM458766:TBR458800 TLI458766:TLN458800 TVE458766:TVJ458800 UFA458766:UFF458800 UOW458766:UPB458800 UYS458766:UYX458800 VIO458766:VIT458800 VSK458766:VSP458800 WCG458766:WCL458800 WMC458766:WMH458800 WVY458766:WWD458800 Q524302:V524336 JM524302:JR524336 TI524302:TN524336 ADE524302:ADJ524336 ANA524302:ANF524336 AWW524302:AXB524336 BGS524302:BGX524336 BQO524302:BQT524336 CAK524302:CAP524336 CKG524302:CKL524336 CUC524302:CUH524336 DDY524302:DED524336 DNU524302:DNZ524336 DXQ524302:DXV524336 EHM524302:EHR524336 ERI524302:ERN524336 FBE524302:FBJ524336 FLA524302:FLF524336 FUW524302:FVB524336 GES524302:GEX524336 GOO524302:GOT524336 GYK524302:GYP524336 HIG524302:HIL524336 HSC524302:HSH524336 IBY524302:ICD524336 ILU524302:ILZ524336 IVQ524302:IVV524336 JFM524302:JFR524336 JPI524302:JPN524336 JZE524302:JZJ524336 KJA524302:KJF524336 KSW524302:KTB524336 LCS524302:LCX524336 LMO524302:LMT524336 LWK524302:LWP524336 MGG524302:MGL524336 MQC524302:MQH524336 MZY524302:NAD524336 NJU524302:NJZ524336 NTQ524302:NTV524336 ODM524302:ODR524336 ONI524302:ONN524336 OXE524302:OXJ524336 PHA524302:PHF524336 PQW524302:PRB524336 QAS524302:QAX524336 QKO524302:QKT524336 QUK524302:QUP524336 REG524302:REL524336 ROC524302:ROH524336 RXY524302:RYD524336 SHU524302:SHZ524336 SRQ524302:SRV524336 TBM524302:TBR524336 TLI524302:TLN524336 TVE524302:TVJ524336 UFA524302:UFF524336 UOW524302:UPB524336 UYS524302:UYX524336 VIO524302:VIT524336 VSK524302:VSP524336 WCG524302:WCL524336 WMC524302:WMH524336 WVY524302:WWD524336 Q589838:V589872 JM589838:JR589872 TI589838:TN589872 ADE589838:ADJ589872 ANA589838:ANF589872 AWW589838:AXB589872 BGS589838:BGX589872 BQO589838:BQT589872 CAK589838:CAP589872 CKG589838:CKL589872 CUC589838:CUH589872 DDY589838:DED589872 DNU589838:DNZ589872 DXQ589838:DXV589872 EHM589838:EHR589872 ERI589838:ERN589872 FBE589838:FBJ589872 FLA589838:FLF589872 FUW589838:FVB589872 GES589838:GEX589872 GOO589838:GOT589872 GYK589838:GYP589872 HIG589838:HIL589872 HSC589838:HSH589872 IBY589838:ICD589872 ILU589838:ILZ589872 IVQ589838:IVV589872 JFM589838:JFR589872 JPI589838:JPN589872 JZE589838:JZJ589872 KJA589838:KJF589872 KSW589838:KTB589872 LCS589838:LCX589872 LMO589838:LMT589872 LWK589838:LWP589872 MGG589838:MGL589872 MQC589838:MQH589872 MZY589838:NAD589872 NJU589838:NJZ589872 NTQ589838:NTV589872 ODM589838:ODR589872 ONI589838:ONN589872 OXE589838:OXJ589872 PHA589838:PHF589872 PQW589838:PRB589872 QAS589838:QAX589872 QKO589838:QKT589872 QUK589838:QUP589872 REG589838:REL589872 ROC589838:ROH589872 RXY589838:RYD589872 SHU589838:SHZ589872 SRQ589838:SRV589872 TBM589838:TBR589872 TLI589838:TLN589872 TVE589838:TVJ589872 UFA589838:UFF589872 UOW589838:UPB589872 UYS589838:UYX589872 VIO589838:VIT589872 VSK589838:VSP589872 WCG589838:WCL589872 WMC589838:WMH589872 WVY589838:WWD589872 Q655374:V655408 JM655374:JR655408 TI655374:TN655408 ADE655374:ADJ655408 ANA655374:ANF655408 AWW655374:AXB655408 BGS655374:BGX655408 BQO655374:BQT655408 CAK655374:CAP655408 CKG655374:CKL655408 CUC655374:CUH655408 DDY655374:DED655408 DNU655374:DNZ655408 DXQ655374:DXV655408 EHM655374:EHR655408 ERI655374:ERN655408 FBE655374:FBJ655408 FLA655374:FLF655408 FUW655374:FVB655408 GES655374:GEX655408 GOO655374:GOT655408 GYK655374:GYP655408 HIG655374:HIL655408 HSC655374:HSH655408 IBY655374:ICD655408 ILU655374:ILZ655408 IVQ655374:IVV655408 JFM655374:JFR655408 JPI655374:JPN655408 JZE655374:JZJ655408 KJA655374:KJF655408 KSW655374:KTB655408 LCS655374:LCX655408 LMO655374:LMT655408 LWK655374:LWP655408 MGG655374:MGL655408 MQC655374:MQH655408 MZY655374:NAD655408 NJU655374:NJZ655408 NTQ655374:NTV655408 ODM655374:ODR655408 ONI655374:ONN655408 OXE655374:OXJ655408 PHA655374:PHF655408 PQW655374:PRB655408 QAS655374:QAX655408 QKO655374:QKT655408 QUK655374:QUP655408 REG655374:REL655408 ROC655374:ROH655408 RXY655374:RYD655408 SHU655374:SHZ655408 SRQ655374:SRV655408 TBM655374:TBR655408 TLI655374:TLN655408 TVE655374:TVJ655408 UFA655374:UFF655408 UOW655374:UPB655408 UYS655374:UYX655408 VIO655374:VIT655408 VSK655374:VSP655408 WCG655374:WCL655408 WMC655374:WMH655408 WVY655374:WWD655408 Q720910:V720944 JM720910:JR720944 TI720910:TN720944 ADE720910:ADJ720944 ANA720910:ANF720944 AWW720910:AXB720944 BGS720910:BGX720944 BQO720910:BQT720944 CAK720910:CAP720944 CKG720910:CKL720944 CUC720910:CUH720944 DDY720910:DED720944 DNU720910:DNZ720944 DXQ720910:DXV720944 EHM720910:EHR720944 ERI720910:ERN720944 FBE720910:FBJ720944 FLA720910:FLF720944 FUW720910:FVB720944 GES720910:GEX720944 GOO720910:GOT720944 GYK720910:GYP720944 HIG720910:HIL720944 HSC720910:HSH720944 IBY720910:ICD720944 ILU720910:ILZ720944 IVQ720910:IVV720944 JFM720910:JFR720944 JPI720910:JPN720944 JZE720910:JZJ720944 KJA720910:KJF720944 KSW720910:KTB720944 LCS720910:LCX720944 LMO720910:LMT720944 LWK720910:LWP720944 MGG720910:MGL720944 MQC720910:MQH720944 MZY720910:NAD720944 NJU720910:NJZ720944 NTQ720910:NTV720944 ODM720910:ODR720944 ONI720910:ONN720944 OXE720910:OXJ720944 PHA720910:PHF720944 PQW720910:PRB720944 QAS720910:QAX720944 QKO720910:QKT720944 QUK720910:QUP720944 REG720910:REL720944 ROC720910:ROH720944 RXY720910:RYD720944 SHU720910:SHZ720944 SRQ720910:SRV720944 TBM720910:TBR720944 TLI720910:TLN720944 TVE720910:TVJ720944 UFA720910:UFF720944 UOW720910:UPB720944 UYS720910:UYX720944 VIO720910:VIT720944 VSK720910:VSP720944 WCG720910:WCL720944 WMC720910:WMH720944 WVY720910:WWD720944 Q786446:V786480 JM786446:JR786480 TI786446:TN786480 ADE786446:ADJ786480 ANA786446:ANF786480 AWW786446:AXB786480 BGS786446:BGX786480 BQO786446:BQT786480 CAK786446:CAP786480 CKG786446:CKL786480 CUC786446:CUH786480 DDY786446:DED786480 DNU786446:DNZ786480 DXQ786446:DXV786480 EHM786446:EHR786480 ERI786446:ERN786480 FBE786446:FBJ786480 FLA786446:FLF786480 FUW786446:FVB786480 GES786446:GEX786480 GOO786446:GOT786480 GYK786446:GYP786480 HIG786446:HIL786480 HSC786446:HSH786480 IBY786446:ICD786480 ILU786446:ILZ786480 IVQ786446:IVV786480 JFM786446:JFR786480 JPI786446:JPN786480 JZE786446:JZJ786480 KJA786446:KJF786480 KSW786446:KTB786480 LCS786446:LCX786480 LMO786446:LMT786480 LWK786446:LWP786480 MGG786446:MGL786480 MQC786446:MQH786480 MZY786446:NAD786480 NJU786446:NJZ786480 NTQ786446:NTV786480 ODM786446:ODR786480 ONI786446:ONN786480 OXE786446:OXJ786480 PHA786446:PHF786480 PQW786446:PRB786480 QAS786446:QAX786480 QKO786446:QKT786480 QUK786446:QUP786480 REG786446:REL786480 ROC786446:ROH786480 RXY786446:RYD786480 SHU786446:SHZ786480 SRQ786446:SRV786480 TBM786446:TBR786480 TLI786446:TLN786480 TVE786446:TVJ786480 UFA786446:UFF786480 UOW786446:UPB786480 UYS786446:UYX786480 VIO786446:VIT786480 VSK786446:VSP786480 WCG786446:WCL786480 WMC786446:WMH786480 WVY786446:WWD786480 Q851982:V852016 JM851982:JR852016 TI851982:TN852016 ADE851982:ADJ852016 ANA851982:ANF852016 AWW851982:AXB852016 BGS851982:BGX852016 BQO851982:BQT852016 CAK851982:CAP852016 CKG851982:CKL852016 CUC851982:CUH852016 DDY851982:DED852016 DNU851982:DNZ852016 DXQ851982:DXV852016 EHM851982:EHR852016 ERI851982:ERN852016 FBE851982:FBJ852016 FLA851982:FLF852016 FUW851982:FVB852016 GES851982:GEX852016 GOO851982:GOT852016 GYK851982:GYP852016 HIG851982:HIL852016 HSC851982:HSH852016 IBY851982:ICD852016 ILU851982:ILZ852016 IVQ851982:IVV852016 JFM851982:JFR852016 JPI851982:JPN852016 JZE851982:JZJ852016 KJA851982:KJF852016 KSW851982:KTB852016 LCS851982:LCX852016 LMO851982:LMT852016 LWK851982:LWP852016 MGG851982:MGL852016 MQC851982:MQH852016 MZY851982:NAD852016 NJU851982:NJZ852016 NTQ851982:NTV852016 ODM851982:ODR852016 ONI851982:ONN852016 OXE851982:OXJ852016 PHA851982:PHF852016 PQW851982:PRB852016 QAS851982:QAX852016 QKO851982:QKT852016 QUK851982:QUP852016 REG851982:REL852016 ROC851982:ROH852016 RXY851982:RYD852016 SHU851982:SHZ852016 SRQ851982:SRV852016 TBM851982:TBR852016 TLI851982:TLN852016 TVE851982:TVJ852016 UFA851982:UFF852016 UOW851982:UPB852016 UYS851982:UYX852016 VIO851982:VIT852016 VSK851982:VSP852016 WCG851982:WCL852016 WMC851982:WMH852016 WVY851982:WWD852016 Q917518:V917552 JM917518:JR917552 TI917518:TN917552 ADE917518:ADJ917552 ANA917518:ANF917552 AWW917518:AXB917552 BGS917518:BGX917552 BQO917518:BQT917552 CAK917518:CAP917552 CKG917518:CKL917552 CUC917518:CUH917552 DDY917518:DED917552 DNU917518:DNZ917552 DXQ917518:DXV917552 EHM917518:EHR917552 ERI917518:ERN917552 FBE917518:FBJ917552 FLA917518:FLF917552 FUW917518:FVB917552 GES917518:GEX917552 GOO917518:GOT917552 GYK917518:GYP917552 HIG917518:HIL917552 HSC917518:HSH917552 IBY917518:ICD917552 ILU917518:ILZ917552 IVQ917518:IVV917552 JFM917518:JFR917552 JPI917518:JPN917552 JZE917518:JZJ917552 KJA917518:KJF917552 KSW917518:KTB917552 LCS917518:LCX917552 LMO917518:LMT917552 LWK917518:LWP917552 MGG917518:MGL917552 MQC917518:MQH917552 MZY917518:NAD917552 NJU917518:NJZ917552 NTQ917518:NTV917552 ODM917518:ODR917552 ONI917518:ONN917552 OXE917518:OXJ917552 PHA917518:PHF917552 PQW917518:PRB917552 QAS917518:QAX917552 QKO917518:QKT917552 QUK917518:QUP917552 REG917518:REL917552 ROC917518:ROH917552 RXY917518:RYD917552 SHU917518:SHZ917552 SRQ917518:SRV917552 TBM917518:TBR917552 TLI917518:TLN917552 TVE917518:TVJ917552 UFA917518:UFF917552 UOW917518:UPB917552 UYS917518:UYX917552 VIO917518:VIT917552 VSK917518:VSP917552 WCG917518:WCL917552 WMC917518:WMH917552 WVY917518:WWD917552 Q983054:V983088 JM983054:JR983088 TI983054:TN983088 ADE983054:ADJ983088 ANA983054:ANF983088 AWW983054:AXB983088 BGS983054:BGX983088 BQO983054:BQT983088 CAK983054:CAP983088 CKG983054:CKL983088 CUC983054:CUH983088 DDY983054:DED983088 DNU983054:DNZ983088 DXQ983054:DXV983088 EHM983054:EHR983088 ERI983054:ERN983088 FBE983054:FBJ983088 FLA983054:FLF983088 FUW983054:FVB983088 GES983054:GEX983088 GOO983054:GOT983088 GYK983054:GYP983088 HIG983054:HIL983088 HSC983054:HSH983088 IBY983054:ICD983088 ILU983054:ILZ983088 IVQ983054:IVV983088 JFM983054:JFR983088 JPI983054:JPN983088 JZE983054:JZJ983088 KJA983054:KJF983088 KSW983054:KTB983088 LCS983054:LCX983088 LMO983054:LMT983088 LWK983054:LWP983088 MGG983054:MGL983088 MQC983054:MQH983088 MZY983054:NAD983088 NJU983054:NJZ983088 NTQ983054:NTV983088 ODM983054:ODR983088 ONI983054:ONN983088 OXE983054:OXJ983088 PHA983054:PHF983088 PQW983054:PRB983088 QAS983054:QAX983088 QKO983054:QKT983088 QUK983054:QUP983088 REG983054:REL983088 ROC983054:ROH983088 RXY983054:RYD983088 SHU983054:SHZ983088 SRQ983054:SRV983088 TBM983054:TBR983088 TLI983054:TLN983088 TVE983054:TVJ983088 UFA983054:UFF983088 UOW983054:UPB983088 UYS983054:UYX983088 VIO983054:VIT983088 VSK983054:VSP983088 WCG983054:WCL983088 WMC983054:WMH983088 WVY983054:WWD983088 W5:W8 JS5:JS8 TO5:TO8 ADK5:ADK8 ANG5:ANG8 AXC5:AXC8 BGY5:BGY8 BQU5:BQU8 CAQ5:CAQ8 CKM5:CKM8 CUI5:CUI8 DEE5:DEE8 DOA5:DOA8 DXW5:DXW8 EHS5:EHS8 ERO5:ERO8 FBK5:FBK8 FLG5:FLG8 FVC5:FVC8 GEY5:GEY8 GOU5:GOU8 GYQ5:GYQ8 HIM5:HIM8 HSI5:HSI8 ICE5:ICE8 IMA5:IMA8 IVW5:IVW8 JFS5:JFS8 JPO5:JPO8 JZK5:JZK8 KJG5:KJG8 KTC5:KTC8 LCY5:LCY8 LMU5:LMU8 LWQ5:LWQ8 MGM5:MGM8 MQI5:MQI8 NAE5:NAE8 NKA5:NKA8 NTW5:NTW8 ODS5:ODS8 ONO5:ONO8 OXK5:OXK8 PHG5:PHG8 PRC5:PRC8 QAY5:QAY8 QKU5:QKU8 QUQ5:QUQ8 REM5:REM8 ROI5:ROI8 RYE5:RYE8 SIA5:SIA8 SRW5:SRW8 TBS5:TBS8 TLO5:TLO8 TVK5:TVK8 UFG5:UFG8 UPC5:UPC8 UYY5:UYY8 VIU5:VIU8 VSQ5:VSQ8 WCM5:WCM8 WMI5:WMI8 WWE5:WWE8 W65550:W65553 JS65550:JS65553 TO65550:TO65553 ADK65550:ADK65553 ANG65550:ANG65553 AXC65550:AXC65553 BGY65550:BGY65553 BQU65550:BQU65553 CAQ65550:CAQ65553 CKM65550:CKM65553 CUI65550:CUI65553 DEE65550:DEE65553 DOA65550:DOA65553 DXW65550:DXW65553 EHS65550:EHS65553 ERO65550:ERO65553 FBK65550:FBK65553 FLG65550:FLG65553 FVC65550:FVC65553 GEY65550:GEY65553 GOU65550:GOU65553 GYQ65550:GYQ65553 HIM65550:HIM65553 HSI65550:HSI65553 ICE65550:ICE65553 IMA65550:IMA65553 IVW65550:IVW65553 JFS65550:JFS65553 JPO65550:JPO65553 JZK65550:JZK65553 KJG65550:KJG65553 KTC65550:KTC65553 LCY65550:LCY65553 LMU65550:LMU65553 LWQ65550:LWQ65553 MGM65550:MGM65553 MQI65550:MQI65553 NAE65550:NAE65553 NKA65550:NKA65553 NTW65550:NTW65553 ODS65550:ODS65553 ONO65550:ONO65553 OXK65550:OXK65553 PHG65550:PHG65553 PRC65550:PRC65553 QAY65550:QAY65553 QKU65550:QKU65553 QUQ65550:QUQ65553 REM65550:REM65553 ROI65550:ROI65553 RYE65550:RYE65553 SIA65550:SIA65553 SRW65550:SRW65553 TBS65550:TBS65553 TLO65550:TLO65553 TVK65550:TVK65553 UFG65550:UFG65553 UPC65550:UPC65553 UYY65550:UYY65553 VIU65550:VIU65553 VSQ65550:VSQ65553 WCM65550:WCM65553 WMI65550:WMI65553 WWE65550:WWE65553 W131086:W131089 JS131086:JS131089 TO131086:TO131089 ADK131086:ADK131089 ANG131086:ANG131089 AXC131086:AXC131089 BGY131086:BGY131089 BQU131086:BQU131089 CAQ131086:CAQ131089 CKM131086:CKM131089 CUI131086:CUI131089 DEE131086:DEE131089 DOA131086:DOA131089 DXW131086:DXW131089 EHS131086:EHS131089 ERO131086:ERO131089 FBK131086:FBK131089 FLG131086:FLG131089 FVC131086:FVC131089 GEY131086:GEY131089 GOU131086:GOU131089 GYQ131086:GYQ131089 HIM131086:HIM131089 HSI131086:HSI131089 ICE131086:ICE131089 IMA131086:IMA131089 IVW131086:IVW131089 JFS131086:JFS131089 JPO131086:JPO131089 JZK131086:JZK131089 KJG131086:KJG131089 KTC131086:KTC131089 LCY131086:LCY131089 LMU131086:LMU131089 LWQ131086:LWQ131089 MGM131086:MGM131089 MQI131086:MQI131089 NAE131086:NAE131089 NKA131086:NKA131089 NTW131086:NTW131089 ODS131086:ODS131089 ONO131086:ONO131089 OXK131086:OXK131089 PHG131086:PHG131089 PRC131086:PRC131089 QAY131086:QAY131089 QKU131086:QKU131089 QUQ131086:QUQ131089 REM131086:REM131089 ROI131086:ROI131089 RYE131086:RYE131089 SIA131086:SIA131089 SRW131086:SRW131089 TBS131086:TBS131089 TLO131086:TLO131089 TVK131086:TVK131089 UFG131086:UFG131089 UPC131086:UPC131089 UYY131086:UYY131089 VIU131086:VIU131089 VSQ131086:VSQ131089 WCM131086:WCM131089 WMI131086:WMI131089 WWE131086:WWE131089 W196622:W196625 JS196622:JS196625 TO196622:TO196625 ADK196622:ADK196625 ANG196622:ANG196625 AXC196622:AXC196625 BGY196622:BGY196625 BQU196622:BQU196625 CAQ196622:CAQ196625 CKM196622:CKM196625 CUI196622:CUI196625 DEE196622:DEE196625 DOA196622:DOA196625 DXW196622:DXW196625 EHS196622:EHS196625 ERO196622:ERO196625 FBK196622:FBK196625 FLG196622:FLG196625 FVC196622:FVC196625 GEY196622:GEY196625 GOU196622:GOU196625 GYQ196622:GYQ196625 HIM196622:HIM196625 HSI196622:HSI196625 ICE196622:ICE196625 IMA196622:IMA196625 IVW196622:IVW196625 JFS196622:JFS196625 JPO196622:JPO196625 JZK196622:JZK196625 KJG196622:KJG196625 KTC196622:KTC196625 LCY196622:LCY196625 LMU196622:LMU196625 LWQ196622:LWQ196625 MGM196622:MGM196625 MQI196622:MQI196625 NAE196622:NAE196625 NKA196622:NKA196625 NTW196622:NTW196625 ODS196622:ODS196625 ONO196622:ONO196625 OXK196622:OXK196625 PHG196622:PHG196625 PRC196622:PRC196625 QAY196622:QAY196625 QKU196622:QKU196625 QUQ196622:QUQ196625 REM196622:REM196625 ROI196622:ROI196625 RYE196622:RYE196625 SIA196622:SIA196625 SRW196622:SRW196625 TBS196622:TBS196625 TLO196622:TLO196625 TVK196622:TVK196625 UFG196622:UFG196625 UPC196622:UPC196625 UYY196622:UYY196625 VIU196622:VIU196625 VSQ196622:VSQ196625 WCM196622:WCM196625 WMI196622:WMI196625 WWE196622:WWE196625 W262158:W262161 JS262158:JS262161 TO262158:TO262161 ADK262158:ADK262161 ANG262158:ANG262161 AXC262158:AXC262161 BGY262158:BGY262161 BQU262158:BQU262161 CAQ262158:CAQ262161 CKM262158:CKM262161 CUI262158:CUI262161 DEE262158:DEE262161 DOA262158:DOA262161 DXW262158:DXW262161 EHS262158:EHS262161 ERO262158:ERO262161 FBK262158:FBK262161 FLG262158:FLG262161 FVC262158:FVC262161 GEY262158:GEY262161 GOU262158:GOU262161 GYQ262158:GYQ262161 HIM262158:HIM262161 HSI262158:HSI262161 ICE262158:ICE262161 IMA262158:IMA262161 IVW262158:IVW262161 JFS262158:JFS262161 JPO262158:JPO262161 JZK262158:JZK262161 KJG262158:KJG262161 KTC262158:KTC262161 LCY262158:LCY262161 LMU262158:LMU262161 LWQ262158:LWQ262161 MGM262158:MGM262161 MQI262158:MQI262161 NAE262158:NAE262161 NKA262158:NKA262161 NTW262158:NTW262161 ODS262158:ODS262161 ONO262158:ONO262161 OXK262158:OXK262161 PHG262158:PHG262161 PRC262158:PRC262161 QAY262158:QAY262161 QKU262158:QKU262161 QUQ262158:QUQ262161 REM262158:REM262161 ROI262158:ROI262161 RYE262158:RYE262161 SIA262158:SIA262161 SRW262158:SRW262161 TBS262158:TBS262161 TLO262158:TLO262161 TVK262158:TVK262161 UFG262158:UFG262161 UPC262158:UPC262161 UYY262158:UYY262161 VIU262158:VIU262161 VSQ262158:VSQ262161 WCM262158:WCM262161 WMI262158:WMI262161 WWE262158:WWE262161 W327694:W327697 JS327694:JS327697 TO327694:TO327697 ADK327694:ADK327697 ANG327694:ANG327697 AXC327694:AXC327697 BGY327694:BGY327697 BQU327694:BQU327697 CAQ327694:CAQ327697 CKM327694:CKM327697 CUI327694:CUI327697 DEE327694:DEE327697 DOA327694:DOA327697 DXW327694:DXW327697 EHS327694:EHS327697 ERO327694:ERO327697 FBK327694:FBK327697 FLG327694:FLG327697 FVC327694:FVC327697 GEY327694:GEY327697 GOU327694:GOU327697 GYQ327694:GYQ327697 HIM327694:HIM327697 HSI327694:HSI327697 ICE327694:ICE327697 IMA327694:IMA327697 IVW327694:IVW327697 JFS327694:JFS327697 JPO327694:JPO327697 JZK327694:JZK327697 KJG327694:KJG327697 KTC327694:KTC327697 LCY327694:LCY327697 LMU327694:LMU327697 LWQ327694:LWQ327697 MGM327694:MGM327697 MQI327694:MQI327697 NAE327694:NAE327697 NKA327694:NKA327697 NTW327694:NTW327697 ODS327694:ODS327697 ONO327694:ONO327697 OXK327694:OXK327697 PHG327694:PHG327697 PRC327694:PRC327697 QAY327694:QAY327697 QKU327694:QKU327697 QUQ327694:QUQ327697 REM327694:REM327697 ROI327694:ROI327697 RYE327694:RYE327697 SIA327694:SIA327697 SRW327694:SRW327697 TBS327694:TBS327697 TLO327694:TLO327697 TVK327694:TVK327697 UFG327694:UFG327697 UPC327694:UPC327697 UYY327694:UYY327697 VIU327694:VIU327697 VSQ327694:VSQ327697 WCM327694:WCM327697 WMI327694:WMI327697 WWE327694:WWE327697 W393230:W393233 JS393230:JS393233 TO393230:TO393233 ADK393230:ADK393233 ANG393230:ANG393233 AXC393230:AXC393233 BGY393230:BGY393233 BQU393230:BQU393233 CAQ393230:CAQ393233 CKM393230:CKM393233 CUI393230:CUI393233 DEE393230:DEE393233 DOA393230:DOA393233 DXW393230:DXW393233 EHS393230:EHS393233 ERO393230:ERO393233 FBK393230:FBK393233 FLG393230:FLG393233 FVC393230:FVC393233 GEY393230:GEY393233 GOU393230:GOU393233 GYQ393230:GYQ393233 HIM393230:HIM393233 HSI393230:HSI393233 ICE393230:ICE393233 IMA393230:IMA393233 IVW393230:IVW393233 JFS393230:JFS393233 JPO393230:JPO393233 JZK393230:JZK393233 KJG393230:KJG393233 KTC393230:KTC393233 LCY393230:LCY393233 LMU393230:LMU393233 LWQ393230:LWQ393233 MGM393230:MGM393233 MQI393230:MQI393233 NAE393230:NAE393233 NKA393230:NKA393233 NTW393230:NTW393233 ODS393230:ODS393233 ONO393230:ONO393233 OXK393230:OXK393233 PHG393230:PHG393233 PRC393230:PRC393233 QAY393230:QAY393233 QKU393230:QKU393233 QUQ393230:QUQ393233 REM393230:REM393233 ROI393230:ROI393233 RYE393230:RYE393233 SIA393230:SIA393233 SRW393230:SRW393233 TBS393230:TBS393233 TLO393230:TLO393233 TVK393230:TVK393233 UFG393230:UFG393233 UPC393230:UPC393233 UYY393230:UYY393233 VIU393230:VIU393233 VSQ393230:VSQ393233 WCM393230:WCM393233 WMI393230:WMI393233 WWE393230:WWE393233 W458766:W458769 JS458766:JS458769 TO458766:TO458769 ADK458766:ADK458769 ANG458766:ANG458769 AXC458766:AXC458769 BGY458766:BGY458769 BQU458766:BQU458769 CAQ458766:CAQ458769 CKM458766:CKM458769 CUI458766:CUI458769 DEE458766:DEE458769 DOA458766:DOA458769 DXW458766:DXW458769 EHS458766:EHS458769 ERO458766:ERO458769 FBK458766:FBK458769 FLG458766:FLG458769 FVC458766:FVC458769 GEY458766:GEY458769 GOU458766:GOU458769 GYQ458766:GYQ458769 HIM458766:HIM458769 HSI458766:HSI458769 ICE458766:ICE458769 IMA458766:IMA458769 IVW458766:IVW458769 JFS458766:JFS458769 JPO458766:JPO458769 JZK458766:JZK458769 KJG458766:KJG458769 KTC458766:KTC458769 LCY458766:LCY458769 LMU458766:LMU458769 LWQ458766:LWQ458769 MGM458766:MGM458769 MQI458766:MQI458769 NAE458766:NAE458769 NKA458766:NKA458769 NTW458766:NTW458769 ODS458766:ODS458769 ONO458766:ONO458769 OXK458766:OXK458769 PHG458766:PHG458769 PRC458766:PRC458769 QAY458766:QAY458769 QKU458766:QKU458769 QUQ458766:QUQ458769 REM458766:REM458769 ROI458766:ROI458769 RYE458766:RYE458769 SIA458766:SIA458769 SRW458766:SRW458769 TBS458766:TBS458769 TLO458766:TLO458769 TVK458766:TVK458769 UFG458766:UFG458769 UPC458766:UPC458769 UYY458766:UYY458769 VIU458766:VIU458769 VSQ458766:VSQ458769 WCM458766:WCM458769 WMI458766:WMI458769 WWE458766:WWE458769 W524302:W524305 JS524302:JS524305 TO524302:TO524305 ADK524302:ADK524305 ANG524302:ANG524305 AXC524302:AXC524305 BGY524302:BGY524305 BQU524302:BQU524305 CAQ524302:CAQ524305 CKM524302:CKM524305 CUI524302:CUI524305 DEE524302:DEE524305 DOA524302:DOA524305 DXW524302:DXW524305 EHS524302:EHS524305 ERO524302:ERO524305 FBK524302:FBK524305 FLG524302:FLG524305 FVC524302:FVC524305 GEY524302:GEY524305 GOU524302:GOU524305 GYQ524302:GYQ524305 HIM524302:HIM524305 HSI524302:HSI524305 ICE524302:ICE524305 IMA524302:IMA524305 IVW524302:IVW524305 JFS524302:JFS524305 JPO524302:JPO524305 JZK524302:JZK524305 KJG524302:KJG524305 KTC524302:KTC524305 LCY524302:LCY524305 LMU524302:LMU524305 LWQ524302:LWQ524305 MGM524302:MGM524305 MQI524302:MQI524305 NAE524302:NAE524305 NKA524302:NKA524305 NTW524302:NTW524305 ODS524302:ODS524305 ONO524302:ONO524305 OXK524302:OXK524305 PHG524302:PHG524305 PRC524302:PRC524305 QAY524302:QAY524305 QKU524302:QKU524305 QUQ524302:QUQ524305 REM524302:REM524305 ROI524302:ROI524305 RYE524302:RYE524305 SIA524302:SIA524305 SRW524302:SRW524305 TBS524302:TBS524305 TLO524302:TLO524305 TVK524302:TVK524305 UFG524302:UFG524305 UPC524302:UPC524305 UYY524302:UYY524305 VIU524302:VIU524305 VSQ524302:VSQ524305 WCM524302:WCM524305 WMI524302:WMI524305 WWE524302:WWE524305 W589838:W589841 JS589838:JS589841 TO589838:TO589841 ADK589838:ADK589841 ANG589838:ANG589841 AXC589838:AXC589841 BGY589838:BGY589841 BQU589838:BQU589841 CAQ589838:CAQ589841 CKM589838:CKM589841 CUI589838:CUI589841 DEE589838:DEE589841 DOA589838:DOA589841 DXW589838:DXW589841 EHS589838:EHS589841 ERO589838:ERO589841 FBK589838:FBK589841 FLG589838:FLG589841 FVC589838:FVC589841 GEY589838:GEY589841 GOU589838:GOU589841 GYQ589838:GYQ589841 HIM589838:HIM589841 HSI589838:HSI589841 ICE589838:ICE589841 IMA589838:IMA589841 IVW589838:IVW589841 JFS589838:JFS589841 JPO589838:JPO589841 JZK589838:JZK589841 KJG589838:KJG589841 KTC589838:KTC589841 LCY589838:LCY589841 LMU589838:LMU589841 LWQ589838:LWQ589841 MGM589838:MGM589841 MQI589838:MQI589841 NAE589838:NAE589841 NKA589838:NKA589841 NTW589838:NTW589841 ODS589838:ODS589841 ONO589838:ONO589841 OXK589838:OXK589841 PHG589838:PHG589841 PRC589838:PRC589841 QAY589838:QAY589841 QKU589838:QKU589841 QUQ589838:QUQ589841 REM589838:REM589841 ROI589838:ROI589841 RYE589838:RYE589841 SIA589838:SIA589841 SRW589838:SRW589841 TBS589838:TBS589841 TLO589838:TLO589841 TVK589838:TVK589841 UFG589838:UFG589841 UPC589838:UPC589841 UYY589838:UYY589841 VIU589838:VIU589841 VSQ589838:VSQ589841 WCM589838:WCM589841 WMI589838:WMI589841 WWE589838:WWE589841 W655374:W655377 JS655374:JS655377 TO655374:TO655377 ADK655374:ADK655377 ANG655374:ANG655377 AXC655374:AXC655377 BGY655374:BGY655377 BQU655374:BQU655377 CAQ655374:CAQ655377 CKM655374:CKM655377 CUI655374:CUI655377 DEE655374:DEE655377 DOA655374:DOA655377 DXW655374:DXW655377 EHS655374:EHS655377 ERO655374:ERO655377 FBK655374:FBK655377 FLG655374:FLG655377 FVC655374:FVC655377 GEY655374:GEY655377 GOU655374:GOU655377 GYQ655374:GYQ655377 HIM655374:HIM655377 HSI655374:HSI655377 ICE655374:ICE655377 IMA655374:IMA655377 IVW655374:IVW655377 JFS655374:JFS655377 JPO655374:JPO655377 JZK655374:JZK655377 KJG655374:KJG655377 KTC655374:KTC655377 LCY655374:LCY655377 LMU655374:LMU655377 LWQ655374:LWQ655377 MGM655374:MGM655377 MQI655374:MQI655377 NAE655374:NAE655377 NKA655374:NKA655377 NTW655374:NTW655377 ODS655374:ODS655377 ONO655374:ONO655377 OXK655374:OXK655377 PHG655374:PHG655377 PRC655374:PRC655377 QAY655374:QAY655377 QKU655374:QKU655377 QUQ655374:QUQ655377 REM655374:REM655377 ROI655374:ROI655377 RYE655374:RYE655377 SIA655374:SIA655377 SRW655374:SRW655377 TBS655374:TBS655377 TLO655374:TLO655377 TVK655374:TVK655377 UFG655374:UFG655377 UPC655374:UPC655377 UYY655374:UYY655377 VIU655374:VIU655377 VSQ655374:VSQ655377 WCM655374:WCM655377 WMI655374:WMI655377 WWE655374:WWE655377 W720910:W720913 JS720910:JS720913 TO720910:TO720913 ADK720910:ADK720913 ANG720910:ANG720913 AXC720910:AXC720913 BGY720910:BGY720913 BQU720910:BQU720913 CAQ720910:CAQ720913 CKM720910:CKM720913 CUI720910:CUI720913 DEE720910:DEE720913 DOA720910:DOA720913 DXW720910:DXW720913 EHS720910:EHS720913 ERO720910:ERO720913 FBK720910:FBK720913 FLG720910:FLG720913 FVC720910:FVC720913 GEY720910:GEY720913 GOU720910:GOU720913 GYQ720910:GYQ720913 HIM720910:HIM720913 HSI720910:HSI720913 ICE720910:ICE720913 IMA720910:IMA720913 IVW720910:IVW720913 JFS720910:JFS720913 JPO720910:JPO720913 JZK720910:JZK720913 KJG720910:KJG720913 KTC720910:KTC720913 LCY720910:LCY720913 LMU720910:LMU720913 LWQ720910:LWQ720913 MGM720910:MGM720913 MQI720910:MQI720913 NAE720910:NAE720913 NKA720910:NKA720913 NTW720910:NTW720913 ODS720910:ODS720913 ONO720910:ONO720913 OXK720910:OXK720913 PHG720910:PHG720913 PRC720910:PRC720913 QAY720910:QAY720913 QKU720910:QKU720913 QUQ720910:QUQ720913 REM720910:REM720913 ROI720910:ROI720913 RYE720910:RYE720913 SIA720910:SIA720913 SRW720910:SRW720913 TBS720910:TBS720913 TLO720910:TLO720913 TVK720910:TVK720913 UFG720910:UFG720913 UPC720910:UPC720913 UYY720910:UYY720913 VIU720910:VIU720913 VSQ720910:VSQ720913 WCM720910:WCM720913 WMI720910:WMI720913 WWE720910:WWE720913 W786446:W786449 JS786446:JS786449 TO786446:TO786449 ADK786446:ADK786449 ANG786446:ANG786449 AXC786446:AXC786449 BGY786446:BGY786449 BQU786446:BQU786449 CAQ786446:CAQ786449 CKM786446:CKM786449 CUI786446:CUI786449 DEE786446:DEE786449 DOA786446:DOA786449 DXW786446:DXW786449 EHS786446:EHS786449 ERO786446:ERO786449 FBK786446:FBK786449 FLG786446:FLG786449 FVC786446:FVC786449 GEY786446:GEY786449 GOU786446:GOU786449 GYQ786446:GYQ786449 HIM786446:HIM786449 HSI786446:HSI786449 ICE786446:ICE786449 IMA786446:IMA786449 IVW786446:IVW786449 JFS786446:JFS786449 JPO786446:JPO786449 JZK786446:JZK786449 KJG786446:KJG786449 KTC786446:KTC786449 LCY786446:LCY786449 LMU786446:LMU786449 LWQ786446:LWQ786449 MGM786446:MGM786449 MQI786446:MQI786449 NAE786446:NAE786449 NKA786446:NKA786449 NTW786446:NTW786449 ODS786446:ODS786449 ONO786446:ONO786449 OXK786446:OXK786449 PHG786446:PHG786449 PRC786446:PRC786449 QAY786446:QAY786449 QKU786446:QKU786449 QUQ786446:QUQ786449 REM786446:REM786449 ROI786446:ROI786449 RYE786446:RYE786449 SIA786446:SIA786449 SRW786446:SRW786449 TBS786446:TBS786449 TLO786446:TLO786449 TVK786446:TVK786449 UFG786446:UFG786449 UPC786446:UPC786449 UYY786446:UYY786449 VIU786446:VIU786449 VSQ786446:VSQ786449 WCM786446:WCM786449 WMI786446:WMI786449 WWE786446:WWE786449 W851982:W851985 JS851982:JS851985 TO851982:TO851985 ADK851982:ADK851985 ANG851982:ANG851985 AXC851982:AXC851985 BGY851982:BGY851985 BQU851982:BQU851985 CAQ851982:CAQ851985 CKM851982:CKM851985 CUI851982:CUI851985 DEE851982:DEE851985 DOA851982:DOA851985 DXW851982:DXW851985 EHS851982:EHS851985 ERO851982:ERO851985 FBK851982:FBK851985 FLG851982:FLG851985 FVC851982:FVC851985 GEY851982:GEY851985 GOU851982:GOU851985 GYQ851982:GYQ851985 HIM851982:HIM851985 HSI851982:HSI851985 ICE851982:ICE851985 IMA851982:IMA851985 IVW851982:IVW851985 JFS851982:JFS851985 JPO851982:JPO851985 JZK851982:JZK851985 KJG851982:KJG851985 KTC851982:KTC851985 LCY851982:LCY851985 LMU851982:LMU851985 LWQ851982:LWQ851985 MGM851982:MGM851985 MQI851982:MQI851985 NAE851982:NAE851985 NKA851982:NKA851985 NTW851982:NTW851985 ODS851982:ODS851985 ONO851982:ONO851985 OXK851982:OXK851985 PHG851982:PHG851985 PRC851982:PRC851985 QAY851982:QAY851985 QKU851982:QKU851985 QUQ851982:QUQ851985 REM851982:REM851985 ROI851982:ROI851985 RYE851982:RYE851985 SIA851982:SIA851985 SRW851982:SRW851985 TBS851982:TBS851985 TLO851982:TLO851985 TVK851982:TVK851985 UFG851982:UFG851985 UPC851982:UPC851985 UYY851982:UYY851985 VIU851982:VIU851985 VSQ851982:VSQ851985 WCM851982:WCM851985 WMI851982:WMI851985 WWE851982:WWE851985 W917518:W917521 JS917518:JS917521 TO917518:TO917521 ADK917518:ADK917521 ANG917518:ANG917521 AXC917518:AXC917521 BGY917518:BGY917521 BQU917518:BQU917521 CAQ917518:CAQ917521 CKM917518:CKM917521 CUI917518:CUI917521 DEE917518:DEE917521 DOA917518:DOA917521 DXW917518:DXW917521 EHS917518:EHS917521 ERO917518:ERO917521 FBK917518:FBK917521 FLG917518:FLG917521 FVC917518:FVC917521 GEY917518:GEY917521 GOU917518:GOU917521 GYQ917518:GYQ917521 HIM917518:HIM917521 HSI917518:HSI917521 ICE917518:ICE917521 IMA917518:IMA917521 IVW917518:IVW917521 JFS917518:JFS917521 JPO917518:JPO917521 JZK917518:JZK917521 KJG917518:KJG917521 KTC917518:KTC917521 LCY917518:LCY917521 LMU917518:LMU917521 LWQ917518:LWQ917521 MGM917518:MGM917521 MQI917518:MQI917521 NAE917518:NAE917521 NKA917518:NKA917521 NTW917518:NTW917521 ODS917518:ODS917521 ONO917518:ONO917521 OXK917518:OXK917521 PHG917518:PHG917521 PRC917518:PRC917521 QAY917518:QAY917521 QKU917518:QKU917521 QUQ917518:QUQ917521 REM917518:REM917521 ROI917518:ROI917521 RYE917518:RYE917521 SIA917518:SIA917521 SRW917518:SRW917521 TBS917518:TBS917521 TLO917518:TLO917521 TVK917518:TVK917521 UFG917518:UFG917521 UPC917518:UPC917521 UYY917518:UYY917521 VIU917518:VIU917521 VSQ917518:VSQ917521 WCM917518:WCM917521 WMI917518:WMI917521 WWE917518:WWE917521 W983054:W983057 JS983054:JS983057 TO983054:TO983057 ADK983054:ADK983057 ANG983054:ANG983057 AXC983054:AXC983057 BGY983054:BGY983057 BQU983054:BQU983057 CAQ983054:CAQ983057 CKM983054:CKM983057 CUI983054:CUI983057 DEE983054:DEE983057 DOA983054:DOA983057 DXW983054:DXW983057 EHS983054:EHS983057 ERO983054:ERO983057 FBK983054:FBK983057 FLG983054:FLG983057 FVC983054:FVC983057 GEY983054:GEY983057 GOU983054:GOU983057 GYQ983054:GYQ983057 HIM983054:HIM983057 HSI983054:HSI983057 ICE983054:ICE983057 IMA983054:IMA983057 IVW983054:IVW983057 JFS983054:JFS983057 JPO983054:JPO983057 JZK983054:JZK983057 KJG983054:KJG983057 KTC983054:KTC983057 LCY983054:LCY983057 LMU983054:LMU983057 LWQ983054:LWQ983057 MGM983054:MGM983057 MQI983054:MQI983057 NAE983054:NAE983057 NKA983054:NKA983057 NTW983054:NTW983057 ODS983054:ODS983057 ONO983054:ONO983057 OXK983054:OXK983057 PHG983054:PHG983057 PRC983054:PRC983057 QAY983054:QAY983057 QKU983054:QKU983057 QUQ983054:QUQ983057 REM983054:REM983057 ROI983054:ROI983057 RYE983054:RYE983057 SIA983054:SIA983057 SRW983054:SRW983057 TBS983054:TBS983057 TLO983054:TLO983057 TVK983054:TVK983057 UFG983054:UFG983057 UPC983054:UPC983057 UYY983054:UYY983057 VIU983054:VIU983057 VSQ983054:VSQ983057 WCM983054:WCM983057 WMI983054:WMI983057 WWE983054:WWE983057 WWE983065:WWE983088 JS16:JS49 TO16:TO49 ADK16:ADK49 ANG16:ANG49 AXC16:AXC49 BGY16:BGY49 BQU16:BQU49 CAQ16:CAQ49 CKM16:CKM49 CUI16:CUI49 DEE16:DEE49 DOA16:DOA49 DXW16:DXW49 EHS16:EHS49 ERO16:ERO49 FBK16:FBK49 FLG16:FLG49 FVC16:FVC49 GEY16:GEY49 GOU16:GOU49 GYQ16:GYQ49 HIM16:HIM49 HSI16:HSI49 ICE16:ICE49 IMA16:IMA49 IVW16:IVW49 JFS16:JFS49 JPO16:JPO49 JZK16:JZK49 KJG16:KJG49 KTC16:KTC49 LCY16:LCY49 LMU16:LMU49 LWQ16:LWQ49 MGM16:MGM49 MQI16:MQI49 NAE16:NAE49 NKA16:NKA49 NTW16:NTW49 ODS16:ODS49 ONO16:ONO49 OXK16:OXK49 PHG16:PHG49 PRC16:PRC49 QAY16:QAY49 QKU16:QKU49 QUQ16:QUQ49 REM16:REM49 ROI16:ROI49 RYE16:RYE49 SIA16:SIA49 SRW16:SRW49 TBS16:TBS49 TLO16:TLO49 TVK16:TVK49 UFG16:UFG49 UPC16:UPC49 UYY16:UYY49 VIU16:VIU49 VSQ16:VSQ49 WCM16:WCM49 WMI16:WMI49 WWE16:WWE49 W65561:W65584 JS65561:JS65584 TO65561:TO65584 ADK65561:ADK65584 ANG65561:ANG65584 AXC65561:AXC65584 BGY65561:BGY65584 BQU65561:BQU65584 CAQ65561:CAQ65584 CKM65561:CKM65584 CUI65561:CUI65584 DEE65561:DEE65584 DOA65561:DOA65584 DXW65561:DXW65584 EHS65561:EHS65584 ERO65561:ERO65584 FBK65561:FBK65584 FLG65561:FLG65584 FVC65561:FVC65584 GEY65561:GEY65584 GOU65561:GOU65584 GYQ65561:GYQ65584 HIM65561:HIM65584 HSI65561:HSI65584 ICE65561:ICE65584 IMA65561:IMA65584 IVW65561:IVW65584 JFS65561:JFS65584 JPO65561:JPO65584 JZK65561:JZK65584 KJG65561:KJG65584 KTC65561:KTC65584 LCY65561:LCY65584 LMU65561:LMU65584 LWQ65561:LWQ65584 MGM65561:MGM65584 MQI65561:MQI65584 NAE65561:NAE65584 NKA65561:NKA65584 NTW65561:NTW65584 ODS65561:ODS65584 ONO65561:ONO65584 OXK65561:OXK65584 PHG65561:PHG65584 PRC65561:PRC65584 QAY65561:QAY65584 QKU65561:QKU65584 QUQ65561:QUQ65584 REM65561:REM65584 ROI65561:ROI65584 RYE65561:RYE65584 SIA65561:SIA65584 SRW65561:SRW65584 TBS65561:TBS65584 TLO65561:TLO65584 TVK65561:TVK65584 UFG65561:UFG65584 UPC65561:UPC65584 UYY65561:UYY65584 VIU65561:VIU65584 VSQ65561:VSQ65584 WCM65561:WCM65584 WMI65561:WMI65584 WWE65561:WWE65584 W131097:W131120 JS131097:JS131120 TO131097:TO131120 ADK131097:ADK131120 ANG131097:ANG131120 AXC131097:AXC131120 BGY131097:BGY131120 BQU131097:BQU131120 CAQ131097:CAQ131120 CKM131097:CKM131120 CUI131097:CUI131120 DEE131097:DEE131120 DOA131097:DOA131120 DXW131097:DXW131120 EHS131097:EHS131120 ERO131097:ERO131120 FBK131097:FBK131120 FLG131097:FLG131120 FVC131097:FVC131120 GEY131097:GEY131120 GOU131097:GOU131120 GYQ131097:GYQ131120 HIM131097:HIM131120 HSI131097:HSI131120 ICE131097:ICE131120 IMA131097:IMA131120 IVW131097:IVW131120 JFS131097:JFS131120 JPO131097:JPO131120 JZK131097:JZK131120 KJG131097:KJG131120 KTC131097:KTC131120 LCY131097:LCY131120 LMU131097:LMU131120 LWQ131097:LWQ131120 MGM131097:MGM131120 MQI131097:MQI131120 NAE131097:NAE131120 NKA131097:NKA131120 NTW131097:NTW131120 ODS131097:ODS131120 ONO131097:ONO131120 OXK131097:OXK131120 PHG131097:PHG131120 PRC131097:PRC131120 QAY131097:QAY131120 QKU131097:QKU131120 QUQ131097:QUQ131120 REM131097:REM131120 ROI131097:ROI131120 RYE131097:RYE131120 SIA131097:SIA131120 SRW131097:SRW131120 TBS131097:TBS131120 TLO131097:TLO131120 TVK131097:TVK131120 UFG131097:UFG131120 UPC131097:UPC131120 UYY131097:UYY131120 VIU131097:VIU131120 VSQ131097:VSQ131120 WCM131097:WCM131120 WMI131097:WMI131120 WWE131097:WWE131120 W196633:W196656 JS196633:JS196656 TO196633:TO196656 ADK196633:ADK196656 ANG196633:ANG196656 AXC196633:AXC196656 BGY196633:BGY196656 BQU196633:BQU196656 CAQ196633:CAQ196656 CKM196633:CKM196656 CUI196633:CUI196656 DEE196633:DEE196656 DOA196633:DOA196656 DXW196633:DXW196656 EHS196633:EHS196656 ERO196633:ERO196656 FBK196633:FBK196656 FLG196633:FLG196656 FVC196633:FVC196656 GEY196633:GEY196656 GOU196633:GOU196656 GYQ196633:GYQ196656 HIM196633:HIM196656 HSI196633:HSI196656 ICE196633:ICE196656 IMA196633:IMA196656 IVW196633:IVW196656 JFS196633:JFS196656 JPO196633:JPO196656 JZK196633:JZK196656 KJG196633:KJG196656 KTC196633:KTC196656 LCY196633:LCY196656 LMU196633:LMU196656 LWQ196633:LWQ196656 MGM196633:MGM196656 MQI196633:MQI196656 NAE196633:NAE196656 NKA196633:NKA196656 NTW196633:NTW196656 ODS196633:ODS196656 ONO196633:ONO196656 OXK196633:OXK196656 PHG196633:PHG196656 PRC196633:PRC196656 QAY196633:QAY196656 QKU196633:QKU196656 QUQ196633:QUQ196656 REM196633:REM196656 ROI196633:ROI196656 RYE196633:RYE196656 SIA196633:SIA196656 SRW196633:SRW196656 TBS196633:TBS196656 TLO196633:TLO196656 TVK196633:TVK196656 UFG196633:UFG196656 UPC196633:UPC196656 UYY196633:UYY196656 VIU196633:VIU196656 VSQ196633:VSQ196656 WCM196633:WCM196656 WMI196633:WMI196656 WWE196633:WWE196656 W262169:W262192 JS262169:JS262192 TO262169:TO262192 ADK262169:ADK262192 ANG262169:ANG262192 AXC262169:AXC262192 BGY262169:BGY262192 BQU262169:BQU262192 CAQ262169:CAQ262192 CKM262169:CKM262192 CUI262169:CUI262192 DEE262169:DEE262192 DOA262169:DOA262192 DXW262169:DXW262192 EHS262169:EHS262192 ERO262169:ERO262192 FBK262169:FBK262192 FLG262169:FLG262192 FVC262169:FVC262192 GEY262169:GEY262192 GOU262169:GOU262192 GYQ262169:GYQ262192 HIM262169:HIM262192 HSI262169:HSI262192 ICE262169:ICE262192 IMA262169:IMA262192 IVW262169:IVW262192 JFS262169:JFS262192 JPO262169:JPO262192 JZK262169:JZK262192 KJG262169:KJG262192 KTC262169:KTC262192 LCY262169:LCY262192 LMU262169:LMU262192 LWQ262169:LWQ262192 MGM262169:MGM262192 MQI262169:MQI262192 NAE262169:NAE262192 NKA262169:NKA262192 NTW262169:NTW262192 ODS262169:ODS262192 ONO262169:ONO262192 OXK262169:OXK262192 PHG262169:PHG262192 PRC262169:PRC262192 QAY262169:QAY262192 QKU262169:QKU262192 QUQ262169:QUQ262192 REM262169:REM262192 ROI262169:ROI262192 RYE262169:RYE262192 SIA262169:SIA262192 SRW262169:SRW262192 TBS262169:TBS262192 TLO262169:TLO262192 TVK262169:TVK262192 UFG262169:UFG262192 UPC262169:UPC262192 UYY262169:UYY262192 VIU262169:VIU262192 VSQ262169:VSQ262192 WCM262169:WCM262192 WMI262169:WMI262192 WWE262169:WWE262192 W327705:W327728 JS327705:JS327728 TO327705:TO327728 ADK327705:ADK327728 ANG327705:ANG327728 AXC327705:AXC327728 BGY327705:BGY327728 BQU327705:BQU327728 CAQ327705:CAQ327728 CKM327705:CKM327728 CUI327705:CUI327728 DEE327705:DEE327728 DOA327705:DOA327728 DXW327705:DXW327728 EHS327705:EHS327728 ERO327705:ERO327728 FBK327705:FBK327728 FLG327705:FLG327728 FVC327705:FVC327728 GEY327705:GEY327728 GOU327705:GOU327728 GYQ327705:GYQ327728 HIM327705:HIM327728 HSI327705:HSI327728 ICE327705:ICE327728 IMA327705:IMA327728 IVW327705:IVW327728 JFS327705:JFS327728 JPO327705:JPO327728 JZK327705:JZK327728 KJG327705:KJG327728 KTC327705:KTC327728 LCY327705:LCY327728 LMU327705:LMU327728 LWQ327705:LWQ327728 MGM327705:MGM327728 MQI327705:MQI327728 NAE327705:NAE327728 NKA327705:NKA327728 NTW327705:NTW327728 ODS327705:ODS327728 ONO327705:ONO327728 OXK327705:OXK327728 PHG327705:PHG327728 PRC327705:PRC327728 QAY327705:QAY327728 QKU327705:QKU327728 QUQ327705:QUQ327728 REM327705:REM327728 ROI327705:ROI327728 RYE327705:RYE327728 SIA327705:SIA327728 SRW327705:SRW327728 TBS327705:TBS327728 TLO327705:TLO327728 TVK327705:TVK327728 UFG327705:UFG327728 UPC327705:UPC327728 UYY327705:UYY327728 VIU327705:VIU327728 VSQ327705:VSQ327728 WCM327705:WCM327728 WMI327705:WMI327728 WWE327705:WWE327728 W393241:W393264 JS393241:JS393264 TO393241:TO393264 ADK393241:ADK393264 ANG393241:ANG393264 AXC393241:AXC393264 BGY393241:BGY393264 BQU393241:BQU393264 CAQ393241:CAQ393264 CKM393241:CKM393264 CUI393241:CUI393264 DEE393241:DEE393264 DOA393241:DOA393264 DXW393241:DXW393264 EHS393241:EHS393264 ERO393241:ERO393264 FBK393241:FBK393264 FLG393241:FLG393264 FVC393241:FVC393264 GEY393241:GEY393264 GOU393241:GOU393264 GYQ393241:GYQ393264 HIM393241:HIM393264 HSI393241:HSI393264 ICE393241:ICE393264 IMA393241:IMA393264 IVW393241:IVW393264 JFS393241:JFS393264 JPO393241:JPO393264 JZK393241:JZK393264 KJG393241:KJG393264 KTC393241:KTC393264 LCY393241:LCY393264 LMU393241:LMU393264 LWQ393241:LWQ393264 MGM393241:MGM393264 MQI393241:MQI393264 NAE393241:NAE393264 NKA393241:NKA393264 NTW393241:NTW393264 ODS393241:ODS393264 ONO393241:ONO393264 OXK393241:OXK393264 PHG393241:PHG393264 PRC393241:PRC393264 QAY393241:QAY393264 QKU393241:QKU393264 QUQ393241:QUQ393264 REM393241:REM393264 ROI393241:ROI393264 RYE393241:RYE393264 SIA393241:SIA393264 SRW393241:SRW393264 TBS393241:TBS393264 TLO393241:TLO393264 TVK393241:TVK393264 UFG393241:UFG393264 UPC393241:UPC393264 UYY393241:UYY393264 VIU393241:VIU393264 VSQ393241:VSQ393264 WCM393241:WCM393264 WMI393241:WMI393264 WWE393241:WWE393264 W458777:W458800 JS458777:JS458800 TO458777:TO458800 ADK458777:ADK458800 ANG458777:ANG458800 AXC458777:AXC458800 BGY458777:BGY458800 BQU458777:BQU458800 CAQ458777:CAQ458800 CKM458777:CKM458800 CUI458777:CUI458800 DEE458777:DEE458800 DOA458777:DOA458800 DXW458777:DXW458800 EHS458777:EHS458800 ERO458777:ERO458800 FBK458777:FBK458800 FLG458777:FLG458800 FVC458777:FVC458800 GEY458777:GEY458800 GOU458777:GOU458800 GYQ458777:GYQ458800 HIM458777:HIM458800 HSI458777:HSI458800 ICE458777:ICE458800 IMA458777:IMA458800 IVW458777:IVW458800 JFS458777:JFS458800 JPO458777:JPO458800 JZK458777:JZK458800 KJG458777:KJG458800 KTC458777:KTC458800 LCY458777:LCY458800 LMU458777:LMU458800 LWQ458777:LWQ458800 MGM458777:MGM458800 MQI458777:MQI458800 NAE458777:NAE458800 NKA458777:NKA458800 NTW458777:NTW458800 ODS458777:ODS458800 ONO458777:ONO458800 OXK458777:OXK458800 PHG458777:PHG458800 PRC458777:PRC458800 QAY458777:QAY458800 QKU458777:QKU458800 QUQ458777:QUQ458800 REM458777:REM458800 ROI458777:ROI458800 RYE458777:RYE458800 SIA458777:SIA458800 SRW458777:SRW458800 TBS458777:TBS458800 TLO458777:TLO458800 TVK458777:TVK458800 UFG458777:UFG458800 UPC458777:UPC458800 UYY458777:UYY458800 VIU458777:VIU458800 VSQ458777:VSQ458800 WCM458777:WCM458800 WMI458777:WMI458800 WWE458777:WWE458800 W524313:W524336 JS524313:JS524336 TO524313:TO524336 ADK524313:ADK524336 ANG524313:ANG524336 AXC524313:AXC524336 BGY524313:BGY524336 BQU524313:BQU524336 CAQ524313:CAQ524336 CKM524313:CKM524336 CUI524313:CUI524336 DEE524313:DEE524336 DOA524313:DOA524336 DXW524313:DXW524336 EHS524313:EHS524336 ERO524313:ERO524336 FBK524313:FBK524336 FLG524313:FLG524336 FVC524313:FVC524336 GEY524313:GEY524336 GOU524313:GOU524336 GYQ524313:GYQ524336 HIM524313:HIM524336 HSI524313:HSI524336 ICE524313:ICE524336 IMA524313:IMA524336 IVW524313:IVW524336 JFS524313:JFS524336 JPO524313:JPO524336 JZK524313:JZK524336 KJG524313:KJG524336 KTC524313:KTC524336 LCY524313:LCY524336 LMU524313:LMU524336 LWQ524313:LWQ524336 MGM524313:MGM524336 MQI524313:MQI524336 NAE524313:NAE524336 NKA524313:NKA524336 NTW524313:NTW524336 ODS524313:ODS524336 ONO524313:ONO524336 OXK524313:OXK524336 PHG524313:PHG524336 PRC524313:PRC524336 QAY524313:QAY524336 QKU524313:QKU524336 QUQ524313:QUQ524336 REM524313:REM524336 ROI524313:ROI524336 RYE524313:RYE524336 SIA524313:SIA524336 SRW524313:SRW524336 TBS524313:TBS524336 TLO524313:TLO524336 TVK524313:TVK524336 UFG524313:UFG524336 UPC524313:UPC524336 UYY524313:UYY524336 VIU524313:VIU524336 VSQ524313:VSQ524336 WCM524313:WCM524336 WMI524313:WMI524336 WWE524313:WWE524336 W589849:W589872 JS589849:JS589872 TO589849:TO589872 ADK589849:ADK589872 ANG589849:ANG589872 AXC589849:AXC589872 BGY589849:BGY589872 BQU589849:BQU589872 CAQ589849:CAQ589872 CKM589849:CKM589872 CUI589849:CUI589872 DEE589849:DEE589872 DOA589849:DOA589872 DXW589849:DXW589872 EHS589849:EHS589872 ERO589849:ERO589872 FBK589849:FBK589872 FLG589849:FLG589872 FVC589849:FVC589872 GEY589849:GEY589872 GOU589849:GOU589872 GYQ589849:GYQ589872 HIM589849:HIM589872 HSI589849:HSI589872 ICE589849:ICE589872 IMA589849:IMA589872 IVW589849:IVW589872 JFS589849:JFS589872 JPO589849:JPO589872 JZK589849:JZK589872 KJG589849:KJG589872 KTC589849:KTC589872 LCY589849:LCY589872 LMU589849:LMU589872 LWQ589849:LWQ589872 MGM589849:MGM589872 MQI589849:MQI589872 NAE589849:NAE589872 NKA589849:NKA589872 NTW589849:NTW589872 ODS589849:ODS589872 ONO589849:ONO589872 OXK589849:OXK589872 PHG589849:PHG589872 PRC589849:PRC589872 QAY589849:QAY589872 QKU589849:QKU589872 QUQ589849:QUQ589872 REM589849:REM589872 ROI589849:ROI589872 RYE589849:RYE589872 SIA589849:SIA589872 SRW589849:SRW589872 TBS589849:TBS589872 TLO589849:TLO589872 TVK589849:TVK589872 UFG589849:UFG589872 UPC589849:UPC589872 UYY589849:UYY589872 VIU589849:VIU589872 VSQ589849:VSQ589872 WCM589849:WCM589872 WMI589849:WMI589872 WWE589849:WWE589872 W655385:W655408 JS655385:JS655408 TO655385:TO655408 ADK655385:ADK655408 ANG655385:ANG655408 AXC655385:AXC655408 BGY655385:BGY655408 BQU655385:BQU655408 CAQ655385:CAQ655408 CKM655385:CKM655408 CUI655385:CUI655408 DEE655385:DEE655408 DOA655385:DOA655408 DXW655385:DXW655408 EHS655385:EHS655408 ERO655385:ERO655408 FBK655385:FBK655408 FLG655385:FLG655408 FVC655385:FVC655408 GEY655385:GEY655408 GOU655385:GOU655408 GYQ655385:GYQ655408 HIM655385:HIM655408 HSI655385:HSI655408 ICE655385:ICE655408 IMA655385:IMA655408 IVW655385:IVW655408 JFS655385:JFS655408 JPO655385:JPO655408 JZK655385:JZK655408 KJG655385:KJG655408 KTC655385:KTC655408 LCY655385:LCY655408 LMU655385:LMU655408 LWQ655385:LWQ655408 MGM655385:MGM655408 MQI655385:MQI655408 NAE655385:NAE655408 NKA655385:NKA655408 NTW655385:NTW655408 ODS655385:ODS655408 ONO655385:ONO655408 OXK655385:OXK655408 PHG655385:PHG655408 PRC655385:PRC655408 QAY655385:QAY655408 QKU655385:QKU655408 QUQ655385:QUQ655408 REM655385:REM655408 ROI655385:ROI655408 RYE655385:RYE655408 SIA655385:SIA655408 SRW655385:SRW655408 TBS655385:TBS655408 TLO655385:TLO655408 TVK655385:TVK655408 UFG655385:UFG655408 UPC655385:UPC655408 UYY655385:UYY655408 VIU655385:VIU655408 VSQ655385:VSQ655408 WCM655385:WCM655408 WMI655385:WMI655408 WWE655385:WWE655408 W720921:W720944 JS720921:JS720944 TO720921:TO720944 ADK720921:ADK720944 ANG720921:ANG720944 AXC720921:AXC720944 BGY720921:BGY720944 BQU720921:BQU720944 CAQ720921:CAQ720944 CKM720921:CKM720944 CUI720921:CUI720944 DEE720921:DEE720944 DOA720921:DOA720944 DXW720921:DXW720944 EHS720921:EHS720944 ERO720921:ERO720944 FBK720921:FBK720944 FLG720921:FLG720944 FVC720921:FVC720944 GEY720921:GEY720944 GOU720921:GOU720944 GYQ720921:GYQ720944 HIM720921:HIM720944 HSI720921:HSI720944 ICE720921:ICE720944 IMA720921:IMA720944 IVW720921:IVW720944 JFS720921:JFS720944 JPO720921:JPO720944 JZK720921:JZK720944 KJG720921:KJG720944 KTC720921:KTC720944 LCY720921:LCY720944 LMU720921:LMU720944 LWQ720921:LWQ720944 MGM720921:MGM720944 MQI720921:MQI720944 NAE720921:NAE720944 NKA720921:NKA720944 NTW720921:NTW720944 ODS720921:ODS720944 ONO720921:ONO720944 OXK720921:OXK720944 PHG720921:PHG720944 PRC720921:PRC720944 QAY720921:QAY720944 QKU720921:QKU720944 QUQ720921:QUQ720944 REM720921:REM720944 ROI720921:ROI720944 RYE720921:RYE720944 SIA720921:SIA720944 SRW720921:SRW720944 TBS720921:TBS720944 TLO720921:TLO720944 TVK720921:TVK720944 UFG720921:UFG720944 UPC720921:UPC720944 UYY720921:UYY720944 VIU720921:VIU720944 VSQ720921:VSQ720944 WCM720921:WCM720944 WMI720921:WMI720944 WWE720921:WWE720944 W786457:W786480 JS786457:JS786480 TO786457:TO786480 ADK786457:ADK786480 ANG786457:ANG786480 AXC786457:AXC786480 BGY786457:BGY786480 BQU786457:BQU786480 CAQ786457:CAQ786480 CKM786457:CKM786480 CUI786457:CUI786480 DEE786457:DEE786480 DOA786457:DOA786480 DXW786457:DXW786480 EHS786457:EHS786480 ERO786457:ERO786480 FBK786457:FBK786480 FLG786457:FLG786480 FVC786457:FVC786480 GEY786457:GEY786480 GOU786457:GOU786480 GYQ786457:GYQ786480 HIM786457:HIM786480 HSI786457:HSI786480 ICE786457:ICE786480 IMA786457:IMA786480 IVW786457:IVW786480 JFS786457:JFS786480 JPO786457:JPO786480 JZK786457:JZK786480 KJG786457:KJG786480 KTC786457:KTC786480 LCY786457:LCY786480 LMU786457:LMU786480 LWQ786457:LWQ786480 MGM786457:MGM786480 MQI786457:MQI786480 NAE786457:NAE786480 NKA786457:NKA786480 NTW786457:NTW786480 ODS786457:ODS786480 ONO786457:ONO786480 OXK786457:OXK786480 PHG786457:PHG786480 PRC786457:PRC786480 QAY786457:QAY786480 QKU786457:QKU786480 QUQ786457:QUQ786480 REM786457:REM786480 ROI786457:ROI786480 RYE786457:RYE786480 SIA786457:SIA786480 SRW786457:SRW786480 TBS786457:TBS786480 TLO786457:TLO786480 TVK786457:TVK786480 UFG786457:UFG786480 UPC786457:UPC786480 UYY786457:UYY786480 VIU786457:VIU786480 VSQ786457:VSQ786480 WCM786457:WCM786480 WMI786457:WMI786480 WWE786457:WWE786480 W851993:W852016 JS851993:JS852016 TO851993:TO852016 ADK851993:ADK852016 ANG851993:ANG852016 AXC851993:AXC852016 BGY851993:BGY852016 BQU851993:BQU852016 CAQ851993:CAQ852016 CKM851993:CKM852016 CUI851993:CUI852016 DEE851993:DEE852016 DOA851993:DOA852016 DXW851993:DXW852016 EHS851993:EHS852016 ERO851993:ERO852016 FBK851993:FBK852016 FLG851993:FLG852016 FVC851993:FVC852016 GEY851993:GEY852016 GOU851993:GOU852016 GYQ851993:GYQ852016 HIM851993:HIM852016 HSI851993:HSI852016 ICE851993:ICE852016 IMA851993:IMA852016 IVW851993:IVW852016 JFS851993:JFS852016 JPO851993:JPO852016 JZK851993:JZK852016 KJG851993:KJG852016 KTC851993:KTC852016 LCY851993:LCY852016 LMU851993:LMU852016 LWQ851993:LWQ852016 MGM851993:MGM852016 MQI851993:MQI852016 NAE851993:NAE852016 NKA851993:NKA852016 NTW851993:NTW852016 ODS851993:ODS852016 ONO851993:ONO852016 OXK851993:OXK852016 PHG851993:PHG852016 PRC851993:PRC852016 QAY851993:QAY852016 QKU851993:QKU852016 QUQ851993:QUQ852016 REM851993:REM852016 ROI851993:ROI852016 RYE851993:RYE852016 SIA851993:SIA852016 SRW851993:SRW852016 TBS851993:TBS852016 TLO851993:TLO852016 TVK851993:TVK852016 UFG851993:UFG852016 UPC851993:UPC852016 UYY851993:UYY852016 VIU851993:VIU852016 VSQ851993:VSQ852016 WCM851993:WCM852016 WMI851993:WMI852016 WWE851993:WWE852016 W917529:W917552 JS917529:JS917552 TO917529:TO917552 ADK917529:ADK917552 ANG917529:ANG917552 AXC917529:AXC917552 BGY917529:BGY917552 BQU917529:BQU917552 CAQ917529:CAQ917552 CKM917529:CKM917552 CUI917529:CUI917552 DEE917529:DEE917552 DOA917529:DOA917552 DXW917529:DXW917552 EHS917529:EHS917552 ERO917529:ERO917552 FBK917529:FBK917552 FLG917529:FLG917552 FVC917529:FVC917552 GEY917529:GEY917552 GOU917529:GOU917552 GYQ917529:GYQ917552 HIM917529:HIM917552 HSI917529:HSI917552 ICE917529:ICE917552 IMA917529:IMA917552 IVW917529:IVW917552 JFS917529:JFS917552 JPO917529:JPO917552 JZK917529:JZK917552 KJG917529:KJG917552 KTC917529:KTC917552 LCY917529:LCY917552 LMU917529:LMU917552 LWQ917529:LWQ917552 MGM917529:MGM917552 MQI917529:MQI917552 NAE917529:NAE917552 NKA917529:NKA917552 NTW917529:NTW917552 ODS917529:ODS917552 ONO917529:ONO917552 OXK917529:OXK917552 PHG917529:PHG917552 PRC917529:PRC917552 QAY917529:QAY917552 QKU917529:QKU917552 QUQ917529:QUQ917552 REM917529:REM917552 ROI917529:ROI917552 RYE917529:RYE917552 SIA917529:SIA917552 SRW917529:SRW917552 TBS917529:TBS917552 TLO917529:TLO917552 TVK917529:TVK917552 UFG917529:UFG917552 UPC917529:UPC917552 UYY917529:UYY917552 VIU917529:VIU917552 VSQ917529:VSQ917552 WCM917529:WCM917552 WMI917529:WMI917552 WWE917529:WWE917552 W983065:W983088 JS983065:JS983088 TO983065:TO983088 ADK983065:ADK983088 ANG983065:ANG983088 AXC983065:AXC983088 BGY983065:BGY983088 BQU983065:BQU983088 CAQ983065:CAQ983088 CKM983065:CKM983088 CUI983065:CUI983088 DEE983065:DEE983088 DOA983065:DOA983088 DXW983065:DXW983088 EHS983065:EHS983088 ERO983065:ERO983088 FBK983065:FBK983088 FLG983065:FLG983088 FVC983065:FVC983088 GEY983065:GEY983088 GOU983065:GOU983088 GYQ983065:GYQ983088 HIM983065:HIM983088 HSI983065:HSI983088 ICE983065:ICE983088 IMA983065:IMA983088 IVW983065:IVW983088 JFS983065:JFS983088 JPO983065:JPO983088 JZK983065:JZK983088 KJG983065:KJG983088 KTC983065:KTC983088 LCY983065:LCY983088 LMU983065:LMU983088 LWQ983065:LWQ983088 MGM983065:MGM983088 MQI983065:MQI983088 NAE983065:NAE983088 NKA983065:NKA983088 NTW983065:NTW983088 ODS983065:ODS983088 ONO983065:ONO983088 OXK983065:OXK983088 PHG983065:PHG983088 PRC983065:PRC983088 QAY983065:QAY983088 QKU983065:QKU983088 QUQ983065:QUQ983088 REM983065:REM983088 ROI983065:ROI983088 RYE983065:RYE983088 SIA983065:SIA983088 SRW983065:SRW983088 TBS983065:TBS983088 TLO983065:TLO983088 TVK983065:TVK983088 UFG983065:UFG983088 UPC983065:UPC983088 UYY983065:UYY983088 VIU983065:VIU983088 VSQ983065:VSQ983088 WCM983065:WCM983088 WMI983065:WMI983088 Q5:V49 K5:M49 W16:W49">
      <formula1>0</formula1>
      <formula2>20</formula2>
    </dataValidation>
  </dataValidations>
  <pageMargins left="0" right="0" top="0.15748031496062992" bottom="0.15748031496062992" header="0.51181102362204722" footer="0.51181102362204722"/>
  <pageSetup paperSize="9" orientation="landscape" r:id="rId1"/>
  <headerFooter alignWithMargins="0"/>
  <rowBreaks count="1" manualBreakCount="1">
    <brk id="8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L68"/>
  <sheetViews>
    <sheetView showGridLines="0" rightToLeft="1" zoomScale="85" zoomScaleNormal="85" zoomScaleSheetLayoutView="85" workbookViewId="0">
      <selection activeCell="C11" sqref="C11"/>
    </sheetView>
  </sheetViews>
  <sheetFormatPr baseColWidth="10" defaultColWidth="12.7109375" defaultRowHeight="15" x14ac:dyDescent="0.25"/>
  <cols>
    <col min="1" max="1" width="12.7109375" style="132"/>
    <col min="2" max="2" width="21.28515625" style="132" customWidth="1"/>
    <col min="3" max="3" width="15" style="132" bestFit="1" customWidth="1"/>
    <col min="4" max="4" width="4.28515625" style="132" customWidth="1"/>
    <col min="5" max="5" width="10" style="132" customWidth="1"/>
    <col min="6" max="6" width="8.5703125" style="132" customWidth="1"/>
    <col min="7" max="7" width="8.5703125" style="132" bestFit="1" customWidth="1"/>
    <col min="8" max="8" width="7.140625" style="132" bestFit="1" customWidth="1"/>
    <col min="9" max="9" width="9.85546875" style="132" customWidth="1"/>
    <col min="10" max="10" width="5.85546875" style="132" bestFit="1" customWidth="1"/>
    <col min="11" max="11" width="12.7109375" style="132" customWidth="1"/>
    <col min="12" max="12" width="10.85546875" style="132" bestFit="1" customWidth="1"/>
    <col min="13" max="257" width="12.7109375" style="132"/>
    <col min="258" max="258" width="21.28515625" style="132" customWidth="1"/>
    <col min="259" max="259" width="15" style="132" bestFit="1" customWidth="1"/>
    <col min="260" max="260" width="4.28515625" style="132" customWidth="1"/>
    <col min="261" max="261" width="10" style="132" customWidth="1"/>
    <col min="262" max="262" width="8.5703125" style="132" customWidth="1"/>
    <col min="263" max="263" width="8.5703125" style="132" bestFit="1" customWidth="1"/>
    <col min="264" max="265" width="7.140625" style="132" bestFit="1" customWidth="1"/>
    <col min="266" max="266" width="5.85546875" style="132" bestFit="1" customWidth="1"/>
    <col min="267" max="267" width="12.7109375" style="132" customWidth="1"/>
    <col min="268" max="268" width="10.85546875" style="132" bestFit="1" customWidth="1"/>
    <col min="269" max="513" width="12.7109375" style="132"/>
    <col min="514" max="514" width="21.28515625" style="132" customWidth="1"/>
    <col min="515" max="515" width="15" style="132" bestFit="1" customWidth="1"/>
    <col min="516" max="516" width="4.28515625" style="132" customWidth="1"/>
    <col min="517" max="517" width="10" style="132" customWidth="1"/>
    <col min="518" max="518" width="8.5703125" style="132" customWidth="1"/>
    <col min="519" max="519" width="8.5703125" style="132" bestFit="1" customWidth="1"/>
    <col min="520" max="521" width="7.140625" style="132" bestFit="1" customWidth="1"/>
    <col min="522" max="522" width="5.85546875" style="132" bestFit="1" customWidth="1"/>
    <col min="523" max="523" width="12.7109375" style="132" customWidth="1"/>
    <col min="524" max="524" width="10.85546875" style="132" bestFit="1" customWidth="1"/>
    <col min="525" max="769" width="12.7109375" style="132"/>
    <col min="770" max="770" width="21.28515625" style="132" customWidth="1"/>
    <col min="771" max="771" width="15" style="132" bestFit="1" customWidth="1"/>
    <col min="772" max="772" width="4.28515625" style="132" customWidth="1"/>
    <col min="773" max="773" width="10" style="132" customWidth="1"/>
    <col min="774" max="774" width="8.5703125" style="132" customWidth="1"/>
    <col min="775" max="775" width="8.5703125" style="132" bestFit="1" customWidth="1"/>
    <col min="776" max="777" width="7.140625" style="132" bestFit="1" customWidth="1"/>
    <col min="778" max="778" width="5.85546875" style="132" bestFit="1" customWidth="1"/>
    <col min="779" max="779" width="12.7109375" style="132" customWidth="1"/>
    <col min="780" max="780" width="10.85546875" style="132" bestFit="1" customWidth="1"/>
    <col min="781" max="1025" width="12.7109375" style="132"/>
    <col min="1026" max="1026" width="21.28515625" style="132" customWidth="1"/>
    <col min="1027" max="1027" width="15" style="132" bestFit="1" customWidth="1"/>
    <col min="1028" max="1028" width="4.28515625" style="132" customWidth="1"/>
    <col min="1029" max="1029" width="10" style="132" customWidth="1"/>
    <col min="1030" max="1030" width="8.5703125" style="132" customWidth="1"/>
    <col min="1031" max="1031" width="8.5703125" style="132" bestFit="1" customWidth="1"/>
    <col min="1032" max="1033" width="7.140625" style="132" bestFit="1" customWidth="1"/>
    <col min="1034" max="1034" width="5.85546875" style="132" bestFit="1" customWidth="1"/>
    <col min="1035" max="1035" width="12.7109375" style="132" customWidth="1"/>
    <col min="1036" max="1036" width="10.85546875" style="132" bestFit="1" customWidth="1"/>
    <col min="1037" max="1281" width="12.7109375" style="132"/>
    <col min="1282" max="1282" width="21.28515625" style="132" customWidth="1"/>
    <col min="1283" max="1283" width="15" style="132" bestFit="1" customWidth="1"/>
    <col min="1284" max="1284" width="4.28515625" style="132" customWidth="1"/>
    <col min="1285" max="1285" width="10" style="132" customWidth="1"/>
    <col min="1286" max="1286" width="8.5703125" style="132" customWidth="1"/>
    <col min="1287" max="1287" width="8.5703125" style="132" bestFit="1" customWidth="1"/>
    <col min="1288" max="1289" width="7.140625" style="132" bestFit="1" customWidth="1"/>
    <col min="1290" max="1290" width="5.85546875" style="132" bestFit="1" customWidth="1"/>
    <col min="1291" max="1291" width="12.7109375" style="132" customWidth="1"/>
    <col min="1292" max="1292" width="10.85546875" style="132" bestFit="1" customWidth="1"/>
    <col min="1293" max="1537" width="12.7109375" style="132"/>
    <col min="1538" max="1538" width="21.28515625" style="132" customWidth="1"/>
    <col min="1539" max="1539" width="15" style="132" bestFit="1" customWidth="1"/>
    <col min="1540" max="1540" width="4.28515625" style="132" customWidth="1"/>
    <col min="1541" max="1541" width="10" style="132" customWidth="1"/>
    <col min="1542" max="1542" width="8.5703125" style="132" customWidth="1"/>
    <col min="1543" max="1543" width="8.5703125" style="132" bestFit="1" customWidth="1"/>
    <col min="1544" max="1545" width="7.140625" style="132" bestFit="1" customWidth="1"/>
    <col min="1546" max="1546" width="5.85546875" style="132" bestFit="1" customWidth="1"/>
    <col min="1547" max="1547" width="12.7109375" style="132" customWidth="1"/>
    <col min="1548" max="1548" width="10.85546875" style="132" bestFit="1" customWidth="1"/>
    <col min="1549" max="1793" width="12.7109375" style="132"/>
    <col min="1794" max="1794" width="21.28515625" style="132" customWidth="1"/>
    <col min="1795" max="1795" width="15" style="132" bestFit="1" customWidth="1"/>
    <col min="1796" max="1796" width="4.28515625" style="132" customWidth="1"/>
    <col min="1797" max="1797" width="10" style="132" customWidth="1"/>
    <col min="1798" max="1798" width="8.5703125" style="132" customWidth="1"/>
    <col min="1799" max="1799" width="8.5703125" style="132" bestFit="1" customWidth="1"/>
    <col min="1800" max="1801" width="7.140625" style="132" bestFit="1" customWidth="1"/>
    <col min="1802" max="1802" width="5.85546875" style="132" bestFit="1" customWidth="1"/>
    <col min="1803" max="1803" width="12.7109375" style="132" customWidth="1"/>
    <col min="1804" max="1804" width="10.85546875" style="132" bestFit="1" customWidth="1"/>
    <col min="1805" max="2049" width="12.7109375" style="132"/>
    <col min="2050" max="2050" width="21.28515625" style="132" customWidth="1"/>
    <col min="2051" max="2051" width="15" style="132" bestFit="1" customWidth="1"/>
    <col min="2052" max="2052" width="4.28515625" style="132" customWidth="1"/>
    <col min="2053" max="2053" width="10" style="132" customWidth="1"/>
    <col min="2054" max="2054" width="8.5703125" style="132" customWidth="1"/>
    <col min="2055" max="2055" width="8.5703125" style="132" bestFit="1" customWidth="1"/>
    <col min="2056" max="2057" width="7.140625" style="132" bestFit="1" customWidth="1"/>
    <col min="2058" max="2058" width="5.85546875" style="132" bestFit="1" customWidth="1"/>
    <col min="2059" max="2059" width="12.7109375" style="132" customWidth="1"/>
    <col min="2060" max="2060" width="10.85546875" style="132" bestFit="1" customWidth="1"/>
    <col min="2061" max="2305" width="12.7109375" style="132"/>
    <col min="2306" max="2306" width="21.28515625" style="132" customWidth="1"/>
    <col min="2307" max="2307" width="15" style="132" bestFit="1" customWidth="1"/>
    <col min="2308" max="2308" width="4.28515625" style="132" customWidth="1"/>
    <col min="2309" max="2309" width="10" style="132" customWidth="1"/>
    <col min="2310" max="2310" width="8.5703125" style="132" customWidth="1"/>
    <col min="2311" max="2311" width="8.5703125" style="132" bestFit="1" customWidth="1"/>
    <col min="2312" max="2313" width="7.140625" style="132" bestFit="1" customWidth="1"/>
    <col min="2314" max="2314" width="5.85546875" style="132" bestFit="1" customWidth="1"/>
    <col min="2315" max="2315" width="12.7109375" style="132" customWidth="1"/>
    <col min="2316" max="2316" width="10.85546875" style="132" bestFit="1" customWidth="1"/>
    <col min="2317" max="2561" width="12.7109375" style="132"/>
    <col min="2562" max="2562" width="21.28515625" style="132" customWidth="1"/>
    <col min="2563" max="2563" width="15" style="132" bestFit="1" customWidth="1"/>
    <col min="2564" max="2564" width="4.28515625" style="132" customWidth="1"/>
    <col min="2565" max="2565" width="10" style="132" customWidth="1"/>
    <col min="2566" max="2566" width="8.5703125" style="132" customWidth="1"/>
    <col min="2567" max="2567" width="8.5703125" style="132" bestFit="1" customWidth="1"/>
    <col min="2568" max="2569" width="7.140625" style="132" bestFit="1" customWidth="1"/>
    <col min="2570" max="2570" width="5.85546875" style="132" bestFit="1" customWidth="1"/>
    <col min="2571" max="2571" width="12.7109375" style="132" customWidth="1"/>
    <col min="2572" max="2572" width="10.85546875" style="132" bestFit="1" customWidth="1"/>
    <col min="2573" max="2817" width="12.7109375" style="132"/>
    <col min="2818" max="2818" width="21.28515625" style="132" customWidth="1"/>
    <col min="2819" max="2819" width="15" style="132" bestFit="1" customWidth="1"/>
    <col min="2820" max="2820" width="4.28515625" style="132" customWidth="1"/>
    <col min="2821" max="2821" width="10" style="132" customWidth="1"/>
    <col min="2822" max="2822" width="8.5703125" style="132" customWidth="1"/>
    <col min="2823" max="2823" width="8.5703125" style="132" bestFit="1" customWidth="1"/>
    <col min="2824" max="2825" width="7.140625" style="132" bestFit="1" customWidth="1"/>
    <col min="2826" max="2826" width="5.85546875" style="132" bestFit="1" customWidth="1"/>
    <col min="2827" max="2827" width="12.7109375" style="132" customWidth="1"/>
    <col min="2828" max="2828" width="10.85546875" style="132" bestFit="1" customWidth="1"/>
    <col min="2829" max="3073" width="12.7109375" style="132"/>
    <col min="3074" max="3074" width="21.28515625" style="132" customWidth="1"/>
    <col min="3075" max="3075" width="15" style="132" bestFit="1" customWidth="1"/>
    <col min="3076" max="3076" width="4.28515625" style="132" customWidth="1"/>
    <col min="3077" max="3077" width="10" style="132" customWidth="1"/>
    <col min="3078" max="3078" width="8.5703125" style="132" customWidth="1"/>
    <col min="3079" max="3079" width="8.5703125" style="132" bestFit="1" customWidth="1"/>
    <col min="3080" max="3081" width="7.140625" style="132" bestFit="1" customWidth="1"/>
    <col min="3082" max="3082" width="5.85546875" style="132" bestFit="1" customWidth="1"/>
    <col min="3083" max="3083" width="12.7109375" style="132" customWidth="1"/>
    <col min="3084" max="3084" width="10.85546875" style="132" bestFit="1" customWidth="1"/>
    <col min="3085" max="3329" width="12.7109375" style="132"/>
    <col min="3330" max="3330" width="21.28515625" style="132" customWidth="1"/>
    <col min="3331" max="3331" width="15" style="132" bestFit="1" customWidth="1"/>
    <col min="3332" max="3332" width="4.28515625" style="132" customWidth="1"/>
    <col min="3333" max="3333" width="10" style="132" customWidth="1"/>
    <col min="3334" max="3334" width="8.5703125" style="132" customWidth="1"/>
    <col min="3335" max="3335" width="8.5703125" style="132" bestFit="1" customWidth="1"/>
    <col min="3336" max="3337" width="7.140625" style="132" bestFit="1" customWidth="1"/>
    <col min="3338" max="3338" width="5.85546875" style="132" bestFit="1" customWidth="1"/>
    <col min="3339" max="3339" width="12.7109375" style="132" customWidth="1"/>
    <col min="3340" max="3340" width="10.85546875" style="132" bestFit="1" customWidth="1"/>
    <col min="3341" max="3585" width="12.7109375" style="132"/>
    <col min="3586" max="3586" width="21.28515625" style="132" customWidth="1"/>
    <col min="3587" max="3587" width="15" style="132" bestFit="1" customWidth="1"/>
    <col min="3588" max="3588" width="4.28515625" style="132" customWidth="1"/>
    <col min="3589" max="3589" width="10" style="132" customWidth="1"/>
    <col min="3590" max="3590" width="8.5703125" style="132" customWidth="1"/>
    <col min="3591" max="3591" width="8.5703125" style="132" bestFit="1" customWidth="1"/>
    <col min="3592" max="3593" width="7.140625" style="132" bestFit="1" customWidth="1"/>
    <col min="3594" max="3594" width="5.85546875" style="132" bestFit="1" customWidth="1"/>
    <col min="3595" max="3595" width="12.7109375" style="132" customWidth="1"/>
    <col min="3596" max="3596" width="10.85546875" style="132" bestFit="1" customWidth="1"/>
    <col min="3597" max="3841" width="12.7109375" style="132"/>
    <col min="3842" max="3842" width="21.28515625" style="132" customWidth="1"/>
    <col min="3843" max="3843" width="15" style="132" bestFit="1" customWidth="1"/>
    <col min="3844" max="3844" width="4.28515625" style="132" customWidth="1"/>
    <col min="3845" max="3845" width="10" style="132" customWidth="1"/>
    <col min="3846" max="3846" width="8.5703125" style="132" customWidth="1"/>
    <col min="3847" max="3847" width="8.5703125" style="132" bestFit="1" customWidth="1"/>
    <col min="3848" max="3849" width="7.140625" style="132" bestFit="1" customWidth="1"/>
    <col min="3850" max="3850" width="5.85546875" style="132" bestFit="1" customWidth="1"/>
    <col min="3851" max="3851" width="12.7109375" style="132" customWidth="1"/>
    <col min="3852" max="3852" width="10.85546875" style="132" bestFit="1" customWidth="1"/>
    <col min="3853" max="4097" width="12.7109375" style="132"/>
    <col min="4098" max="4098" width="21.28515625" style="132" customWidth="1"/>
    <col min="4099" max="4099" width="15" style="132" bestFit="1" customWidth="1"/>
    <col min="4100" max="4100" width="4.28515625" style="132" customWidth="1"/>
    <col min="4101" max="4101" width="10" style="132" customWidth="1"/>
    <col min="4102" max="4102" width="8.5703125" style="132" customWidth="1"/>
    <col min="4103" max="4103" width="8.5703125" style="132" bestFit="1" customWidth="1"/>
    <col min="4104" max="4105" width="7.140625" style="132" bestFit="1" customWidth="1"/>
    <col min="4106" max="4106" width="5.85546875" style="132" bestFit="1" customWidth="1"/>
    <col min="4107" max="4107" width="12.7109375" style="132" customWidth="1"/>
    <col min="4108" max="4108" width="10.85546875" style="132" bestFit="1" customWidth="1"/>
    <col min="4109" max="4353" width="12.7109375" style="132"/>
    <col min="4354" max="4354" width="21.28515625" style="132" customWidth="1"/>
    <col min="4355" max="4355" width="15" style="132" bestFit="1" customWidth="1"/>
    <col min="4356" max="4356" width="4.28515625" style="132" customWidth="1"/>
    <col min="4357" max="4357" width="10" style="132" customWidth="1"/>
    <col min="4358" max="4358" width="8.5703125" style="132" customWidth="1"/>
    <col min="4359" max="4359" width="8.5703125" style="132" bestFit="1" customWidth="1"/>
    <col min="4360" max="4361" width="7.140625" style="132" bestFit="1" customWidth="1"/>
    <col min="4362" max="4362" width="5.85546875" style="132" bestFit="1" customWidth="1"/>
    <col min="4363" max="4363" width="12.7109375" style="132" customWidth="1"/>
    <col min="4364" max="4364" width="10.85546875" style="132" bestFit="1" customWidth="1"/>
    <col min="4365" max="4609" width="12.7109375" style="132"/>
    <col min="4610" max="4610" width="21.28515625" style="132" customWidth="1"/>
    <col min="4611" max="4611" width="15" style="132" bestFit="1" customWidth="1"/>
    <col min="4612" max="4612" width="4.28515625" style="132" customWidth="1"/>
    <col min="4613" max="4613" width="10" style="132" customWidth="1"/>
    <col min="4614" max="4614" width="8.5703125" style="132" customWidth="1"/>
    <col min="4615" max="4615" width="8.5703125" style="132" bestFit="1" customWidth="1"/>
    <col min="4616" max="4617" width="7.140625" style="132" bestFit="1" customWidth="1"/>
    <col min="4618" max="4618" width="5.85546875" style="132" bestFit="1" customWidth="1"/>
    <col min="4619" max="4619" width="12.7109375" style="132" customWidth="1"/>
    <col min="4620" max="4620" width="10.85546875" style="132" bestFit="1" customWidth="1"/>
    <col min="4621" max="4865" width="12.7109375" style="132"/>
    <col min="4866" max="4866" width="21.28515625" style="132" customWidth="1"/>
    <col min="4867" max="4867" width="15" style="132" bestFit="1" customWidth="1"/>
    <col min="4868" max="4868" width="4.28515625" style="132" customWidth="1"/>
    <col min="4869" max="4869" width="10" style="132" customWidth="1"/>
    <col min="4870" max="4870" width="8.5703125" style="132" customWidth="1"/>
    <col min="4871" max="4871" width="8.5703125" style="132" bestFit="1" customWidth="1"/>
    <col min="4872" max="4873" width="7.140625" style="132" bestFit="1" customWidth="1"/>
    <col min="4874" max="4874" width="5.85546875" style="132" bestFit="1" customWidth="1"/>
    <col min="4875" max="4875" width="12.7109375" style="132" customWidth="1"/>
    <col min="4876" max="4876" width="10.85546875" style="132" bestFit="1" customWidth="1"/>
    <col min="4877" max="5121" width="12.7109375" style="132"/>
    <col min="5122" max="5122" width="21.28515625" style="132" customWidth="1"/>
    <col min="5123" max="5123" width="15" style="132" bestFit="1" customWidth="1"/>
    <col min="5124" max="5124" width="4.28515625" style="132" customWidth="1"/>
    <col min="5125" max="5125" width="10" style="132" customWidth="1"/>
    <col min="5126" max="5126" width="8.5703125" style="132" customWidth="1"/>
    <col min="5127" max="5127" width="8.5703125" style="132" bestFit="1" customWidth="1"/>
    <col min="5128" max="5129" width="7.140625" style="132" bestFit="1" customWidth="1"/>
    <col min="5130" max="5130" width="5.85546875" style="132" bestFit="1" customWidth="1"/>
    <col min="5131" max="5131" width="12.7109375" style="132" customWidth="1"/>
    <col min="5132" max="5132" width="10.85546875" style="132" bestFit="1" customWidth="1"/>
    <col min="5133" max="5377" width="12.7109375" style="132"/>
    <col min="5378" max="5378" width="21.28515625" style="132" customWidth="1"/>
    <col min="5379" max="5379" width="15" style="132" bestFit="1" customWidth="1"/>
    <col min="5380" max="5380" width="4.28515625" style="132" customWidth="1"/>
    <col min="5381" max="5381" width="10" style="132" customWidth="1"/>
    <col min="5382" max="5382" width="8.5703125" style="132" customWidth="1"/>
    <col min="5383" max="5383" width="8.5703125" style="132" bestFit="1" customWidth="1"/>
    <col min="5384" max="5385" width="7.140625" style="132" bestFit="1" customWidth="1"/>
    <col min="5386" max="5386" width="5.85546875" style="132" bestFit="1" customWidth="1"/>
    <col min="5387" max="5387" width="12.7109375" style="132" customWidth="1"/>
    <col min="5388" max="5388" width="10.85546875" style="132" bestFit="1" customWidth="1"/>
    <col min="5389" max="5633" width="12.7109375" style="132"/>
    <col min="5634" max="5634" width="21.28515625" style="132" customWidth="1"/>
    <col min="5635" max="5635" width="15" style="132" bestFit="1" customWidth="1"/>
    <col min="5636" max="5636" width="4.28515625" style="132" customWidth="1"/>
    <col min="5637" max="5637" width="10" style="132" customWidth="1"/>
    <col min="5638" max="5638" width="8.5703125" style="132" customWidth="1"/>
    <col min="5639" max="5639" width="8.5703125" style="132" bestFit="1" customWidth="1"/>
    <col min="5640" max="5641" width="7.140625" style="132" bestFit="1" customWidth="1"/>
    <col min="5642" max="5642" width="5.85546875" style="132" bestFit="1" customWidth="1"/>
    <col min="5643" max="5643" width="12.7109375" style="132" customWidth="1"/>
    <col min="5644" max="5644" width="10.85546875" style="132" bestFit="1" customWidth="1"/>
    <col min="5645" max="5889" width="12.7109375" style="132"/>
    <col min="5890" max="5890" width="21.28515625" style="132" customWidth="1"/>
    <col min="5891" max="5891" width="15" style="132" bestFit="1" customWidth="1"/>
    <col min="5892" max="5892" width="4.28515625" style="132" customWidth="1"/>
    <col min="5893" max="5893" width="10" style="132" customWidth="1"/>
    <col min="5894" max="5894" width="8.5703125" style="132" customWidth="1"/>
    <col min="5895" max="5895" width="8.5703125" style="132" bestFit="1" customWidth="1"/>
    <col min="5896" max="5897" width="7.140625" style="132" bestFit="1" customWidth="1"/>
    <col min="5898" max="5898" width="5.85546875" style="132" bestFit="1" customWidth="1"/>
    <col min="5899" max="5899" width="12.7109375" style="132" customWidth="1"/>
    <col min="5900" max="5900" width="10.85546875" style="132" bestFit="1" customWidth="1"/>
    <col min="5901" max="6145" width="12.7109375" style="132"/>
    <col min="6146" max="6146" width="21.28515625" style="132" customWidth="1"/>
    <col min="6147" max="6147" width="15" style="132" bestFit="1" customWidth="1"/>
    <col min="6148" max="6148" width="4.28515625" style="132" customWidth="1"/>
    <col min="6149" max="6149" width="10" style="132" customWidth="1"/>
    <col min="6150" max="6150" width="8.5703125" style="132" customWidth="1"/>
    <col min="6151" max="6151" width="8.5703125" style="132" bestFit="1" customWidth="1"/>
    <col min="6152" max="6153" width="7.140625" style="132" bestFit="1" customWidth="1"/>
    <col min="6154" max="6154" width="5.85546875" style="132" bestFit="1" customWidth="1"/>
    <col min="6155" max="6155" width="12.7109375" style="132" customWidth="1"/>
    <col min="6156" max="6156" width="10.85546875" style="132" bestFit="1" customWidth="1"/>
    <col min="6157" max="6401" width="12.7109375" style="132"/>
    <col min="6402" max="6402" width="21.28515625" style="132" customWidth="1"/>
    <col min="6403" max="6403" width="15" style="132" bestFit="1" customWidth="1"/>
    <col min="6404" max="6404" width="4.28515625" style="132" customWidth="1"/>
    <col min="6405" max="6405" width="10" style="132" customWidth="1"/>
    <col min="6406" max="6406" width="8.5703125" style="132" customWidth="1"/>
    <col min="6407" max="6407" width="8.5703125" style="132" bestFit="1" customWidth="1"/>
    <col min="6408" max="6409" width="7.140625" style="132" bestFit="1" customWidth="1"/>
    <col min="6410" max="6410" width="5.85546875" style="132" bestFit="1" customWidth="1"/>
    <col min="6411" max="6411" width="12.7109375" style="132" customWidth="1"/>
    <col min="6412" max="6412" width="10.85546875" style="132" bestFit="1" customWidth="1"/>
    <col min="6413" max="6657" width="12.7109375" style="132"/>
    <col min="6658" max="6658" width="21.28515625" style="132" customWidth="1"/>
    <col min="6659" max="6659" width="15" style="132" bestFit="1" customWidth="1"/>
    <col min="6660" max="6660" width="4.28515625" style="132" customWidth="1"/>
    <col min="6661" max="6661" width="10" style="132" customWidth="1"/>
    <col min="6662" max="6662" width="8.5703125" style="132" customWidth="1"/>
    <col min="6663" max="6663" width="8.5703125" style="132" bestFit="1" customWidth="1"/>
    <col min="6664" max="6665" width="7.140625" style="132" bestFit="1" customWidth="1"/>
    <col min="6666" max="6666" width="5.85546875" style="132" bestFit="1" customWidth="1"/>
    <col min="6667" max="6667" width="12.7109375" style="132" customWidth="1"/>
    <col min="6668" max="6668" width="10.85546875" style="132" bestFit="1" customWidth="1"/>
    <col min="6669" max="6913" width="12.7109375" style="132"/>
    <col min="6914" max="6914" width="21.28515625" style="132" customWidth="1"/>
    <col min="6915" max="6915" width="15" style="132" bestFit="1" customWidth="1"/>
    <col min="6916" max="6916" width="4.28515625" style="132" customWidth="1"/>
    <col min="6917" max="6917" width="10" style="132" customWidth="1"/>
    <col min="6918" max="6918" width="8.5703125" style="132" customWidth="1"/>
    <col min="6919" max="6919" width="8.5703125" style="132" bestFit="1" customWidth="1"/>
    <col min="6920" max="6921" width="7.140625" style="132" bestFit="1" customWidth="1"/>
    <col min="6922" max="6922" width="5.85546875" style="132" bestFit="1" customWidth="1"/>
    <col min="6923" max="6923" width="12.7109375" style="132" customWidth="1"/>
    <col min="6924" max="6924" width="10.85546875" style="132" bestFit="1" customWidth="1"/>
    <col min="6925" max="7169" width="12.7109375" style="132"/>
    <col min="7170" max="7170" width="21.28515625" style="132" customWidth="1"/>
    <col min="7171" max="7171" width="15" style="132" bestFit="1" customWidth="1"/>
    <col min="7172" max="7172" width="4.28515625" style="132" customWidth="1"/>
    <col min="7173" max="7173" width="10" style="132" customWidth="1"/>
    <col min="7174" max="7174" width="8.5703125" style="132" customWidth="1"/>
    <col min="7175" max="7175" width="8.5703125" style="132" bestFit="1" customWidth="1"/>
    <col min="7176" max="7177" width="7.140625" style="132" bestFit="1" customWidth="1"/>
    <col min="7178" max="7178" width="5.85546875" style="132" bestFit="1" customWidth="1"/>
    <col min="7179" max="7179" width="12.7109375" style="132" customWidth="1"/>
    <col min="7180" max="7180" width="10.85546875" style="132" bestFit="1" customWidth="1"/>
    <col min="7181" max="7425" width="12.7109375" style="132"/>
    <col min="7426" max="7426" width="21.28515625" style="132" customWidth="1"/>
    <col min="7427" max="7427" width="15" style="132" bestFit="1" customWidth="1"/>
    <col min="7428" max="7428" width="4.28515625" style="132" customWidth="1"/>
    <col min="7429" max="7429" width="10" style="132" customWidth="1"/>
    <col min="7430" max="7430" width="8.5703125" style="132" customWidth="1"/>
    <col min="7431" max="7431" width="8.5703125" style="132" bestFit="1" customWidth="1"/>
    <col min="7432" max="7433" width="7.140625" style="132" bestFit="1" customWidth="1"/>
    <col min="7434" max="7434" width="5.85546875" style="132" bestFit="1" customWidth="1"/>
    <col min="7435" max="7435" width="12.7109375" style="132" customWidth="1"/>
    <col min="7436" max="7436" width="10.85546875" style="132" bestFit="1" customWidth="1"/>
    <col min="7437" max="7681" width="12.7109375" style="132"/>
    <col min="7682" max="7682" width="21.28515625" style="132" customWidth="1"/>
    <col min="7683" max="7683" width="15" style="132" bestFit="1" customWidth="1"/>
    <col min="7684" max="7684" width="4.28515625" style="132" customWidth="1"/>
    <col min="7685" max="7685" width="10" style="132" customWidth="1"/>
    <col min="7686" max="7686" width="8.5703125" style="132" customWidth="1"/>
    <col min="7687" max="7687" width="8.5703125" style="132" bestFit="1" customWidth="1"/>
    <col min="7688" max="7689" width="7.140625" style="132" bestFit="1" customWidth="1"/>
    <col min="7690" max="7690" width="5.85546875" style="132" bestFit="1" customWidth="1"/>
    <col min="7691" max="7691" width="12.7109375" style="132" customWidth="1"/>
    <col min="7692" max="7692" width="10.85546875" style="132" bestFit="1" customWidth="1"/>
    <col min="7693" max="7937" width="12.7109375" style="132"/>
    <col min="7938" max="7938" width="21.28515625" style="132" customWidth="1"/>
    <col min="7939" max="7939" width="15" style="132" bestFit="1" customWidth="1"/>
    <col min="7940" max="7940" width="4.28515625" style="132" customWidth="1"/>
    <col min="7941" max="7941" width="10" style="132" customWidth="1"/>
    <col min="7942" max="7942" width="8.5703125" style="132" customWidth="1"/>
    <col min="7943" max="7943" width="8.5703125" style="132" bestFit="1" customWidth="1"/>
    <col min="7944" max="7945" width="7.140625" style="132" bestFit="1" customWidth="1"/>
    <col min="7946" max="7946" width="5.85546875" style="132" bestFit="1" customWidth="1"/>
    <col min="7947" max="7947" width="12.7109375" style="132" customWidth="1"/>
    <col min="7948" max="7948" width="10.85546875" style="132" bestFit="1" customWidth="1"/>
    <col min="7949" max="8193" width="12.7109375" style="132"/>
    <col min="8194" max="8194" width="21.28515625" style="132" customWidth="1"/>
    <col min="8195" max="8195" width="15" style="132" bestFit="1" customWidth="1"/>
    <col min="8196" max="8196" width="4.28515625" style="132" customWidth="1"/>
    <col min="8197" max="8197" width="10" style="132" customWidth="1"/>
    <col min="8198" max="8198" width="8.5703125" style="132" customWidth="1"/>
    <col min="8199" max="8199" width="8.5703125" style="132" bestFit="1" customWidth="1"/>
    <col min="8200" max="8201" width="7.140625" style="132" bestFit="1" customWidth="1"/>
    <col min="8202" max="8202" width="5.85546875" style="132" bestFit="1" customWidth="1"/>
    <col min="8203" max="8203" width="12.7109375" style="132" customWidth="1"/>
    <col min="8204" max="8204" width="10.85546875" style="132" bestFit="1" customWidth="1"/>
    <col min="8205" max="8449" width="12.7109375" style="132"/>
    <col min="8450" max="8450" width="21.28515625" style="132" customWidth="1"/>
    <col min="8451" max="8451" width="15" style="132" bestFit="1" customWidth="1"/>
    <col min="8452" max="8452" width="4.28515625" style="132" customWidth="1"/>
    <col min="8453" max="8453" width="10" style="132" customWidth="1"/>
    <col min="8454" max="8454" width="8.5703125" style="132" customWidth="1"/>
    <col min="8455" max="8455" width="8.5703125" style="132" bestFit="1" customWidth="1"/>
    <col min="8456" max="8457" width="7.140625" style="132" bestFit="1" customWidth="1"/>
    <col min="8458" max="8458" width="5.85546875" style="132" bestFit="1" customWidth="1"/>
    <col min="8459" max="8459" width="12.7109375" style="132" customWidth="1"/>
    <col min="8460" max="8460" width="10.85546875" style="132" bestFit="1" customWidth="1"/>
    <col min="8461" max="8705" width="12.7109375" style="132"/>
    <col min="8706" max="8706" width="21.28515625" style="132" customWidth="1"/>
    <col min="8707" max="8707" width="15" style="132" bestFit="1" customWidth="1"/>
    <col min="8708" max="8708" width="4.28515625" style="132" customWidth="1"/>
    <col min="8709" max="8709" width="10" style="132" customWidth="1"/>
    <col min="8710" max="8710" width="8.5703125" style="132" customWidth="1"/>
    <col min="8711" max="8711" width="8.5703125" style="132" bestFit="1" customWidth="1"/>
    <col min="8712" max="8713" width="7.140625" style="132" bestFit="1" customWidth="1"/>
    <col min="8714" max="8714" width="5.85546875" style="132" bestFit="1" customWidth="1"/>
    <col min="8715" max="8715" width="12.7109375" style="132" customWidth="1"/>
    <col min="8716" max="8716" width="10.85546875" style="132" bestFit="1" customWidth="1"/>
    <col min="8717" max="8961" width="12.7109375" style="132"/>
    <col min="8962" max="8962" width="21.28515625" style="132" customWidth="1"/>
    <col min="8963" max="8963" width="15" style="132" bestFit="1" customWidth="1"/>
    <col min="8964" max="8964" width="4.28515625" style="132" customWidth="1"/>
    <col min="8965" max="8965" width="10" style="132" customWidth="1"/>
    <col min="8966" max="8966" width="8.5703125" style="132" customWidth="1"/>
    <col min="8967" max="8967" width="8.5703125" style="132" bestFit="1" customWidth="1"/>
    <col min="8968" max="8969" width="7.140625" style="132" bestFit="1" customWidth="1"/>
    <col min="8970" max="8970" width="5.85546875" style="132" bestFit="1" customWidth="1"/>
    <col min="8971" max="8971" width="12.7109375" style="132" customWidth="1"/>
    <col min="8972" max="8972" width="10.85546875" style="132" bestFit="1" customWidth="1"/>
    <col min="8973" max="9217" width="12.7109375" style="132"/>
    <col min="9218" max="9218" width="21.28515625" style="132" customWidth="1"/>
    <col min="9219" max="9219" width="15" style="132" bestFit="1" customWidth="1"/>
    <col min="9220" max="9220" width="4.28515625" style="132" customWidth="1"/>
    <col min="9221" max="9221" width="10" style="132" customWidth="1"/>
    <col min="9222" max="9222" width="8.5703125" style="132" customWidth="1"/>
    <col min="9223" max="9223" width="8.5703125" style="132" bestFit="1" customWidth="1"/>
    <col min="9224" max="9225" width="7.140625" style="132" bestFit="1" customWidth="1"/>
    <col min="9226" max="9226" width="5.85546875" style="132" bestFit="1" customWidth="1"/>
    <col min="9227" max="9227" width="12.7109375" style="132" customWidth="1"/>
    <col min="9228" max="9228" width="10.85546875" style="132" bestFit="1" customWidth="1"/>
    <col min="9229" max="9473" width="12.7109375" style="132"/>
    <col min="9474" max="9474" width="21.28515625" style="132" customWidth="1"/>
    <col min="9475" max="9475" width="15" style="132" bestFit="1" customWidth="1"/>
    <col min="9476" max="9476" width="4.28515625" style="132" customWidth="1"/>
    <col min="9477" max="9477" width="10" style="132" customWidth="1"/>
    <col min="9478" max="9478" width="8.5703125" style="132" customWidth="1"/>
    <col min="9479" max="9479" width="8.5703125" style="132" bestFit="1" customWidth="1"/>
    <col min="9480" max="9481" width="7.140625" style="132" bestFit="1" customWidth="1"/>
    <col min="9482" max="9482" width="5.85546875" style="132" bestFit="1" customWidth="1"/>
    <col min="9483" max="9483" width="12.7109375" style="132" customWidth="1"/>
    <col min="9484" max="9484" width="10.85546875" style="132" bestFit="1" customWidth="1"/>
    <col min="9485" max="9729" width="12.7109375" style="132"/>
    <col min="9730" max="9730" width="21.28515625" style="132" customWidth="1"/>
    <col min="9731" max="9731" width="15" style="132" bestFit="1" customWidth="1"/>
    <col min="9732" max="9732" width="4.28515625" style="132" customWidth="1"/>
    <col min="9733" max="9733" width="10" style="132" customWidth="1"/>
    <col min="9734" max="9734" width="8.5703125" style="132" customWidth="1"/>
    <col min="9735" max="9735" width="8.5703125" style="132" bestFit="1" customWidth="1"/>
    <col min="9736" max="9737" width="7.140625" style="132" bestFit="1" customWidth="1"/>
    <col min="9738" max="9738" width="5.85546875" style="132" bestFit="1" customWidth="1"/>
    <col min="9739" max="9739" width="12.7109375" style="132" customWidth="1"/>
    <col min="9740" max="9740" width="10.85546875" style="132" bestFit="1" customWidth="1"/>
    <col min="9741" max="9985" width="12.7109375" style="132"/>
    <col min="9986" max="9986" width="21.28515625" style="132" customWidth="1"/>
    <col min="9987" max="9987" width="15" style="132" bestFit="1" customWidth="1"/>
    <col min="9988" max="9988" width="4.28515625" style="132" customWidth="1"/>
    <col min="9989" max="9989" width="10" style="132" customWidth="1"/>
    <col min="9990" max="9990" width="8.5703125" style="132" customWidth="1"/>
    <col min="9991" max="9991" width="8.5703125" style="132" bestFit="1" customWidth="1"/>
    <col min="9992" max="9993" width="7.140625" style="132" bestFit="1" customWidth="1"/>
    <col min="9994" max="9994" width="5.85546875" style="132" bestFit="1" customWidth="1"/>
    <col min="9995" max="9995" width="12.7109375" style="132" customWidth="1"/>
    <col min="9996" max="9996" width="10.85546875" style="132" bestFit="1" customWidth="1"/>
    <col min="9997" max="10241" width="12.7109375" style="132"/>
    <col min="10242" max="10242" width="21.28515625" style="132" customWidth="1"/>
    <col min="10243" max="10243" width="15" style="132" bestFit="1" customWidth="1"/>
    <col min="10244" max="10244" width="4.28515625" style="132" customWidth="1"/>
    <col min="10245" max="10245" width="10" style="132" customWidth="1"/>
    <col min="10246" max="10246" width="8.5703125" style="132" customWidth="1"/>
    <col min="10247" max="10247" width="8.5703125" style="132" bestFit="1" customWidth="1"/>
    <col min="10248" max="10249" width="7.140625" style="132" bestFit="1" customWidth="1"/>
    <col min="10250" max="10250" width="5.85546875" style="132" bestFit="1" customWidth="1"/>
    <col min="10251" max="10251" width="12.7109375" style="132" customWidth="1"/>
    <col min="10252" max="10252" width="10.85546875" style="132" bestFit="1" customWidth="1"/>
    <col min="10253" max="10497" width="12.7109375" style="132"/>
    <col min="10498" max="10498" width="21.28515625" style="132" customWidth="1"/>
    <col min="10499" max="10499" width="15" style="132" bestFit="1" customWidth="1"/>
    <col min="10500" max="10500" width="4.28515625" style="132" customWidth="1"/>
    <col min="10501" max="10501" width="10" style="132" customWidth="1"/>
    <col min="10502" max="10502" width="8.5703125" style="132" customWidth="1"/>
    <col min="10503" max="10503" width="8.5703125" style="132" bestFit="1" customWidth="1"/>
    <col min="10504" max="10505" width="7.140625" style="132" bestFit="1" customWidth="1"/>
    <col min="10506" max="10506" width="5.85546875" style="132" bestFit="1" customWidth="1"/>
    <col min="10507" max="10507" width="12.7109375" style="132" customWidth="1"/>
    <col min="10508" max="10508" width="10.85546875" style="132" bestFit="1" customWidth="1"/>
    <col min="10509" max="10753" width="12.7109375" style="132"/>
    <col min="10754" max="10754" width="21.28515625" style="132" customWidth="1"/>
    <col min="10755" max="10755" width="15" style="132" bestFit="1" customWidth="1"/>
    <col min="10756" max="10756" width="4.28515625" style="132" customWidth="1"/>
    <col min="10757" max="10757" width="10" style="132" customWidth="1"/>
    <col min="10758" max="10758" width="8.5703125" style="132" customWidth="1"/>
    <col min="10759" max="10759" width="8.5703125" style="132" bestFit="1" customWidth="1"/>
    <col min="10760" max="10761" width="7.140625" style="132" bestFit="1" customWidth="1"/>
    <col min="10762" max="10762" width="5.85546875" style="132" bestFit="1" customWidth="1"/>
    <col min="10763" max="10763" width="12.7109375" style="132" customWidth="1"/>
    <col min="10764" max="10764" width="10.85546875" style="132" bestFit="1" customWidth="1"/>
    <col min="10765" max="11009" width="12.7109375" style="132"/>
    <col min="11010" max="11010" width="21.28515625" style="132" customWidth="1"/>
    <col min="11011" max="11011" width="15" style="132" bestFit="1" customWidth="1"/>
    <col min="11012" max="11012" width="4.28515625" style="132" customWidth="1"/>
    <col min="11013" max="11013" width="10" style="132" customWidth="1"/>
    <col min="11014" max="11014" width="8.5703125" style="132" customWidth="1"/>
    <col min="11015" max="11015" width="8.5703125" style="132" bestFit="1" customWidth="1"/>
    <col min="11016" max="11017" width="7.140625" style="132" bestFit="1" customWidth="1"/>
    <col min="11018" max="11018" width="5.85546875" style="132" bestFit="1" customWidth="1"/>
    <col min="11019" max="11019" width="12.7109375" style="132" customWidth="1"/>
    <col min="11020" max="11020" width="10.85546875" style="132" bestFit="1" customWidth="1"/>
    <col min="11021" max="11265" width="12.7109375" style="132"/>
    <col min="11266" max="11266" width="21.28515625" style="132" customWidth="1"/>
    <col min="11267" max="11267" width="15" style="132" bestFit="1" customWidth="1"/>
    <col min="11268" max="11268" width="4.28515625" style="132" customWidth="1"/>
    <col min="11269" max="11269" width="10" style="132" customWidth="1"/>
    <col min="11270" max="11270" width="8.5703125" style="132" customWidth="1"/>
    <col min="11271" max="11271" width="8.5703125" style="132" bestFit="1" customWidth="1"/>
    <col min="11272" max="11273" width="7.140625" style="132" bestFit="1" customWidth="1"/>
    <col min="11274" max="11274" width="5.85546875" style="132" bestFit="1" customWidth="1"/>
    <col min="11275" max="11275" width="12.7109375" style="132" customWidth="1"/>
    <col min="11276" max="11276" width="10.85546875" style="132" bestFit="1" customWidth="1"/>
    <col min="11277" max="11521" width="12.7109375" style="132"/>
    <col min="11522" max="11522" width="21.28515625" style="132" customWidth="1"/>
    <col min="11523" max="11523" width="15" style="132" bestFit="1" customWidth="1"/>
    <col min="11524" max="11524" width="4.28515625" style="132" customWidth="1"/>
    <col min="11525" max="11525" width="10" style="132" customWidth="1"/>
    <col min="11526" max="11526" width="8.5703125" style="132" customWidth="1"/>
    <col min="11527" max="11527" width="8.5703125" style="132" bestFit="1" customWidth="1"/>
    <col min="11528" max="11529" width="7.140625" style="132" bestFit="1" customWidth="1"/>
    <col min="11530" max="11530" width="5.85546875" style="132" bestFit="1" customWidth="1"/>
    <col min="11531" max="11531" width="12.7109375" style="132" customWidth="1"/>
    <col min="11532" max="11532" width="10.85546875" style="132" bestFit="1" customWidth="1"/>
    <col min="11533" max="11777" width="12.7109375" style="132"/>
    <col min="11778" max="11778" width="21.28515625" style="132" customWidth="1"/>
    <col min="11779" max="11779" width="15" style="132" bestFit="1" customWidth="1"/>
    <col min="11780" max="11780" width="4.28515625" style="132" customWidth="1"/>
    <col min="11781" max="11781" width="10" style="132" customWidth="1"/>
    <col min="11782" max="11782" width="8.5703125" style="132" customWidth="1"/>
    <col min="11783" max="11783" width="8.5703125" style="132" bestFit="1" customWidth="1"/>
    <col min="11784" max="11785" width="7.140625" style="132" bestFit="1" customWidth="1"/>
    <col min="11786" max="11786" width="5.85546875" style="132" bestFit="1" customWidth="1"/>
    <col min="11787" max="11787" width="12.7109375" style="132" customWidth="1"/>
    <col min="11788" max="11788" width="10.85546875" style="132" bestFit="1" customWidth="1"/>
    <col min="11789" max="12033" width="12.7109375" style="132"/>
    <col min="12034" max="12034" width="21.28515625" style="132" customWidth="1"/>
    <col min="12035" max="12035" width="15" style="132" bestFit="1" customWidth="1"/>
    <col min="12036" max="12036" width="4.28515625" style="132" customWidth="1"/>
    <col min="12037" max="12037" width="10" style="132" customWidth="1"/>
    <col min="12038" max="12038" width="8.5703125" style="132" customWidth="1"/>
    <col min="12039" max="12039" width="8.5703125" style="132" bestFit="1" customWidth="1"/>
    <col min="12040" max="12041" width="7.140625" style="132" bestFit="1" customWidth="1"/>
    <col min="12042" max="12042" width="5.85546875" style="132" bestFit="1" customWidth="1"/>
    <col min="12043" max="12043" width="12.7109375" style="132" customWidth="1"/>
    <col min="12044" max="12044" width="10.85546875" style="132" bestFit="1" customWidth="1"/>
    <col min="12045" max="12289" width="12.7109375" style="132"/>
    <col min="12290" max="12290" width="21.28515625" style="132" customWidth="1"/>
    <col min="12291" max="12291" width="15" style="132" bestFit="1" customWidth="1"/>
    <col min="12292" max="12292" width="4.28515625" style="132" customWidth="1"/>
    <col min="12293" max="12293" width="10" style="132" customWidth="1"/>
    <col min="12294" max="12294" width="8.5703125" style="132" customWidth="1"/>
    <col min="12295" max="12295" width="8.5703125" style="132" bestFit="1" customWidth="1"/>
    <col min="12296" max="12297" width="7.140625" style="132" bestFit="1" customWidth="1"/>
    <col min="12298" max="12298" width="5.85546875" style="132" bestFit="1" customWidth="1"/>
    <col min="12299" max="12299" width="12.7109375" style="132" customWidth="1"/>
    <col min="12300" max="12300" width="10.85546875" style="132" bestFit="1" customWidth="1"/>
    <col min="12301" max="12545" width="12.7109375" style="132"/>
    <col min="12546" max="12546" width="21.28515625" style="132" customWidth="1"/>
    <col min="12547" max="12547" width="15" style="132" bestFit="1" customWidth="1"/>
    <col min="12548" max="12548" width="4.28515625" style="132" customWidth="1"/>
    <col min="12549" max="12549" width="10" style="132" customWidth="1"/>
    <col min="12550" max="12550" width="8.5703125" style="132" customWidth="1"/>
    <col min="12551" max="12551" width="8.5703125" style="132" bestFit="1" customWidth="1"/>
    <col min="12552" max="12553" width="7.140625" style="132" bestFit="1" customWidth="1"/>
    <col min="12554" max="12554" width="5.85546875" style="132" bestFit="1" customWidth="1"/>
    <col min="12555" max="12555" width="12.7109375" style="132" customWidth="1"/>
    <col min="12556" max="12556" width="10.85546875" style="132" bestFit="1" customWidth="1"/>
    <col min="12557" max="12801" width="12.7109375" style="132"/>
    <col min="12802" max="12802" width="21.28515625" style="132" customWidth="1"/>
    <col min="12803" max="12803" width="15" style="132" bestFit="1" customWidth="1"/>
    <col min="12804" max="12804" width="4.28515625" style="132" customWidth="1"/>
    <col min="12805" max="12805" width="10" style="132" customWidth="1"/>
    <col min="12806" max="12806" width="8.5703125" style="132" customWidth="1"/>
    <col min="12807" max="12807" width="8.5703125" style="132" bestFit="1" customWidth="1"/>
    <col min="12808" max="12809" width="7.140625" style="132" bestFit="1" customWidth="1"/>
    <col min="12810" max="12810" width="5.85546875" style="132" bestFit="1" customWidth="1"/>
    <col min="12811" max="12811" width="12.7109375" style="132" customWidth="1"/>
    <col min="12812" max="12812" width="10.85546875" style="132" bestFit="1" customWidth="1"/>
    <col min="12813" max="13057" width="12.7109375" style="132"/>
    <col min="13058" max="13058" width="21.28515625" style="132" customWidth="1"/>
    <col min="13059" max="13059" width="15" style="132" bestFit="1" customWidth="1"/>
    <col min="13060" max="13060" width="4.28515625" style="132" customWidth="1"/>
    <col min="13061" max="13061" width="10" style="132" customWidth="1"/>
    <col min="13062" max="13062" width="8.5703125" style="132" customWidth="1"/>
    <col min="13063" max="13063" width="8.5703125" style="132" bestFit="1" customWidth="1"/>
    <col min="13064" max="13065" width="7.140625" style="132" bestFit="1" customWidth="1"/>
    <col min="13066" max="13066" width="5.85546875" style="132" bestFit="1" customWidth="1"/>
    <col min="13067" max="13067" width="12.7109375" style="132" customWidth="1"/>
    <col min="13068" max="13068" width="10.85546875" style="132" bestFit="1" customWidth="1"/>
    <col min="13069" max="13313" width="12.7109375" style="132"/>
    <col min="13314" max="13314" width="21.28515625" style="132" customWidth="1"/>
    <col min="13315" max="13315" width="15" style="132" bestFit="1" customWidth="1"/>
    <col min="13316" max="13316" width="4.28515625" style="132" customWidth="1"/>
    <col min="13317" max="13317" width="10" style="132" customWidth="1"/>
    <col min="13318" max="13318" width="8.5703125" style="132" customWidth="1"/>
    <col min="13319" max="13319" width="8.5703125" style="132" bestFit="1" customWidth="1"/>
    <col min="13320" max="13321" width="7.140625" style="132" bestFit="1" customWidth="1"/>
    <col min="13322" max="13322" width="5.85546875" style="132" bestFit="1" customWidth="1"/>
    <col min="13323" max="13323" width="12.7109375" style="132" customWidth="1"/>
    <col min="13324" max="13324" width="10.85546875" style="132" bestFit="1" customWidth="1"/>
    <col min="13325" max="13569" width="12.7109375" style="132"/>
    <col min="13570" max="13570" width="21.28515625" style="132" customWidth="1"/>
    <col min="13571" max="13571" width="15" style="132" bestFit="1" customWidth="1"/>
    <col min="13572" max="13572" width="4.28515625" style="132" customWidth="1"/>
    <col min="13573" max="13573" width="10" style="132" customWidth="1"/>
    <col min="13574" max="13574" width="8.5703125" style="132" customWidth="1"/>
    <col min="13575" max="13575" width="8.5703125" style="132" bestFit="1" customWidth="1"/>
    <col min="13576" max="13577" width="7.140625" style="132" bestFit="1" customWidth="1"/>
    <col min="13578" max="13578" width="5.85546875" style="132" bestFit="1" customWidth="1"/>
    <col min="13579" max="13579" width="12.7109375" style="132" customWidth="1"/>
    <col min="13580" max="13580" width="10.85546875" style="132" bestFit="1" customWidth="1"/>
    <col min="13581" max="13825" width="12.7109375" style="132"/>
    <col min="13826" max="13826" width="21.28515625" style="132" customWidth="1"/>
    <col min="13827" max="13827" width="15" style="132" bestFit="1" customWidth="1"/>
    <col min="13828" max="13828" width="4.28515625" style="132" customWidth="1"/>
    <col min="13829" max="13829" width="10" style="132" customWidth="1"/>
    <col min="13830" max="13830" width="8.5703125" style="132" customWidth="1"/>
    <col min="13831" max="13831" width="8.5703125" style="132" bestFit="1" customWidth="1"/>
    <col min="13832" max="13833" width="7.140625" style="132" bestFit="1" customWidth="1"/>
    <col min="13834" max="13834" width="5.85546875" style="132" bestFit="1" customWidth="1"/>
    <col min="13835" max="13835" width="12.7109375" style="132" customWidth="1"/>
    <col min="13836" max="13836" width="10.85546875" style="132" bestFit="1" customWidth="1"/>
    <col min="13837" max="14081" width="12.7109375" style="132"/>
    <col min="14082" max="14082" width="21.28515625" style="132" customWidth="1"/>
    <col min="14083" max="14083" width="15" style="132" bestFit="1" customWidth="1"/>
    <col min="14084" max="14084" width="4.28515625" style="132" customWidth="1"/>
    <col min="14085" max="14085" width="10" style="132" customWidth="1"/>
    <col min="14086" max="14086" width="8.5703125" style="132" customWidth="1"/>
    <col min="14087" max="14087" width="8.5703125" style="132" bestFit="1" customWidth="1"/>
    <col min="14088" max="14089" width="7.140625" style="132" bestFit="1" customWidth="1"/>
    <col min="14090" max="14090" width="5.85546875" style="132" bestFit="1" customWidth="1"/>
    <col min="14091" max="14091" width="12.7109375" style="132" customWidth="1"/>
    <col min="14092" max="14092" width="10.85546875" style="132" bestFit="1" customWidth="1"/>
    <col min="14093" max="14337" width="12.7109375" style="132"/>
    <col min="14338" max="14338" width="21.28515625" style="132" customWidth="1"/>
    <col min="14339" max="14339" width="15" style="132" bestFit="1" customWidth="1"/>
    <col min="14340" max="14340" width="4.28515625" style="132" customWidth="1"/>
    <col min="14341" max="14341" width="10" style="132" customWidth="1"/>
    <col min="14342" max="14342" width="8.5703125" style="132" customWidth="1"/>
    <col min="14343" max="14343" width="8.5703125" style="132" bestFit="1" customWidth="1"/>
    <col min="14344" max="14345" width="7.140625" style="132" bestFit="1" customWidth="1"/>
    <col min="14346" max="14346" width="5.85546875" style="132" bestFit="1" customWidth="1"/>
    <col min="14347" max="14347" width="12.7109375" style="132" customWidth="1"/>
    <col min="14348" max="14348" width="10.85546875" style="132" bestFit="1" customWidth="1"/>
    <col min="14349" max="14593" width="12.7109375" style="132"/>
    <col min="14594" max="14594" width="21.28515625" style="132" customWidth="1"/>
    <col min="14595" max="14595" width="15" style="132" bestFit="1" customWidth="1"/>
    <col min="14596" max="14596" width="4.28515625" style="132" customWidth="1"/>
    <col min="14597" max="14597" width="10" style="132" customWidth="1"/>
    <col min="14598" max="14598" width="8.5703125" style="132" customWidth="1"/>
    <col min="14599" max="14599" width="8.5703125" style="132" bestFit="1" customWidth="1"/>
    <col min="14600" max="14601" width="7.140625" style="132" bestFit="1" customWidth="1"/>
    <col min="14602" max="14602" width="5.85546875" style="132" bestFit="1" customWidth="1"/>
    <col min="14603" max="14603" width="12.7109375" style="132" customWidth="1"/>
    <col min="14604" max="14604" width="10.85546875" style="132" bestFit="1" customWidth="1"/>
    <col min="14605" max="14849" width="12.7109375" style="132"/>
    <col min="14850" max="14850" width="21.28515625" style="132" customWidth="1"/>
    <col min="14851" max="14851" width="15" style="132" bestFit="1" customWidth="1"/>
    <col min="14852" max="14852" width="4.28515625" style="132" customWidth="1"/>
    <col min="14853" max="14853" width="10" style="132" customWidth="1"/>
    <col min="14854" max="14854" width="8.5703125" style="132" customWidth="1"/>
    <col min="14855" max="14855" width="8.5703125" style="132" bestFit="1" customWidth="1"/>
    <col min="14856" max="14857" width="7.140625" style="132" bestFit="1" customWidth="1"/>
    <col min="14858" max="14858" width="5.85546875" style="132" bestFit="1" customWidth="1"/>
    <col min="14859" max="14859" width="12.7109375" style="132" customWidth="1"/>
    <col min="14860" max="14860" width="10.85546875" style="132" bestFit="1" customWidth="1"/>
    <col min="14861" max="15105" width="12.7109375" style="132"/>
    <col min="15106" max="15106" width="21.28515625" style="132" customWidth="1"/>
    <col min="15107" max="15107" width="15" style="132" bestFit="1" customWidth="1"/>
    <col min="15108" max="15108" width="4.28515625" style="132" customWidth="1"/>
    <col min="15109" max="15109" width="10" style="132" customWidth="1"/>
    <col min="15110" max="15110" width="8.5703125" style="132" customWidth="1"/>
    <col min="15111" max="15111" width="8.5703125" style="132" bestFit="1" customWidth="1"/>
    <col min="15112" max="15113" width="7.140625" style="132" bestFit="1" customWidth="1"/>
    <col min="15114" max="15114" width="5.85546875" style="132" bestFit="1" customWidth="1"/>
    <col min="15115" max="15115" width="12.7109375" style="132" customWidth="1"/>
    <col min="15116" max="15116" width="10.85546875" style="132" bestFit="1" customWidth="1"/>
    <col min="15117" max="15361" width="12.7109375" style="132"/>
    <col min="15362" max="15362" width="21.28515625" style="132" customWidth="1"/>
    <col min="15363" max="15363" width="15" style="132" bestFit="1" customWidth="1"/>
    <col min="15364" max="15364" width="4.28515625" style="132" customWidth="1"/>
    <col min="15365" max="15365" width="10" style="132" customWidth="1"/>
    <col min="15366" max="15366" width="8.5703125" style="132" customWidth="1"/>
    <col min="15367" max="15367" width="8.5703125" style="132" bestFit="1" customWidth="1"/>
    <col min="15368" max="15369" width="7.140625" style="132" bestFit="1" customWidth="1"/>
    <col min="15370" max="15370" width="5.85546875" style="132" bestFit="1" customWidth="1"/>
    <col min="15371" max="15371" width="12.7109375" style="132" customWidth="1"/>
    <col min="15372" max="15372" width="10.85546875" style="132" bestFit="1" customWidth="1"/>
    <col min="15373" max="15617" width="12.7109375" style="132"/>
    <col min="15618" max="15618" width="21.28515625" style="132" customWidth="1"/>
    <col min="15619" max="15619" width="15" style="132" bestFit="1" customWidth="1"/>
    <col min="15620" max="15620" width="4.28515625" style="132" customWidth="1"/>
    <col min="15621" max="15621" width="10" style="132" customWidth="1"/>
    <col min="15622" max="15622" width="8.5703125" style="132" customWidth="1"/>
    <col min="15623" max="15623" width="8.5703125" style="132" bestFit="1" customWidth="1"/>
    <col min="15624" max="15625" width="7.140625" style="132" bestFit="1" customWidth="1"/>
    <col min="15626" max="15626" width="5.85546875" style="132" bestFit="1" customWidth="1"/>
    <col min="15627" max="15627" width="12.7109375" style="132" customWidth="1"/>
    <col min="15628" max="15628" width="10.85546875" style="132" bestFit="1" customWidth="1"/>
    <col min="15629" max="15873" width="12.7109375" style="132"/>
    <col min="15874" max="15874" width="21.28515625" style="132" customWidth="1"/>
    <col min="15875" max="15875" width="15" style="132" bestFit="1" customWidth="1"/>
    <col min="15876" max="15876" width="4.28515625" style="132" customWidth="1"/>
    <col min="15877" max="15877" width="10" style="132" customWidth="1"/>
    <col min="15878" max="15878" width="8.5703125" style="132" customWidth="1"/>
    <col min="15879" max="15879" width="8.5703125" style="132" bestFit="1" customWidth="1"/>
    <col min="15880" max="15881" width="7.140625" style="132" bestFit="1" customWidth="1"/>
    <col min="15882" max="15882" width="5.85546875" style="132" bestFit="1" customWidth="1"/>
    <col min="15883" max="15883" width="12.7109375" style="132" customWidth="1"/>
    <col min="15884" max="15884" width="10.85546875" style="132" bestFit="1" customWidth="1"/>
    <col min="15885" max="16129" width="12.7109375" style="132"/>
    <col min="16130" max="16130" width="21.28515625" style="132" customWidth="1"/>
    <col min="16131" max="16131" width="15" style="132" bestFit="1" customWidth="1"/>
    <col min="16132" max="16132" width="4.28515625" style="132" customWidth="1"/>
    <col min="16133" max="16133" width="10" style="132" customWidth="1"/>
    <col min="16134" max="16134" width="8.5703125" style="132" customWidth="1"/>
    <col min="16135" max="16135" width="8.5703125" style="132" bestFit="1" customWidth="1"/>
    <col min="16136" max="16137" width="7.140625" style="132" bestFit="1" customWidth="1"/>
    <col min="16138" max="16138" width="5.85546875" style="132" bestFit="1" customWidth="1"/>
    <col min="16139" max="16139" width="12.7109375" style="132" customWidth="1"/>
    <col min="16140" max="16140" width="10.85546875" style="132" bestFit="1" customWidth="1"/>
    <col min="16141" max="16384" width="12.7109375" style="132"/>
  </cols>
  <sheetData>
    <row r="1" spans="2:12" x14ac:dyDescent="0.25">
      <c r="B1" s="127" t="str">
        <f>المدخلات!G1</f>
        <v>المندوبية الجهوية للتربية</v>
      </c>
      <c r="C1" s="128">
        <f>المدخلات!I1</f>
        <v>0</v>
      </c>
      <c r="D1" s="129"/>
      <c r="E1" s="129"/>
      <c r="F1" s="130" t="str">
        <f>المدخلات!G4</f>
        <v>القسم</v>
      </c>
      <c r="G1" s="131"/>
      <c r="H1" s="393">
        <f>المدخلات!I4</f>
        <v>0</v>
      </c>
      <c r="I1" s="394"/>
    </row>
    <row r="2" spans="2:12" x14ac:dyDescent="0.25">
      <c r="B2" s="127" t="str">
        <f>المدخلات!G2</f>
        <v>المدرسة الإبتدائية</v>
      </c>
      <c r="C2" s="128">
        <f>المدخلات!I2</f>
        <v>0</v>
      </c>
      <c r="D2" s="134"/>
      <c r="E2" s="134"/>
      <c r="F2" s="130" t="str">
        <f>المدخلات!G5</f>
        <v>السنة الدراسية</v>
      </c>
      <c r="G2" s="136"/>
      <c r="H2" s="395" t="str">
        <f>المدخلات!I5</f>
        <v>2019-2018</v>
      </c>
      <c r="I2" s="396"/>
    </row>
    <row r="3" spans="2:12" x14ac:dyDescent="0.25">
      <c r="B3" s="133" t="str">
        <f>المدخلات!G3</f>
        <v>المعلم (ة)</v>
      </c>
      <c r="C3" s="162">
        <f>المدخلات!I3</f>
        <v>0</v>
      </c>
      <c r="D3" s="137"/>
      <c r="E3" s="137"/>
      <c r="F3" s="135" t="str">
        <f>المدخلات!G6</f>
        <v>عدد التلاميذ</v>
      </c>
      <c r="G3" s="138"/>
      <c r="H3" s="397">
        <f>المدخلات!I6</f>
        <v>45</v>
      </c>
      <c r="I3" s="398"/>
    </row>
    <row r="5" spans="2:12" ht="27.75" x14ac:dyDescent="0.4">
      <c r="B5" s="399" t="s">
        <v>102</v>
      </c>
      <c r="C5" s="399"/>
      <c r="D5" s="399"/>
      <c r="E5" s="399"/>
      <c r="F5" s="399"/>
      <c r="G5" s="399"/>
      <c r="H5" s="399"/>
      <c r="I5" s="399"/>
      <c r="K5" s="139"/>
      <c r="L5" s="139"/>
    </row>
    <row r="6" spans="2:12" x14ac:dyDescent="0.25">
      <c r="L6" s="139"/>
    </row>
    <row r="7" spans="2:12" x14ac:dyDescent="0.25">
      <c r="B7" s="140" t="s">
        <v>95</v>
      </c>
      <c r="C7" s="391" t="str">
        <f>VLOOKUP(H7,ثلاثي2!A5:AK49,2,FALSE)</f>
        <v/>
      </c>
      <c r="D7" s="392"/>
      <c r="E7" s="392"/>
      <c r="G7" s="144" t="s">
        <v>98</v>
      </c>
      <c r="H7" s="163">
        <v>1</v>
      </c>
    </row>
    <row r="8" spans="2:12" s="141" customFormat="1" x14ac:dyDescent="0.25">
      <c r="L8" s="139"/>
    </row>
    <row r="9" spans="2:12" s="141" customFormat="1" ht="18" x14ac:dyDescent="0.25">
      <c r="B9" s="400" t="str">
        <f>ثلاثي2!D3</f>
        <v>مجال اللغة العربية</v>
      </c>
      <c r="C9" s="401"/>
      <c r="D9" s="132"/>
      <c r="E9" s="140" t="str">
        <f>ثلاثي2!B57</f>
        <v>معدل القسم</v>
      </c>
      <c r="F9" s="142" t="str">
        <f>ثلاثي2!B56</f>
        <v>أدنى عدد</v>
      </c>
      <c r="G9" s="142" t="str">
        <f>ثلاثي2!B55</f>
        <v>أعلى عدد</v>
      </c>
      <c r="I9" s="168" t="s">
        <v>103</v>
      </c>
      <c r="L9" s="143"/>
    </row>
    <row r="10" spans="2:12" s="141" customFormat="1" x14ac:dyDescent="0.25">
      <c r="B10" s="144" t="str">
        <f>ثلاثي2!D4</f>
        <v>تواصل شفوي</v>
      </c>
      <c r="C10" s="145">
        <f>VLOOKUP(H7,ثلاثي2!A5:AK49,4,FALSE)</f>
        <v>0</v>
      </c>
      <c r="D10" s="132"/>
      <c r="E10" s="146" t="e">
        <f>ثلاثي2!D57</f>
        <v>#DIV/0!</v>
      </c>
      <c r="F10" s="147">
        <f>ثلاثي2!D56</f>
        <v>0</v>
      </c>
      <c r="G10" s="147">
        <f>ثلاثي2!D55</f>
        <v>0</v>
      </c>
      <c r="H10" s="153" t="str">
        <f>IF(AND(C10=F10,C$40=G$40),"للتثبت","")</f>
        <v>للتثبت</v>
      </c>
      <c r="I10" s="169">
        <f>C10-VLOOKUP(H7,ثلاثي1!A5:AK49,4,FALSE)</f>
        <v>0</v>
      </c>
    </row>
    <row r="11" spans="2:12" s="141" customFormat="1" x14ac:dyDescent="0.25">
      <c r="B11" s="148" t="str">
        <f>ثلاثي2!E4</f>
        <v>قراءة</v>
      </c>
      <c r="C11" s="145">
        <f>VLOOKUP(H7,ثلاثي2!A5:AK49,5,FALSE)</f>
        <v>0</v>
      </c>
      <c r="D11" s="149"/>
      <c r="E11" s="146" t="e">
        <f>ثلاثي2!E57</f>
        <v>#DIV/0!</v>
      </c>
      <c r="F11" s="147">
        <f>ثلاثي2!E56</f>
        <v>0</v>
      </c>
      <c r="G11" s="147">
        <f>ثلاثي2!E55</f>
        <v>0</v>
      </c>
      <c r="H11" s="153" t="str">
        <f t="shared" ref="H11:H14" si="0">IF(AND(C11=F11,C$40=G$40),"للتثبت","")</f>
        <v>للتثبت</v>
      </c>
      <c r="I11" s="169">
        <f>C11-VLOOKUP(H7,ثلاثي1!A5:AK49,5,FALSE)</f>
        <v>0</v>
      </c>
      <c r="J11" s="150"/>
      <c r="K11" s="150"/>
      <c r="L11" s="150"/>
    </row>
    <row r="12" spans="2:12" s="141" customFormat="1" x14ac:dyDescent="0.25">
      <c r="B12" s="148" t="str">
        <f>ثلاثي2!F4</f>
        <v>قواعد اللغة</v>
      </c>
      <c r="C12" s="145">
        <f>VLOOKUP(H7,ثلاثي2!A5:AK49,6,FALSE)</f>
        <v>0</v>
      </c>
      <c r="D12" s="149"/>
      <c r="E12" s="146" t="e">
        <f>ثلاثي2!F57</f>
        <v>#DIV/0!</v>
      </c>
      <c r="F12" s="147">
        <f>ثلاثي2!F56</f>
        <v>0</v>
      </c>
      <c r="G12" s="147">
        <f>+ثلاثي2!F55</f>
        <v>0</v>
      </c>
      <c r="H12" s="153" t="str">
        <f t="shared" si="0"/>
        <v>للتثبت</v>
      </c>
      <c r="I12" s="169">
        <f>C12-VLOOKUP(H7,ثلاثي1!A5:AK49,6,FALSE)</f>
        <v>0</v>
      </c>
      <c r="J12" s="150"/>
      <c r="K12" s="150"/>
      <c r="L12" s="150"/>
    </row>
    <row r="13" spans="2:12" s="141" customFormat="1" x14ac:dyDescent="0.25">
      <c r="B13" s="148" t="str">
        <f>ثلاثي2!G4</f>
        <v>إنتاج كتابي</v>
      </c>
      <c r="C13" s="145">
        <f>VLOOKUP(H7,ثلاثي2!A5:AK49,7,FALSE)</f>
        <v>0</v>
      </c>
      <c r="D13" s="149"/>
      <c r="E13" s="146" t="e">
        <f>ثلاثي2!G57</f>
        <v>#DIV/0!</v>
      </c>
      <c r="F13" s="147">
        <f>ثلاثي2!G56</f>
        <v>0</v>
      </c>
      <c r="G13" s="147">
        <f>ثلاثي2!G55</f>
        <v>0</v>
      </c>
      <c r="H13" s="153" t="str">
        <f t="shared" si="0"/>
        <v>للتثبت</v>
      </c>
      <c r="I13" s="169">
        <f>C13-VLOOKUP(H7,ثلاثي1!A5:AK49,7,FALSE)</f>
        <v>0</v>
      </c>
      <c r="J13" s="150"/>
      <c r="K13" s="150"/>
      <c r="L13" s="150"/>
    </row>
    <row r="14" spans="2:12" x14ac:dyDescent="0.25">
      <c r="B14" s="148" t="str">
        <f>ثلاثي2!I4</f>
        <v>معدل المجال</v>
      </c>
      <c r="C14" s="166">
        <f>VLOOKUP(H7,ثلاثي2!A5:AK49,9,FALSE)</f>
        <v>0</v>
      </c>
      <c r="D14" s="149"/>
      <c r="E14" s="146">
        <f>ثلاثي2!I57</f>
        <v>0</v>
      </c>
      <c r="F14" s="147">
        <f>ثلاثي2!I56</f>
        <v>0</v>
      </c>
      <c r="G14" s="147">
        <f>ثلاثي2!I55</f>
        <v>0</v>
      </c>
      <c r="H14" s="153" t="str">
        <f t="shared" si="0"/>
        <v>للتثبت</v>
      </c>
      <c r="I14" s="169">
        <f>C14-VLOOKUP(H7,ثلاثي1!A5:AK49,9,FALSE)</f>
        <v>0</v>
      </c>
      <c r="J14" s="149"/>
      <c r="K14" s="150"/>
      <c r="L14" s="150"/>
    </row>
    <row r="15" spans="2:12" x14ac:dyDescent="0.25">
      <c r="B15" s="149"/>
      <c r="C15" s="151"/>
      <c r="D15" s="149"/>
      <c r="E15" s="152"/>
      <c r="F15" s="151"/>
      <c r="G15" s="151"/>
      <c r="H15" s="152"/>
      <c r="I15" s="170"/>
      <c r="J15" s="149"/>
      <c r="K15" s="149"/>
      <c r="L15" s="149"/>
    </row>
    <row r="16" spans="2:12" ht="18" x14ac:dyDescent="0.25">
      <c r="B16" s="389" t="str">
        <f>ثلاثي2!K3</f>
        <v>مجال العلوم والتكنولوجيا</v>
      </c>
      <c r="C16" s="390"/>
      <c r="D16" s="149"/>
      <c r="E16" s="152"/>
      <c r="F16" s="153"/>
      <c r="G16" s="153"/>
      <c r="H16" s="153"/>
      <c r="I16" s="170"/>
      <c r="K16" s="149"/>
      <c r="L16" s="149"/>
    </row>
    <row r="17" spans="2:12" x14ac:dyDescent="0.25">
      <c r="B17" s="148" t="str">
        <f>ثلاثي2!K4</f>
        <v>رياضيات</v>
      </c>
      <c r="C17" s="154">
        <f>VLOOKUP(H7,ثلاثي2!A5:AK49,11,FALSE)</f>
        <v>0</v>
      </c>
      <c r="E17" s="146" t="e">
        <f>ثلاثي2!K57</f>
        <v>#DIV/0!</v>
      </c>
      <c r="F17" s="147">
        <f>ثلاثي2!K56</f>
        <v>0</v>
      </c>
      <c r="G17" s="147">
        <f>ثلاثي2!K55</f>
        <v>0</v>
      </c>
      <c r="H17" s="153" t="str">
        <f>IF(AND(C17=F17,C$40=G$40),"للتثبت","")</f>
        <v>للتثبت</v>
      </c>
      <c r="I17" s="169">
        <f>C17-VLOOKUP(H7,ثلاثي1!A5:AK49,11,FALSE)</f>
        <v>0</v>
      </c>
      <c r="K17" s="149"/>
      <c r="L17" s="149"/>
    </row>
    <row r="18" spans="2:12" x14ac:dyDescent="0.25">
      <c r="B18" s="148" t="str">
        <f>ثلاثي2!L4</f>
        <v>الإيقاظ العلمي</v>
      </c>
      <c r="C18" s="145">
        <f>VLOOKUP(H7,ثلاثي2!A5:AK49,12,FALSE)</f>
        <v>0</v>
      </c>
      <c r="D18" s="156"/>
      <c r="E18" s="146" t="e">
        <f>ثلاثي2!L57</f>
        <v>#DIV/0!</v>
      </c>
      <c r="F18" s="147">
        <f>ثلاثي2!L56</f>
        <v>0</v>
      </c>
      <c r="G18" s="147">
        <f>ثلاثي2!L55</f>
        <v>0</v>
      </c>
      <c r="H18" s="153" t="str">
        <f t="shared" ref="H18:H20" si="1">IF(AND(C18=F18,C$40=G$40),"للتثبت","")</f>
        <v>للتثبت</v>
      </c>
      <c r="I18" s="169">
        <f>C18-VLOOKUP(H7,ثلاثي1!A5:AK49,12,FALSE)</f>
        <v>0</v>
      </c>
      <c r="J18" s="155"/>
      <c r="K18" s="149"/>
      <c r="L18" s="149"/>
    </row>
    <row r="19" spans="2:12" x14ac:dyDescent="0.25">
      <c r="B19" s="148" t="str">
        <f>ثلاثي2!M4</f>
        <v>تربية تكنولوجية</v>
      </c>
      <c r="C19" s="145">
        <f>VLOOKUP(H7,ثلاثي2!A5:AK49,13,FALSE)</f>
        <v>0</v>
      </c>
      <c r="D19" s="149"/>
      <c r="E19" s="146" t="e">
        <f>ثلاثي2!M57</f>
        <v>#DIV/0!</v>
      </c>
      <c r="F19" s="147">
        <f>ثلاثي2!M56</f>
        <v>0</v>
      </c>
      <c r="G19" s="147">
        <f>ثلاثي2!M55</f>
        <v>0</v>
      </c>
      <c r="H19" s="153" t="str">
        <f t="shared" si="1"/>
        <v>للتثبت</v>
      </c>
      <c r="I19" s="169">
        <f>C19-VLOOKUP(H7,ثلاثي1!A5:AK49,13,FALSE)</f>
        <v>0</v>
      </c>
      <c r="J19" s="155"/>
      <c r="K19" s="149"/>
      <c r="L19" s="149"/>
    </row>
    <row r="20" spans="2:12" x14ac:dyDescent="0.25">
      <c r="B20" s="148" t="str">
        <f>ثلاثي2!O4</f>
        <v>معدل المجال</v>
      </c>
      <c r="C20" s="167">
        <f>VLOOKUP(H7,ثلاثي2!A5:AK49,15,FALSE)</f>
        <v>0</v>
      </c>
      <c r="D20" s="149"/>
      <c r="E20" s="146">
        <f>ثلاثي2!O57</f>
        <v>0</v>
      </c>
      <c r="F20" s="147">
        <f>ثلاثي2!O56</f>
        <v>0</v>
      </c>
      <c r="G20" s="147">
        <f>ثلاثي2!O55</f>
        <v>0</v>
      </c>
      <c r="H20" s="153" t="str">
        <f t="shared" si="1"/>
        <v>للتثبت</v>
      </c>
      <c r="I20" s="169">
        <f>C20-VLOOKUP(H7,ثلاثي1!A5:AK49,15,FALSE)</f>
        <v>0</v>
      </c>
      <c r="J20" s="149"/>
      <c r="K20" s="149"/>
      <c r="L20" s="149"/>
    </row>
    <row r="21" spans="2:12" x14ac:dyDescent="0.25">
      <c r="B21" s="149"/>
      <c r="C21" s="153"/>
      <c r="D21" s="149"/>
      <c r="E21" s="152"/>
      <c r="F21" s="153"/>
      <c r="G21" s="153"/>
      <c r="H21" s="153"/>
      <c r="I21" s="170"/>
      <c r="J21" s="149"/>
      <c r="K21" s="149"/>
      <c r="L21" s="149"/>
    </row>
    <row r="22" spans="2:12" ht="18" x14ac:dyDescent="0.25">
      <c r="B22" s="389" t="str">
        <f>ثلاثي2!Q3</f>
        <v>مجال التنشئة</v>
      </c>
      <c r="C22" s="390"/>
      <c r="D22" s="149"/>
      <c r="H22" s="153"/>
      <c r="I22" s="170"/>
      <c r="K22" s="149"/>
      <c r="L22" s="149"/>
    </row>
    <row r="23" spans="2:12" x14ac:dyDescent="0.25">
      <c r="B23" s="148" t="str">
        <f>ثلاثي2!Q4</f>
        <v>تربية إسلامية</v>
      </c>
      <c r="C23" s="154">
        <f>VLOOKUP(H7,ثلاثي2!A5:AK49,17,FALSE)</f>
        <v>0</v>
      </c>
      <c r="E23" s="146" t="e">
        <f>ثلاثي2!Q57</f>
        <v>#DIV/0!</v>
      </c>
      <c r="F23" s="147">
        <f>ثلاثي2!Q56</f>
        <v>0</v>
      </c>
      <c r="G23" s="147">
        <f>ثلاثي2!Q55</f>
        <v>0</v>
      </c>
      <c r="H23" s="153" t="str">
        <f>IF(AND(C23=F23,C$40=G$40),"للتثبت","")</f>
        <v>للتثبت</v>
      </c>
      <c r="I23" s="169">
        <f>C23-VLOOKUP(H7,ثلاثي1!A5:AK49,17,FALSE)</f>
        <v>0</v>
      </c>
      <c r="J23" s="149"/>
      <c r="K23" s="149"/>
      <c r="L23" s="149"/>
    </row>
    <row r="24" spans="2:12" x14ac:dyDescent="0.25">
      <c r="B24" s="148" t="str">
        <f>ثلاثي2!R4</f>
        <v>تاريخ</v>
      </c>
      <c r="C24" s="154">
        <f>VLOOKUP(H7,ثلاثي2!A5:AK49,18,FALSE)</f>
        <v>0</v>
      </c>
      <c r="E24" s="146" t="e">
        <f>ثلاثي2!R57</f>
        <v>#DIV/0!</v>
      </c>
      <c r="F24" s="147">
        <f>ثلاثي2!R56</f>
        <v>0</v>
      </c>
      <c r="G24" s="147">
        <f>ثلاثي2!R55</f>
        <v>0</v>
      </c>
      <c r="H24" s="153" t="str">
        <f t="shared" ref="H24:H30" si="2">IF(AND(C24=F24,C$40=G$40),"للتثبت","")</f>
        <v>للتثبت</v>
      </c>
      <c r="I24" s="169">
        <f>C24-VLOOKUP(H7,ثلاثي1!A5:AK49,18,FALSE)</f>
        <v>0</v>
      </c>
      <c r="J24" s="149"/>
      <c r="K24" s="149"/>
      <c r="L24" s="149"/>
    </row>
    <row r="25" spans="2:12" x14ac:dyDescent="0.25">
      <c r="B25" s="148" t="str">
        <f>ثلاثي2!S4</f>
        <v>جغرافيا</v>
      </c>
      <c r="C25" s="154">
        <f>VLOOKUP(H7,ثلاثي2!A5:AK49,19,FALSE)</f>
        <v>0</v>
      </c>
      <c r="E25" s="146" t="e">
        <f>ثلاثي2!S57</f>
        <v>#DIV/0!</v>
      </c>
      <c r="F25" s="147">
        <f>ثلاثي2!S56</f>
        <v>0</v>
      </c>
      <c r="G25" s="147">
        <f>ثلاثي2!S55</f>
        <v>0</v>
      </c>
      <c r="H25" s="153" t="str">
        <f t="shared" si="2"/>
        <v>للتثبت</v>
      </c>
      <c r="I25" s="169">
        <f>C25-VLOOKUP(H7,ثلاثي1!A5:AK49,19,FALSE)</f>
        <v>0</v>
      </c>
      <c r="J25" s="149"/>
      <c r="K25" s="149"/>
      <c r="L25" s="149"/>
    </row>
    <row r="26" spans="2:12" x14ac:dyDescent="0.25">
      <c r="B26" s="148" t="str">
        <f>ثلاثي2!T4</f>
        <v>تربية مدنية</v>
      </c>
      <c r="C26" s="154">
        <f>VLOOKUP(H7,ثلاثي2!A5:AK49,20,FALSE)</f>
        <v>0</v>
      </c>
      <c r="E26" s="146" t="e">
        <f>ثلاثي2!T57</f>
        <v>#DIV/0!</v>
      </c>
      <c r="F26" s="147">
        <f>ثلاثي2!T56</f>
        <v>0</v>
      </c>
      <c r="G26" s="147">
        <f>ثلاثي2!T55</f>
        <v>0</v>
      </c>
      <c r="H26" s="153" t="str">
        <f t="shared" si="2"/>
        <v>للتثبت</v>
      </c>
      <c r="I26" s="169">
        <f>C26-VLOOKUP(H7,ثلاثي1!A5:AK49,20,FALSE)</f>
        <v>0</v>
      </c>
      <c r="J26" s="149"/>
      <c r="K26" s="149"/>
      <c r="L26" s="149"/>
    </row>
    <row r="27" spans="2:12" x14ac:dyDescent="0.25">
      <c r="B27" s="148" t="str">
        <f>ثلاثي2!U4</f>
        <v>تربية تشكيلية</v>
      </c>
      <c r="C27" s="154">
        <f>VLOOKUP(H7,ثلاثي2!A5:AK49,21,FALSE)</f>
        <v>0</v>
      </c>
      <c r="D27" s="149"/>
      <c r="E27" s="146" t="e">
        <f>ثلاثي2!U57</f>
        <v>#DIV/0!</v>
      </c>
      <c r="F27" s="147">
        <f>ثلاثي2!U56</f>
        <v>0</v>
      </c>
      <c r="G27" s="147">
        <f>ثلاثي2!U55</f>
        <v>0</v>
      </c>
      <c r="H27" s="153" t="str">
        <f t="shared" si="2"/>
        <v>للتثبت</v>
      </c>
      <c r="I27" s="169">
        <f>C27-VLOOKUP(H7,ثلاثي1!A5:AK49,21,FALSE)</f>
        <v>0</v>
      </c>
      <c r="J27" s="149"/>
      <c r="K27" s="149"/>
      <c r="L27" s="149"/>
    </row>
    <row r="28" spans="2:12" x14ac:dyDescent="0.25">
      <c r="B28" s="148" t="str">
        <f>ثلاثي2!V4</f>
        <v>تربية موسيقية</v>
      </c>
      <c r="C28" s="154">
        <f>VLOOKUP(H7,ثلاثي2!A5:AK49,22,FALSE)</f>
        <v>0</v>
      </c>
      <c r="D28" s="149"/>
      <c r="E28" s="146" t="e">
        <f>ثلاثي2!V57</f>
        <v>#DIV/0!</v>
      </c>
      <c r="F28" s="147">
        <f>ثلاثي2!V56</f>
        <v>0</v>
      </c>
      <c r="G28" s="147">
        <f>ثلاثي2!V55</f>
        <v>0</v>
      </c>
      <c r="H28" s="153" t="str">
        <f t="shared" si="2"/>
        <v>للتثبت</v>
      </c>
      <c r="I28" s="169">
        <f>C28-VLOOKUP(H7,ثلاثي1!A5:AK49,22,FALSE)</f>
        <v>0</v>
      </c>
      <c r="J28" s="149"/>
      <c r="K28" s="149"/>
      <c r="L28" s="149"/>
    </row>
    <row r="29" spans="2:12" x14ac:dyDescent="0.25">
      <c r="B29" s="148" t="str">
        <f>ثلاثي2!W4</f>
        <v>تربية بدنية</v>
      </c>
      <c r="C29" s="154">
        <f>IF(VLOOKUP(H7,ثلاثي2!A5:AK49,23,FALSE)=7.77,"معفى",VLOOKUP(H7,ثلاثي2!A5:AK49,23,FALSE))</f>
        <v>0</v>
      </c>
      <c r="E29" s="146">
        <f>ثلاثي2!W57</f>
        <v>0</v>
      </c>
      <c r="F29" s="147">
        <f>ثلاثي2!W56</f>
        <v>0</v>
      </c>
      <c r="G29" s="147">
        <f>ثلاثي2!W55</f>
        <v>0</v>
      </c>
      <c r="H29" s="153" t="str">
        <f t="shared" si="2"/>
        <v>للتثبت</v>
      </c>
      <c r="I29" s="169">
        <f>IF(OR(C29="معفى",VLOOKUP(H7,ثلاثي1!A5:AK49,23,FALSE)="معفى"),"",C29-VLOOKUP(H7,ثلاثي1!A5:AK49,23,FALSE))</f>
        <v>0</v>
      </c>
      <c r="J29" s="149"/>
      <c r="K29" s="149"/>
      <c r="L29" s="149"/>
    </row>
    <row r="30" spans="2:12" x14ac:dyDescent="0.25">
      <c r="B30" s="148" t="str">
        <f>ثلاثي2!Y4</f>
        <v>معدل المجال</v>
      </c>
      <c r="C30" s="167">
        <f>VLOOKUP(H7,ثلاثي2!A5:AK49,25,FALSE)</f>
        <v>0</v>
      </c>
      <c r="E30" s="146">
        <f>ثلاثي2!Y57</f>
        <v>0</v>
      </c>
      <c r="F30" s="147">
        <f>ثلاثي2!Y56</f>
        <v>0</v>
      </c>
      <c r="G30" s="147">
        <f>ثلاثي2!Y55</f>
        <v>0</v>
      </c>
      <c r="H30" s="153" t="str">
        <f t="shared" si="2"/>
        <v>للتثبت</v>
      </c>
      <c r="I30" s="169">
        <f>C30-VLOOKUP(H7,ثلاثي1!A5:AK49,25,FALSE)</f>
        <v>0</v>
      </c>
      <c r="J30" s="149"/>
      <c r="K30" s="149"/>
      <c r="L30" s="149"/>
    </row>
    <row r="31" spans="2:12" x14ac:dyDescent="0.25">
      <c r="B31" s="149"/>
      <c r="C31" s="153"/>
      <c r="D31" s="149"/>
      <c r="E31" s="152"/>
      <c r="H31" s="153"/>
      <c r="I31" s="171"/>
      <c r="J31" s="149"/>
      <c r="K31" s="151"/>
      <c r="L31" s="149"/>
    </row>
    <row r="32" spans="2:12" ht="18" x14ac:dyDescent="0.25">
      <c r="B32" s="389" t="str">
        <f>ثلاثي2!AA3</f>
        <v>مجال اللغات</v>
      </c>
      <c r="C32" s="390"/>
      <c r="E32" s="152"/>
      <c r="H32" s="152"/>
      <c r="I32" s="171"/>
      <c r="J32" s="149"/>
      <c r="K32" s="151"/>
      <c r="L32" s="149"/>
    </row>
    <row r="33" spans="2:12" x14ac:dyDescent="0.25">
      <c r="B33" s="148" t="str">
        <f>ثلاثي2!AA4</f>
        <v>Expr orale</v>
      </c>
      <c r="C33" s="145">
        <f>VLOOKUP(H7,ثلاثي2!A5:AK49,27,FALSE)</f>
        <v>0</v>
      </c>
      <c r="D33" s="149"/>
      <c r="E33" s="146" t="e">
        <f>ثلاثي2!AA57</f>
        <v>#DIV/0!</v>
      </c>
      <c r="F33" s="147">
        <f>ثلاثي2!AA56</f>
        <v>0</v>
      </c>
      <c r="G33" s="147">
        <f>ثلاثي2!AA55</f>
        <v>0</v>
      </c>
      <c r="H33" s="153" t="str">
        <f>IF(AND(C33=F33,C$40=G$40),"للتثبت","")</f>
        <v>للتثبت</v>
      </c>
      <c r="I33" s="169">
        <f>C33-VLOOKUP(H7,ثلاثي1!A5:AK49,27,FALSE)</f>
        <v>0</v>
      </c>
      <c r="J33" s="149"/>
      <c r="K33" s="151"/>
      <c r="L33" s="149"/>
    </row>
    <row r="34" spans="2:12" x14ac:dyDescent="0.25">
      <c r="B34" s="148" t="str">
        <f>ثلاثي2!AB4</f>
        <v>Lecture</v>
      </c>
      <c r="C34" s="157">
        <f>VLOOKUP(H7,ثلاثي2!A5:AK49,28,FALSE)</f>
        <v>0</v>
      </c>
      <c r="D34" s="149"/>
      <c r="E34" s="146" t="e">
        <f>ثلاثي2!AB57</f>
        <v>#DIV/0!</v>
      </c>
      <c r="F34" s="147">
        <f>ثلاثي2!AB56</f>
        <v>0</v>
      </c>
      <c r="G34" s="147">
        <f>ثلاثي2!AB55</f>
        <v>0</v>
      </c>
      <c r="H34" s="153" t="str">
        <f t="shared" ref="H34:H37" si="3">IF(AND(C34=F34,C$40=G$40),"للتثبت","")</f>
        <v>للتثبت</v>
      </c>
      <c r="I34" s="169">
        <f>C34-VLOOKUP(H7,ثلاثي1!A5:AK49,28,FALSE)</f>
        <v>0</v>
      </c>
      <c r="J34" s="149"/>
      <c r="K34" s="151"/>
      <c r="L34" s="149"/>
    </row>
    <row r="35" spans="2:12" x14ac:dyDescent="0.25">
      <c r="B35" s="148" t="str">
        <f>ثلاثي2!AC4</f>
        <v>Prod écrite</v>
      </c>
      <c r="C35" s="157">
        <f>VLOOKUP(H7,ثلاثي2!A5:AK49,29,FALSE)</f>
        <v>0</v>
      </c>
      <c r="D35" s="149"/>
      <c r="E35" s="146" t="e">
        <f>ثلاثي2!AC57</f>
        <v>#DIV/0!</v>
      </c>
      <c r="F35" s="147">
        <f>ثلاثي2!AC56</f>
        <v>0</v>
      </c>
      <c r="G35" s="147">
        <f>ثلاثي2!AC55</f>
        <v>0</v>
      </c>
      <c r="H35" s="153" t="str">
        <f t="shared" si="3"/>
        <v>للتثبت</v>
      </c>
      <c r="I35" s="169">
        <f>C35-VLOOKUP(H7,ثلاثي1!A5:AK49,29,FALSE)</f>
        <v>0</v>
      </c>
      <c r="J35" s="149"/>
      <c r="K35" s="149"/>
      <c r="L35" s="149"/>
    </row>
    <row r="36" spans="2:12" x14ac:dyDescent="0.25">
      <c r="B36" s="148" t="str">
        <f>ثلاثي2!AD4</f>
        <v>الأنقليزية</v>
      </c>
      <c r="C36" s="157">
        <f>VLOOKUP(H7,ثلاثي2!A5:AK49,30,FALSE)</f>
        <v>0</v>
      </c>
      <c r="D36" s="149"/>
      <c r="E36" s="146" t="e">
        <f>ثلاثي2!AD57</f>
        <v>#DIV/0!</v>
      </c>
      <c r="F36" s="147">
        <f>ثلاثي2!AD56</f>
        <v>0</v>
      </c>
      <c r="G36" s="147">
        <f>ثلاثي2!AD55</f>
        <v>0</v>
      </c>
      <c r="H36" s="153" t="str">
        <f t="shared" si="3"/>
        <v>للتثبت</v>
      </c>
      <c r="I36" s="169">
        <f>C36-VLOOKUP(H7,ثلاثي1!A5:AK49,30,FALSE)</f>
        <v>0</v>
      </c>
      <c r="J36" s="149"/>
      <c r="K36" s="149"/>
      <c r="L36" s="149"/>
    </row>
    <row r="37" spans="2:12" x14ac:dyDescent="0.25">
      <c r="B37" s="148" t="str">
        <f>ثلاثي2!AF4</f>
        <v>معدل المجال</v>
      </c>
      <c r="C37" s="167">
        <f>VLOOKUP(H7,ثلاثي2!A5:AK49,32,FALSE)</f>
        <v>0</v>
      </c>
      <c r="D37" s="149"/>
      <c r="E37" s="146">
        <f>ثلاثي2!AF57</f>
        <v>0</v>
      </c>
      <c r="F37" s="147">
        <f>ثلاثي2!AF56</f>
        <v>0</v>
      </c>
      <c r="G37" s="147">
        <f>ثلاثي2!AF55</f>
        <v>0</v>
      </c>
      <c r="H37" s="153" t="str">
        <f t="shared" si="3"/>
        <v>للتثبت</v>
      </c>
      <c r="I37" s="169">
        <f>C37-VLOOKUP(H7,ثلاثي1!A5:AK49,32,FALSE)</f>
        <v>0</v>
      </c>
      <c r="J37" s="149"/>
      <c r="K37" s="149"/>
      <c r="L37" s="149"/>
    </row>
    <row r="38" spans="2:12" x14ac:dyDescent="0.25">
      <c r="B38" s="149"/>
      <c r="D38" s="149"/>
      <c r="E38" s="152"/>
      <c r="F38" s="152"/>
      <c r="G38" s="152"/>
      <c r="H38" s="152"/>
      <c r="I38" s="172"/>
      <c r="J38" s="149"/>
      <c r="K38" s="149"/>
      <c r="L38" s="149"/>
    </row>
    <row r="39" spans="2:12" s="177" customFormat="1" ht="18" x14ac:dyDescent="0.25">
      <c r="B39" s="173" t="s">
        <v>96</v>
      </c>
      <c r="C39" s="174">
        <f>VLOOKUP(H7,ثلاثي1!A5:AK49,35,FALSE)</f>
        <v>0</v>
      </c>
      <c r="D39" s="172"/>
      <c r="E39" s="175">
        <f>ثلاثي1!AI57</f>
        <v>0</v>
      </c>
      <c r="F39" s="176">
        <f>ثلاثي1!AI56</f>
        <v>0</v>
      </c>
      <c r="G39" s="176">
        <f>ثلاثي1!AI55</f>
        <v>0</v>
      </c>
      <c r="H39" s="172"/>
      <c r="I39" s="172"/>
      <c r="J39" s="172"/>
      <c r="K39" s="172"/>
      <c r="L39" s="172"/>
    </row>
    <row r="40" spans="2:12" ht="18" x14ac:dyDescent="0.25">
      <c r="B40" s="158" t="s">
        <v>104</v>
      </c>
      <c r="C40" s="174">
        <f>VLOOKUP(H7,ثلاثي2!A5:AK49,35,FALSE)</f>
        <v>0</v>
      </c>
      <c r="E40" s="146">
        <f>ثلاثي2!AI57</f>
        <v>0</v>
      </c>
      <c r="F40" s="147">
        <f>ثلاثي2!AI56</f>
        <v>0</v>
      </c>
      <c r="G40" s="147">
        <f>ثلاثي2!AI55</f>
        <v>0</v>
      </c>
      <c r="H40" s="152"/>
      <c r="I40" s="172"/>
      <c r="J40" s="152"/>
      <c r="K40" s="152"/>
      <c r="L40" s="149"/>
    </row>
    <row r="41" spans="2:12" ht="18" x14ac:dyDescent="0.25">
      <c r="B41" s="158" t="s">
        <v>97</v>
      </c>
      <c r="C41" s="159">
        <f>VLOOKUP(H7,ثلاثي2!A5:AK49,36,FALSE)</f>
        <v>1</v>
      </c>
      <c r="D41" s="156"/>
      <c r="E41" s="156"/>
      <c r="F41" s="152"/>
      <c r="H41" s="149"/>
      <c r="I41" s="172"/>
      <c r="J41" s="149"/>
      <c r="K41" s="149"/>
      <c r="L41" s="149"/>
    </row>
    <row r="42" spans="2:12" ht="18" x14ac:dyDescent="0.25">
      <c r="B42" s="158" t="s">
        <v>46</v>
      </c>
      <c r="C42" s="145" t="str">
        <f>VLOOKUP(H7,ثلاثي2!A5:AK49,37,FALSE)</f>
        <v/>
      </c>
      <c r="D42" s="149"/>
      <c r="E42" s="152"/>
      <c r="F42" s="152"/>
      <c r="H42" s="149"/>
      <c r="I42" s="149"/>
      <c r="J42" s="149"/>
      <c r="K42" s="149"/>
      <c r="L42" s="149"/>
    </row>
    <row r="43" spans="2:12" x14ac:dyDescent="0.25">
      <c r="H43" s="149"/>
      <c r="I43" s="149"/>
      <c r="J43" s="149"/>
      <c r="K43" s="149"/>
      <c r="L43" s="149"/>
    </row>
    <row r="44" spans="2:12" x14ac:dyDescent="0.25">
      <c r="B44" s="186" t="s">
        <v>107</v>
      </c>
      <c r="H44" s="149"/>
      <c r="I44" s="149"/>
      <c r="J44" s="149"/>
      <c r="K44" s="149"/>
      <c r="L44" s="149"/>
    </row>
    <row r="45" spans="2:12" ht="15.75" x14ac:dyDescent="0.25">
      <c r="B45" s="194" t="str">
        <f>IF(C45="","","فارق أعداد")</f>
        <v/>
      </c>
      <c r="C45" s="179" t="str">
        <f>IF(MAX(C10:C13,C17:C19,C23:C29,C33:C36)-MIN(C10:C13,C17:C19,C23:C29,C33:C36)&gt;=15,"فارق بين أعلى أعداده وأدنى أعداده يساوي أو يفوق 15 من 20","")</f>
        <v/>
      </c>
      <c r="D45" s="180"/>
      <c r="E45" s="181"/>
      <c r="F45" s="129"/>
      <c r="G45" s="129"/>
      <c r="H45" s="180"/>
      <c r="I45" s="182"/>
      <c r="J45" s="149"/>
      <c r="K45" s="149"/>
      <c r="L45" s="149"/>
    </row>
    <row r="46" spans="2:12" ht="15.75" x14ac:dyDescent="0.25">
      <c r="B46" s="195" t="str">
        <f>IF(C46="","","تثبت في معدل المجالات")</f>
        <v>تثبت في معدل المجالات</v>
      </c>
      <c r="C46" s="187" t="str">
        <f>IF(AND(OR(C14=F14,C20=F20,C30=F30,C37=F37),OR(C14=G14,C20=G20,C30=G30,C37=G37)),"تلميذ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6" s="188"/>
      <c r="E46" s="189"/>
      <c r="F46" s="190"/>
      <c r="G46" s="190"/>
      <c r="H46" s="188"/>
      <c r="I46" s="192"/>
      <c r="J46" s="149"/>
      <c r="K46" s="149"/>
      <c r="L46" s="149"/>
    </row>
    <row r="47" spans="2:12" x14ac:dyDescent="0.25">
      <c r="B47" s="196" t="str">
        <f>IF(C47="","","تراجع هام في أحد المواد")</f>
        <v/>
      </c>
      <c r="C47" s="183" t="str">
        <f>IF(MIN(I10:I37)&lt;=-10,"تراجع في أحد المواد أو المجالات بأكثر من 10","")</f>
        <v/>
      </c>
      <c r="D47" s="137"/>
      <c r="E47" s="137"/>
      <c r="F47" s="137"/>
      <c r="G47" s="137"/>
      <c r="H47" s="184"/>
      <c r="I47" s="185"/>
      <c r="J47" s="149"/>
      <c r="K47" s="149"/>
      <c r="L47" s="149"/>
    </row>
    <row r="48" spans="2:12" x14ac:dyDescent="0.25">
      <c r="H48" s="149"/>
      <c r="I48" s="149"/>
      <c r="J48" s="149"/>
      <c r="K48" s="149"/>
      <c r="L48" s="149"/>
    </row>
    <row r="49" spans="2:12" x14ac:dyDescent="0.25">
      <c r="H49" s="149"/>
      <c r="I49" s="149"/>
      <c r="J49" s="149"/>
      <c r="K49" s="149"/>
      <c r="L49" s="149"/>
    </row>
    <row r="50" spans="2:12" x14ac:dyDescent="0.25">
      <c r="B50" s="149"/>
      <c r="E50" s="149"/>
      <c r="F50" s="149"/>
      <c r="G50" s="149"/>
      <c r="H50" s="149"/>
      <c r="I50" s="149"/>
      <c r="J50" s="149"/>
      <c r="K50" s="149"/>
      <c r="L50" s="149"/>
    </row>
    <row r="51" spans="2:12" x14ac:dyDescent="0.25">
      <c r="B51" s="149"/>
      <c r="D51" s="149"/>
      <c r="E51" s="149"/>
      <c r="H51" s="149"/>
      <c r="I51" s="149"/>
      <c r="J51" s="149"/>
      <c r="K51" s="149"/>
      <c r="L51" s="149"/>
    </row>
    <row r="52" spans="2:12" x14ac:dyDescent="0.25">
      <c r="B52" s="149"/>
      <c r="C52" s="152"/>
      <c r="D52" s="149"/>
      <c r="E52" s="149"/>
      <c r="F52" s="156"/>
      <c r="G52" s="156"/>
      <c r="H52" s="149"/>
      <c r="I52" s="149"/>
      <c r="J52" s="149"/>
      <c r="K52" s="149"/>
      <c r="L52" s="149"/>
    </row>
    <row r="53" spans="2:12" x14ac:dyDescent="0.25">
      <c r="B53" s="149"/>
      <c r="D53" s="149"/>
      <c r="E53" s="149"/>
      <c r="H53" s="149"/>
      <c r="I53" s="149"/>
      <c r="J53" s="149"/>
      <c r="K53" s="149"/>
      <c r="L53" s="149"/>
    </row>
    <row r="54" spans="2:12" x14ac:dyDescent="0.25">
      <c r="B54" s="149"/>
      <c r="C54" s="160"/>
      <c r="D54" s="149"/>
      <c r="E54" s="149"/>
      <c r="F54" s="156"/>
      <c r="G54" s="156"/>
      <c r="H54" s="149"/>
      <c r="I54" s="149"/>
      <c r="J54" s="149"/>
      <c r="K54" s="149"/>
      <c r="L54" s="149"/>
    </row>
    <row r="55" spans="2:12" x14ac:dyDescent="0.25">
      <c r="B55" s="149"/>
      <c r="C55" s="149"/>
      <c r="D55" s="149"/>
      <c r="E55" s="149"/>
      <c r="F55" s="149"/>
      <c r="G55" s="149"/>
      <c r="H55" s="149"/>
      <c r="I55" s="149"/>
      <c r="J55" s="149"/>
      <c r="K55" s="149"/>
      <c r="L55" s="149"/>
    </row>
    <row r="56" spans="2:12" x14ac:dyDescent="0.25">
      <c r="B56" s="149"/>
      <c r="C56" s="149"/>
      <c r="D56" s="149"/>
      <c r="E56" s="149"/>
      <c r="F56" s="149"/>
      <c r="G56" s="149"/>
      <c r="H56" s="149"/>
      <c r="I56" s="149"/>
      <c r="J56" s="149"/>
      <c r="K56" s="149"/>
      <c r="L56" s="149"/>
    </row>
    <row r="57" spans="2:12" x14ac:dyDescent="0.25">
      <c r="B57" s="149"/>
      <c r="C57" s="149"/>
      <c r="D57" s="149"/>
      <c r="E57" s="149"/>
      <c r="F57" s="149"/>
      <c r="G57" s="149"/>
      <c r="H57" s="149"/>
      <c r="I57" s="149"/>
      <c r="J57" s="149"/>
      <c r="K57" s="149"/>
      <c r="L57" s="149"/>
    </row>
    <row r="58" spans="2:12" x14ac:dyDescent="0.25">
      <c r="B58" s="149"/>
      <c r="C58" s="149"/>
      <c r="D58" s="149"/>
      <c r="E58" s="149"/>
      <c r="F58" s="149"/>
      <c r="G58" s="149"/>
      <c r="H58" s="149"/>
      <c r="I58" s="149"/>
      <c r="J58" s="149"/>
      <c r="K58" s="149"/>
      <c r="L58" s="149"/>
    </row>
    <row r="59" spans="2:12" x14ac:dyDescent="0.25">
      <c r="B59" s="149"/>
      <c r="C59" s="149"/>
      <c r="D59" s="149"/>
      <c r="E59" s="149"/>
      <c r="F59" s="149"/>
      <c r="G59" s="149"/>
      <c r="H59" s="149"/>
      <c r="I59" s="149"/>
      <c r="J59" s="149"/>
      <c r="K59" s="149"/>
      <c r="L59" s="149"/>
    </row>
    <row r="60" spans="2:12" x14ac:dyDescent="0.25">
      <c r="B60" s="149"/>
      <c r="D60" s="149"/>
      <c r="E60" s="149"/>
      <c r="I60" s="149"/>
      <c r="J60" s="149"/>
      <c r="K60" s="149"/>
      <c r="L60" s="149"/>
    </row>
    <row r="61" spans="2:12" x14ac:dyDescent="0.25">
      <c r="B61" s="149"/>
      <c r="D61" s="149"/>
      <c r="E61" s="149"/>
      <c r="I61" s="149"/>
      <c r="J61" s="149"/>
      <c r="K61" s="149"/>
      <c r="L61" s="149"/>
    </row>
    <row r="62" spans="2:12" x14ac:dyDescent="0.25">
      <c r="B62" s="149"/>
      <c r="E62" s="149"/>
      <c r="I62" s="149"/>
      <c r="J62" s="149"/>
      <c r="K62" s="149"/>
      <c r="L62" s="149"/>
    </row>
    <row r="63" spans="2:12" x14ac:dyDescent="0.25">
      <c r="B63" s="149"/>
      <c r="D63" s="149"/>
      <c r="E63" s="149"/>
      <c r="I63" s="149"/>
      <c r="J63" s="149"/>
      <c r="K63" s="149"/>
      <c r="L63" s="149"/>
    </row>
    <row r="64" spans="2:12" x14ac:dyDescent="0.25">
      <c r="B64" s="149"/>
      <c r="D64" s="149"/>
      <c r="E64" s="149"/>
      <c r="I64" s="149"/>
      <c r="J64" s="149"/>
      <c r="K64" s="149"/>
      <c r="L64" s="149"/>
    </row>
    <row r="65" spans="2:12" x14ac:dyDescent="0.25">
      <c r="B65" s="149"/>
      <c r="C65" s="161"/>
      <c r="D65" s="149"/>
      <c r="E65" s="149"/>
      <c r="I65" s="149"/>
      <c r="J65" s="149"/>
      <c r="K65" s="149"/>
      <c r="L65" s="149"/>
    </row>
    <row r="66" spans="2:12" x14ac:dyDescent="0.25">
      <c r="B66" s="149"/>
      <c r="C66" s="152"/>
      <c r="D66" s="149"/>
      <c r="E66" s="149"/>
      <c r="F66" s="149"/>
      <c r="G66" s="149"/>
      <c r="H66" s="149"/>
      <c r="I66" s="149"/>
      <c r="J66" s="149"/>
      <c r="K66" s="149"/>
      <c r="L66" s="149"/>
    </row>
    <row r="67" spans="2:12" x14ac:dyDescent="0.25">
      <c r="B67" s="149"/>
      <c r="C67" s="152"/>
      <c r="D67" s="149"/>
      <c r="E67" s="149"/>
      <c r="F67" s="149"/>
      <c r="G67" s="149"/>
      <c r="H67" s="149"/>
      <c r="J67" s="149"/>
      <c r="K67" s="149"/>
      <c r="L67" s="149"/>
    </row>
    <row r="68" spans="2:12" x14ac:dyDescent="0.25">
      <c r="C68" s="153"/>
    </row>
  </sheetData>
  <sheetProtection formatCells="0" deleteRows="0" selectLockedCells="1" autoFilter="0"/>
  <mergeCells count="9">
    <mergeCell ref="B16:C16"/>
    <mergeCell ref="B22:C22"/>
    <mergeCell ref="B32:C32"/>
    <mergeCell ref="H1:I1"/>
    <mergeCell ref="H2:I2"/>
    <mergeCell ref="H3:I3"/>
    <mergeCell ref="B5:I5"/>
    <mergeCell ref="C7:E7"/>
    <mergeCell ref="B9:C9"/>
  </mergeCells>
  <conditionalFormatting sqref="F10">
    <cfRule type="cellIs" dxfId="133" priority="53" stopIfTrue="1" operator="equal">
      <formula>$C$10</formula>
    </cfRule>
  </conditionalFormatting>
  <conditionalFormatting sqref="G10">
    <cfRule type="cellIs" dxfId="132" priority="52" stopIfTrue="1" operator="equal">
      <formula>$C$10</formula>
    </cfRule>
  </conditionalFormatting>
  <conditionalFormatting sqref="F11">
    <cfRule type="cellIs" dxfId="131" priority="51" stopIfTrue="1" operator="equal">
      <formula>$C$11</formula>
    </cfRule>
  </conditionalFormatting>
  <conditionalFormatting sqref="G11">
    <cfRule type="cellIs" dxfId="130" priority="50" stopIfTrue="1" operator="equal">
      <formula>$C$11</formula>
    </cfRule>
  </conditionalFormatting>
  <conditionalFormatting sqref="F12">
    <cfRule type="cellIs" dxfId="129" priority="49" stopIfTrue="1" operator="equal">
      <formula>$C$12</formula>
    </cfRule>
  </conditionalFormatting>
  <conditionalFormatting sqref="G12">
    <cfRule type="cellIs" dxfId="128" priority="48" stopIfTrue="1" operator="equal">
      <formula>$C$12</formula>
    </cfRule>
  </conditionalFormatting>
  <conditionalFormatting sqref="F13">
    <cfRule type="cellIs" dxfId="127" priority="47" stopIfTrue="1" operator="equal">
      <formula>$C$13</formula>
    </cfRule>
  </conditionalFormatting>
  <conditionalFormatting sqref="G13">
    <cfRule type="cellIs" dxfId="126" priority="46" stopIfTrue="1" operator="equal">
      <formula>$C$13</formula>
    </cfRule>
  </conditionalFormatting>
  <conditionalFormatting sqref="F14">
    <cfRule type="cellIs" dxfId="125" priority="45" stopIfTrue="1" operator="equal">
      <formula>$C$14</formula>
    </cfRule>
  </conditionalFormatting>
  <conditionalFormatting sqref="G14">
    <cfRule type="cellIs" dxfId="124" priority="44" stopIfTrue="1" operator="equal">
      <formula>$C$14</formula>
    </cfRule>
  </conditionalFormatting>
  <conditionalFormatting sqref="F17">
    <cfRule type="cellIs" dxfId="123" priority="43" stopIfTrue="1" operator="equal">
      <formula>$C$17</formula>
    </cfRule>
  </conditionalFormatting>
  <conditionalFormatting sqref="G17">
    <cfRule type="cellIs" dxfId="122" priority="42" stopIfTrue="1" operator="equal">
      <formula>$C$17</formula>
    </cfRule>
  </conditionalFormatting>
  <conditionalFormatting sqref="F18">
    <cfRule type="cellIs" dxfId="121" priority="41" stopIfTrue="1" operator="equal">
      <formula>$C$18</formula>
    </cfRule>
  </conditionalFormatting>
  <conditionalFormatting sqref="G18">
    <cfRule type="cellIs" dxfId="120" priority="40" stopIfTrue="1" operator="equal">
      <formula>$C$18</formula>
    </cfRule>
  </conditionalFormatting>
  <conditionalFormatting sqref="F19">
    <cfRule type="cellIs" dxfId="119" priority="39" stopIfTrue="1" operator="equal">
      <formula>$C$19</formula>
    </cfRule>
  </conditionalFormatting>
  <conditionalFormatting sqref="G19">
    <cfRule type="cellIs" dxfId="118" priority="38" stopIfTrue="1" operator="equal">
      <formula>$C$19</formula>
    </cfRule>
  </conditionalFormatting>
  <conditionalFormatting sqref="F20">
    <cfRule type="cellIs" dxfId="117" priority="37" stopIfTrue="1" operator="equal">
      <formula>$C$20</formula>
    </cfRule>
  </conditionalFormatting>
  <conditionalFormatting sqref="G20">
    <cfRule type="cellIs" dxfId="116" priority="36" stopIfTrue="1" operator="equal">
      <formula>$C$20</formula>
    </cfRule>
  </conditionalFormatting>
  <conditionalFormatting sqref="F23">
    <cfRule type="cellIs" dxfId="115" priority="35" stopIfTrue="1" operator="equal">
      <formula>$C$23</formula>
    </cfRule>
  </conditionalFormatting>
  <conditionalFormatting sqref="G23">
    <cfRule type="cellIs" dxfId="114" priority="34" stopIfTrue="1" operator="equal">
      <formula>$C$23</formula>
    </cfRule>
  </conditionalFormatting>
  <conditionalFormatting sqref="F24">
    <cfRule type="cellIs" dxfId="113" priority="33" stopIfTrue="1" operator="equal">
      <formula>$C$24</formula>
    </cfRule>
  </conditionalFormatting>
  <conditionalFormatting sqref="G24">
    <cfRule type="cellIs" dxfId="112" priority="32" stopIfTrue="1" operator="equal">
      <formula>$C$24</formula>
    </cfRule>
  </conditionalFormatting>
  <conditionalFormatting sqref="F25:F26 G26">
    <cfRule type="cellIs" dxfId="111" priority="31" stopIfTrue="1" operator="equal">
      <formula>$C$25</formula>
    </cfRule>
  </conditionalFormatting>
  <conditionalFormatting sqref="G25:G26">
    <cfRule type="cellIs" dxfId="110" priority="30" stopIfTrue="1" operator="equal">
      <formula>$C$25</formula>
    </cfRule>
  </conditionalFormatting>
  <conditionalFormatting sqref="G27">
    <cfRule type="cellIs" dxfId="109" priority="29" stopIfTrue="1" operator="equal">
      <formula>$C$27</formula>
    </cfRule>
  </conditionalFormatting>
  <conditionalFormatting sqref="F27">
    <cfRule type="cellIs" dxfId="108" priority="28" stopIfTrue="1" operator="equal">
      <formula>$C$27</formula>
    </cfRule>
  </conditionalFormatting>
  <conditionalFormatting sqref="G28">
    <cfRule type="cellIs" dxfId="107" priority="27" stopIfTrue="1" operator="equal">
      <formula>$C$28</formula>
    </cfRule>
  </conditionalFormatting>
  <conditionalFormatting sqref="F28">
    <cfRule type="cellIs" dxfId="106" priority="26" stopIfTrue="1" operator="equal">
      <formula>$C$28</formula>
    </cfRule>
  </conditionalFormatting>
  <conditionalFormatting sqref="G29">
    <cfRule type="cellIs" dxfId="105" priority="25" stopIfTrue="1" operator="equal">
      <formula>$C$29</formula>
    </cfRule>
  </conditionalFormatting>
  <conditionalFormatting sqref="F29">
    <cfRule type="cellIs" dxfId="104" priority="24" stopIfTrue="1" operator="equal">
      <formula>$C$29</formula>
    </cfRule>
  </conditionalFormatting>
  <conditionalFormatting sqref="G30">
    <cfRule type="cellIs" dxfId="103" priority="23" stopIfTrue="1" operator="equal">
      <formula>$C$30</formula>
    </cfRule>
  </conditionalFormatting>
  <conditionalFormatting sqref="F30">
    <cfRule type="cellIs" dxfId="102" priority="22" stopIfTrue="1" operator="equal">
      <formula>$C$30</formula>
    </cfRule>
  </conditionalFormatting>
  <conditionalFormatting sqref="F33">
    <cfRule type="cellIs" dxfId="101" priority="21" stopIfTrue="1" operator="equal">
      <formula>$C$33</formula>
    </cfRule>
  </conditionalFormatting>
  <conditionalFormatting sqref="G33">
    <cfRule type="cellIs" dxfId="100" priority="20" stopIfTrue="1" operator="equal">
      <formula>$C$33</formula>
    </cfRule>
  </conditionalFormatting>
  <conditionalFormatting sqref="F34">
    <cfRule type="cellIs" dxfId="99" priority="19" stopIfTrue="1" operator="equal">
      <formula>$C$34</formula>
    </cfRule>
  </conditionalFormatting>
  <conditionalFormatting sqref="G34">
    <cfRule type="cellIs" dxfId="98" priority="18" stopIfTrue="1" operator="equal">
      <formula>$C$34</formula>
    </cfRule>
  </conditionalFormatting>
  <conditionalFormatting sqref="F36">
    <cfRule type="cellIs" dxfId="97" priority="17" stopIfTrue="1" operator="equal">
      <formula>$C$36</formula>
    </cfRule>
  </conditionalFormatting>
  <conditionalFormatting sqref="F37">
    <cfRule type="cellIs" dxfId="96" priority="16" stopIfTrue="1" operator="equal">
      <formula>$C$37</formula>
    </cfRule>
  </conditionalFormatting>
  <conditionalFormatting sqref="G36">
    <cfRule type="cellIs" dxfId="95" priority="15" stopIfTrue="1" operator="equal">
      <formula>$C$36</formula>
    </cfRule>
  </conditionalFormatting>
  <conditionalFormatting sqref="G37">
    <cfRule type="cellIs" dxfId="94" priority="14" stopIfTrue="1" operator="equal">
      <formula>$C$37</formula>
    </cfRule>
  </conditionalFormatting>
  <conditionalFormatting sqref="F40">
    <cfRule type="cellIs" dxfId="93" priority="13" stopIfTrue="1" operator="equal">
      <formula>$C$40</formula>
    </cfRule>
  </conditionalFormatting>
  <conditionalFormatting sqref="G40">
    <cfRule type="cellIs" dxfId="92" priority="12" stopIfTrue="1" operator="equal">
      <formula>$C$40</formula>
    </cfRule>
  </conditionalFormatting>
  <conditionalFormatting sqref="F35">
    <cfRule type="cellIs" dxfId="91" priority="11" stopIfTrue="1" operator="equal">
      <formula>$C$35</formula>
    </cfRule>
  </conditionalFormatting>
  <conditionalFormatting sqref="G35">
    <cfRule type="cellIs" dxfId="90" priority="10" stopIfTrue="1" operator="equal">
      <formula>$C$35</formula>
    </cfRule>
  </conditionalFormatting>
  <conditionalFormatting sqref="H10:H38 H40">
    <cfRule type="containsText" dxfId="89" priority="9" operator="containsText" text="للتثبت">
      <formula>NOT(ISERROR(SEARCH("للتثبت",H10)))</formula>
    </cfRule>
  </conditionalFormatting>
  <conditionalFormatting sqref="I10:I30">
    <cfRule type="iconSet" priority="8">
      <iconSet iconSet="3Arrows">
        <cfvo type="percent" val="0"/>
        <cfvo type="num" val="0"/>
        <cfvo type="num" val="0" gte="0"/>
      </iconSet>
    </cfRule>
  </conditionalFormatting>
  <conditionalFormatting sqref="I33:I37">
    <cfRule type="iconSet" priority="7">
      <iconSet iconSet="3Arrows">
        <cfvo type="percent" val="0"/>
        <cfvo type="num" val="0"/>
        <cfvo type="num" val="0" gte="0"/>
      </iconSet>
    </cfRule>
  </conditionalFormatting>
  <conditionalFormatting sqref="I29">
    <cfRule type="iconSet" priority="6">
      <iconSet iconSet="3Arrows">
        <cfvo type="percent" val="0"/>
        <cfvo type="num" val="0"/>
        <cfvo type="num" val="0" gte="0"/>
      </iconSet>
    </cfRule>
  </conditionalFormatting>
  <conditionalFormatting sqref="I26">
    <cfRule type="iconSet" priority="4">
      <iconSet iconSet="3Arrows">
        <cfvo type="percent" val="0"/>
        <cfvo type="num" val="0"/>
        <cfvo type="num" val="0" gte="0"/>
      </iconSet>
    </cfRule>
    <cfRule type="iconSet" priority="5">
      <iconSet iconSet="3Arrows">
        <cfvo type="percent" val="0"/>
        <cfvo type="num" val="0"/>
        <cfvo type="num" val="0" gte="0"/>
      </iconSet>
    </cfRule>
  </conditionalFormatting>
  <conditionalFormatting sqref="F39">
    <cfRule type="cellIs" dxfId="88" priority="3" stopIfTrue="1" operator="equal">
      <formula>$C$39</formula>
    </cfRule>
  </conditionalFormatting>
  <conditionalFormatting sqref="G39">
    <cfRule type="cellIs" dxfId="87" priority="2" stopIfTrue="1" operator="equal">
      <formula>$C$39</formula>
    </cfRule>
  </conditionalFormatting>
  <conditionalFormatting sqref="C40">
    <cfRule type="iconSet" priority="1">
      <iconSet iconSet="3Arrows">
        <cfvo type="percent" val="0"/>
        <cfvo type="num" val="$C$39"/>
        <cfvo type="num" val="$C$39"/>
      </iconSet>
    </cfRule>
  </conditionalFormatting>
  <dataValidations count="2">
    <dataValidation type="whole" allowBlank="1" showInputMessage="1" showErrorMessage="1" sqref="H7">
      <formula1>1</formula1>
      <formula2>45</formula2>
    </dataValidation>
    <dataValidation type="whole" allowBlank="1" showInputMessage="1" showErrorMessage="1" sqref="WVT983050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44 JE65544 TA65544 ACW65544 AMS65544 AWO65544 BGK65544 BQG65544 CAC65544 CJY65544 CTU65544 DDQ65544 DNM65544 DXI65544 EHE65544 ERA65544 FAW65544 FKS65544 FUO65544 GEK65544 GOG65544 GYC65544 HHY65544 HRU65544 IBQ65544 ILM65544 IVI65544 JFE65544 JPA65544 JYW65544 KIS65544 KSO65544 LCK65544 LMG65544 LWC65544 MFY65544 MPU65544 MZQ65544 NJM65544 NTI65544 ODE65544 ONA65544 OWW65544 PGS65544 PQO65544 QAK65544 QKG65544 QUC65544 RDY65544 RNU65544 RXQ65544 SHM65544 SRI65544 TBE65544 TLA65544 TUW65544 UES65544 UOO65544 UYK65544 VIG65544 VSC65544 WBY65544 WLU65544 WVQ65544 I131080 JE131080 TA131080 ACW131080 AMS131080 AWO131080 BGK131080 BQG131080 CAC131080 CJY131080 CTU131080 DDQ131080 DNM131080 DXI131080 EHE131080 ERA131080 FAW131080 FKS131080 FUO131080 GEK131080 GOG131080 GYC131080 HHY131080 HRU131080 IBQ131080 ILM131080 IVI131080 JFE131080 JPA131080 JYW131080 KIS131080 KSO131080 LCK131080 LMG131080 LWC131080 MFY131080 MPU131080 MZQ131080 NJM131080 NTI131080 ODE131080 ONA131080 OWW131080 PGS131080 PQO131080 QAK131080 QKG131080 QUC131080 RDY131080 RNU131080 RXQ131080 SHM131080 SRI131080 TBE131080 TLA131080 TUW131080 UES131080 UOO131080 UYK131080 VIG131080 VSC131080 WBY131080 WLU131080 WVQ131080 I196616 JE196616 TA196616 ACW196616 AMS196616 AWO196616 BGK196616 BQG196616 CAC196616 CJY196616 CTU196616 DDQ196616 DNM196616 DXI196616 EHE196616 ERA196616 FAW196616 FKS196616 FUO196616 GEK196616 GOG196616 GYC196616 HHY196616 HRU196616 IBQ196616 ILM196616 IVI196616 JFE196616 JPA196616 JYW196616 KIS196616 KSO196616 LCK196616 LMG196616 LWC196616 MFY196616 MPU196616 MZQ196616 NJM196616 NTI196616 ODE196616 ONA196616 OWW196616 PGS196616 PQO196616 QAK196616 QKG196616 QUC196616 RDY196616 RNU196616 RXQ196616 SHM196616 SRI196616 TBE196616 TLA196616 TUW196616 UES196616 UOO196616 UYK196616 VIG196616 VSC196616 WBY196616 WLU196616 WVQ196616 I262152 JE262152 TA262152 ACW262152 AMS262152 AWO262152 BGK262152 BQG262152 CAC262152 CJY262152 CTU262152 DDQ262152 DNM262152 DXI262152 EHE262152 ERA262152 FAW262152 FKS262152 FUO262152 GEK262152 GOG262152 GYC262152 HHY262152 HRU262152 IBQ262152 ILM262152 IVI262152 JFE262152 JPA262152 JYW262152 KIS262152 KSO262152 LCK262152 LMG262152 LWC262152 MFY262152 MPU262152 MZQ262152 NJM262152 NTI262152 ODE262152 ONA262152 OWW262152 PGS262152 PQO262152 QAK262152 QKG262152 QUC262152 RDY262152 RNU262152 RXQ262152 SHM262152 SRI262152 TBE262152 TLA262152 TUW262152 UES262152 UOO262152 UYK262152 VIG262152 VSC262152 WBY262152 WLU262152 WVQ262152 I327688 JE327688 TA327688 ACW327688 AMS327688 AWO327688 BGK327688 BQG327688 CAC327688 CJY327688 CTU327688 DDQ327688 DNM327688 DXI327688 EHE327688 ERA327688 FAW327688 FKS327688 FUO327688 GEK327688 GOG327688 GYC327688 HHY327688 HRU327688 IBQ327688 ILM327688 IVI327688 JFE327688 JPA327688 JYW327688 KIS327688 KSO327688 LCK327688 LMG327688 LWC327688 MFY327688 MPU327688 MZQ327688 NJM327688 NTI327688 ODE327688 ONA327688 OWW327688 PGS327688 PQO327688 QAK327688 QKG327688 QUC327688 RDY327688 RNU327688 RXQ327688 SHM327688 SRI327688 TBE327688 TLA327688 TUW327688 UES327688 UOO327688 UYK327688 VIG327688 VSC327688 WBY327688 WLU327688 WVQ327688 I393224 JE393224 TA393224 ACW393224 AMS393224 AWO393224 BGK393224 BQG393224 CAC393224 CJY393224 CTU393224 DDQ393224 DNM393224 DXI393224 EHE393224 ERA393224 FAW393224 FKS393224 FUO393224 GEK393224 GOG393224 GYC393224 HHY393224 HRU393224 IBQ393224 ILM393224 IVI393224 JFE393224 JPA393224 JYW393224 KIS393224 KSO393224 LCK393224 LMG393224 LWC393224 MFY393224 MPU393224 MZQ393224 NJM393224 NTI393224 ODE393224 ONA393224 OWW393224 PGS393224 PQO393224 QAK393224 QKG393224 QUC393224 RDY393224 RNU393224 RXQ393224 SHM393224 SRI393224 TBE393224 TLA393224 TUW393224 UES393224 UOO393224 UYK393224 VIG393224 VSC393224 WBY393224 WLU393224 WVQ393224 I458760 JE458760 TA458760 ACW458760 AMS458760 AWO458760 BGK458760 BQG458760 CAC458760 CJY458760 CTU458760 DDQ458760 DNM458760 DXI458760 EHE458760 ERA458760 FAW458760 FKS458760 FUO458760 GEK458760 GOG458760 GYC458760 HHY458760 HRU458760 IBQ458760 ILM458760 IVI458760 JFE458760 JPA458760 JYW458760 KIS458760 KSO458760 LCK458760 LMG458760 LWC458760 MFY458760 MPU458760 MZQ458760 NJM458760 NTI458760 ODE458760 ONA458760 OWW458760 PGS458760 PQO458760 QAK458760 QKG458760 QUC458760 RDY458760 RNU458760 RXQ458760 SHM458760 SRI458760 TBE458760 TLA458760 TUW458760 UES458760 UOO458760 UYK458760 VIG458760 VSC458760 WBY458760 WLU458760 WVQ458760 I524296 JE524296 TA524296 ACW524296 AMS524296 AWO524296 BGK524296 BQG524296 CAC524296 CJY524296 CTU524296 DDQ524296 DNM524296 DXI524296 EHE524296 ERA524296 FAW524296 FKS524296 FUO524296 GEK524296 GOG524296 GYC524296 HHY524296 HRU524296 IBQ524296 ILM524296 IVI524296 JFE524296 JPA524296 JYW524296 KIS524296 KSO524296 LCK524296 LMG524296 LWC524296 MFY524296 MPU524296 MZQ524296 NJM524296 NTI524296 ODE524296 ONA524296 OWW524296 PGS524296 PQO524296 QAK524296 QKG524296 QUC524296 RDY524296 RNU524296 RXQ524296 SHM524296 SRI524296 TBE524296 TLA524296 TUW524296 UES524296 UOO524296 UYK524296 VIG524296 VSC524296 WBY524296 WLU524296 WVQ524296 I589832 JE589832 TA589832 ACW589832 AMS589832 AWO589832 BGK589832 BQG589832 CAC589832 CJY589832 CTU589832 DDQ589832 DNM589832 DXI589832 EHE589832 ERA589832 FAW589832 FKS589832 FUO589832 GEK589832 GOG589832 GYC589832 HHY589832 HRU589832 IBQ589832 ILM589832 IVI589832 JFE589832 JPA589832 JYW589832 KIS589832 KSO589832 LCK589832 LMG589832 LWC589832 MFY589832 MPU589832 MZQ589832 NJM589832 NTI589832 ODE589832 ONA589832 OWW589832 PGS589832 PQO589832 QAK589832 QKG589832 QUC589832 RDY589832 RNU589832 RXQ589832 SHM589832 SRI589832 TBE589832 TLA589832 TUW589832 UES589832 UOO589832 UYK589832 VIG589832 VSC589832 WBY589832 WLU589832 WVQ589832 I655368 JE655368 TA655368 ACW655368 AMS655368 AWO655368 BGK655368 BQG655368 CAC655368 CJY655368 CTU655368 DDQ655368 DNM655368 DXI655368 EHE655368 ERA655368 FAW655368 FKS655368 FUO655368 GEK655368 GOG655368 GYC655368 HHY655368 HRU655368 IBQ655368 ILM655368 IVI655368 JFE655368 JPA655368 JYW655368 KIS655368 KSO655368 LCK655368 LMG655368 LWC655368 MFY655368 MPU655368 MZQ655368 NJM655368 NTI655368 ODE655368 ONA655368 OWW655368 PGS655368 PQO655368 QAK655368 QKG655368 QUC655368 RDY655368 RNU655368 RXQ655368 SHM655368 SRI655368 TBE655368 TLA655368 TUW655368 UES655368 UOO655368 UYK655368 VIG655368 VSC655368 WBY655368 WLU655368 WVQ655368 I720904 JE720904 TA720904 ACW720904 AMS720904 AWO720904 BGK720904 BQG720904 CAC720904 CJY720904 CTU720904 DDQ720904 DNM720904 DXI720904 EHE720904 ERA720904 FAW720904 FKS720904 FUO720904 GEK720904 GOG720904 GYC720904 HHY720904 HRU720904 IBQ720904 ILM720904 IVI720904 JFE720904 JPA720904 JYW720904 KIS720904 KSO720904 LCK720904 LMG720904 LWC720904 MFY720904 MPU720904 MZQ720904 NJM720904 NTI720904 ODE720904 ONA720904 OWW720904 PGS720904 PQO720904 QAK720904 QKG720904 QUC720904 RDY720904 RNU720904 RXQ720904 SHM720904 SRI720904 TBE720904 TLA720904 TUW720904 UES720904 UOO720904 UYK720904 VIG720904 VSC720904 WBY720904 WLU720904 WVQ720904 I786440 JE786440 TA786440 ACW786440 AMS786440 AWO786440 BGK786440 BQG786440 CAC786440 CJY786440 CTU786440 DDQ786440 DNM786440 DXI786440 EHE786440 ERA786440 FAW786440 FKS786440 FUO786440 GEK786440 GOG786440 GYC786440 HHY786440 HRU786440 IBQ786440 ILM786440 IVI786440 JFE786440 JPA786440 JYW786440 KIS786440 KSO786440 LCK786440 LMG786440 LWC786440 MFY786440 MPU786440 MZQ786440 NJM786440 NTI786440 ODE786440 ONA786440 OWW786440 PGS786440 PQO786440 QAK786440 QKG786440 QUC786440 RDY786440 RNU786440 RXQ786440 SHM786440 SRI786440 TBE786440 TLA786440 TUW786440 UES786440 UOO786440 UYK786440 VIG786440 VSC786440 WBY786440 WLU786440 WVQ786440 I851976 JE851976 TA851976 ACW851976 AMS851976 AWO851976 BGK851976 BQG851976 CAC851976 CJY851976 CTU851976 DDQ851976 DNM851976 DXI851976 EHE851976 ERA851976 FAW851976 FKS851976 FUO851976 GEK851976 GOG851976 GYC851976 HHY851976 HRU851976 IBQ851976 ILM851976 IVI851976 JFE851976 JPA851976 JYW851976 KIS851976 KSO851976 LCK851976 LMG851976 LWC851976 MFY851976 MPU851976 MZQ851976 NJM851976 NTI851976 ODE851976 ONA851976 OWW851976 PGS851976 PQO851976 QAK851976 QKG851976 QUC851976 RDY851976 RNU851976 RXQ851976 SHM851976 SRI851976 TBE851976 TLA851976 TUW851976 UES851976 UOO851976 UYK851976 VIG851976 VSC851976 WBY851976 WLU851976 WVQ851976 I917512 JE917512 TA917512 ACW917512 AMS917512 AWO917512 BGK917512 BQG917512 CAC917512 CJY917512 CTU917512 DDQ917512 DNM917512 DXI917512 EHE917512 ERA917512 FAW917512 FKS917512 FUO917512 GEK917512 GOG917512 GYC917512 HHY917512 HRU917512 IBQ917512 ILM917512 IVI917512 JFE917512 JPA917512 JYW917512 KIS917512 KSO917512 LCK917512 LMG917512 LWC917512 MFY917512 MPU917512 MZQ917512 NJM917512 NTI917512 ODE917512 ONA917512 OWW917512 PGS917512 PQO917512 QAK917512 QKG917512 QUC917512 RDY917512 RNU917512 RXQ917512 SHM917512 SRI917512 TBE917512 TLA917512 TUW917512 UES917512 UOO917512 UYK917512 VIG917512 VSC917512 WBY917512 WLU917512 WVQ917512 I983048 JE983048 TA983048 ACW983048 AMS983048 AWO983048 BGK983048 BQG983048 CAC983048 CJY983048 CTU983048 DDQ983048 DNM983048 DXI983048 EHE983048 ERA983048 FAW983048 FKS983048 FUO983048 GEK983048 GOG983048 GYC983048 HHY983048 HRU983048 IBQ983048 ILM983048 IVI983048 JFE983048 JPA983048 JYW983048 KIS983048 KSO983048 LCK983048 LMG983048 LWC983048 MFY983048 MPU983048 MZQ983048 NJM983048 NTI983048 ODE983048 ONA983048 OWW983048 PGS983048 PQO983048 QAK983048 QKG983048 QUC983048 RDY983048 RNU983048 RXQ983048 SHM983048 SRI983048 TBE983048 TLA983048 TUW983048 UES983048 UOO983048 UYK983048 VIG983048 VSC983048 WBY983048 WLU983048 WVQ983048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6 JH65546 TD65546 ACZ65546 AMV65546 AWR65546 BGN65546 BQJ65546 CAF65546 CKB65546 CTX65546 DDT65546 DNP65546 DXL65546 EHH65546 ERD65546 FAZ65546 FKV65546 FUR65546 GEN65546 GOJ65546 GYF65546 HIB65546 HRX65546 IBT65546 ILP65546 IVL65546 JFH65546 JPD65546 JYZ65546 KIV65546 KSR65546 LCN65546 LMJ65546 LWF65546 MGB65546 MPX65546 MZT65546 NJP65546 NTL65546 ODH65546 OND65546 OWZ65546 PGV65546 PQR65546 QAN65546 QKJ65546 QUF65546 REB65546 RNX65546 RXT65546 SHP65546 SRL65546 TBH65546 TLD65546 TUZ65546 UEV65546 UOR65546 UYN65546 VIJ65546 VSF65546 WCB65546 WLX65546 WVT65546 L131082 JH131082 TD131082 ACZ131082 AMV131082 AWR131082 BGN131082 BQJ131082 CAF131082 CKB131082 CTX131082 DDT131082 DNP131082 DXL131082 EHH131082 ERD131082 FAZ131082 FKV131082 FUR131082 GEN131082 GOJ131082 GYF131082 HIB131082 HRX131082 IBT131082 ILP131082 IVL131082 JFH131082 JPD131082 JYZ131082 KIV131082 KSR131082 LCN131082 LMJ131082 LWF131082 MGB131082 MPX131082 MZT131082 NJP131082 NTL131082 ODH131082 OND131082 OWZ131082 PGV131082 PQR131082 QAN131082 QKJ131082 QUF131082 REB131082 RNX131082 RXT131082 SHP131082 SRL131082 TBH131082 TLD131082 TUZ131082 UEV131082 UOR131082 UYN131082 VIJ131082 VSF131082 WCB131082 WLX131082 WVT131082 L196618 JH196618 TD196618 ACZ196618 AMV196618 AWR196618 BGN196618 BQJ196618 CAF196618 CKB196618 CTX196618 DDT196618 DNP196618 DXL196618 EHH196618 ERD196618 FAZ196618 FKV196618 FUR196618 GEN196618 GOJ196618 GYF196618 HIB196618 HRX196618 IBT196618 ILP196618 IVL196618 JFH196618 JPD196618 JYZ196618 KIV196618 KSR196618 LCN196618 LMJ196618 LWF196618 MGB196618 MPX196618 MZT196618 NJP196618 NTL196618 ODH196618 OND196618 OWZ196618 PGV196618 PQR196618 QAN196618 QKJ196618 QUF196618 REB196618 RNX196618 RXT196618 SHP196618 SRL196618 TBH196618 TLD196618 TUZ196618 UEV196618 UOR196618 UYN196618 VIJ196618 VSF196618 WCB196618 WLX196618 WVT196618 L262154 JH262154 TD262154 ACZ262154 AMV262154 AWR262154 BGN262154 BQJ262154 CAF262154 CKB262154 CTX262154 DDT262154 DNP262154 DXL262154 EHH262154 ERD262154 FAZ262154 FKV262154 FUR262154 GEN262154 GOJ262154 GYF262154 HIB262154 HRX262154 IBT262154 ILP262154 IVL262154 JFH262154 JPD262154 JYZ262154 KIV262154 KSR262154 LCN262154 LMJ262154 LWF262154 MGB262154 MPX262154 MZT262154 NJP262154 NTL262154 ODH262154 OND262154 OWZ262154 PGV262154 PQR262154 QAN262154 QKJ262154 QUF262154 REB262154 RNX262154 RXT262154 SHP262154 SRL262154 TBH262154 TLD262154 TUZ262154 UEV262154 UOR262154 UYN262154 VIJ262154 VSF262154 WCB262154 WLX262154 WVT262154 L327690 JH327690 TD327690 ACZ327690 AMV327690 AWR327690 BGN327690 BQJ327690 CAF327690 CKB327690 CTX327690 DDT327690 DNP327690 DXL327690 EHH327690 ERD327690 FAZ327690 FKV327690 FUR327690 GEN327690 GOJ327690 GYF327690 HIB327690 HRX327690 IBT327690 ILP327690 IVL327690 JFH327690 JPD327690 JYZ327690 KIV327690 KSR327690 LCN327690 LMJ327690 LWF327690 MGB327690 MPX327690 MZT327690 NJP327690 NTL327690 ODH327690 OND327690 OWZ327690 PGV327690 PQR327690 QAN327690 QKJ327690 QUF327690 REB327690 RNX327690 RXT327690 SHP327690 SRL327690 TBH327690 TLD327690 TUZ327690 UEV327690 UOR327690 UYN327690 VIJ327690 VSF327690 WCB327690 WLX327690 WVT327690 L393226 JH393226 TD393226 ACZ393226 AMV393226 AWR393226 BGN393226 BQJ393226 CAF393226 CKB393226 CTX393226 DDT393226 DNP393226 DXL393226 EHH393226 ERD393226 FAZ393226 FKV393226 FUR393226 GEN393226 GOJ393226 GYF393226 HIB393226 HRX393226 IBT393226 ILP393226 IVL393226 JFH393226 JPD393226 JYZ393226 KIV393226 KSR393226 LCN393226 LMJ393226 LWF393226 MGB393226 MPX393226 MZT393226 NJP393226 NTL393226 ODH393226 OND393226 OWZ393226 PGV393226 PQR393226 QAN393226 QKJ393226 QUF393226 REB393226 RNX393226 RXT393226 SHP393226 SRL393226 TBH393226 TLD393226 TUZ393226 UEV393226 UOR393226 UYN393226 VIJ393226 VSF393226 WCB393226 WLX393226 WVT393226 L458762 JH458762 TD458762 ACZ458762 AMV458762 AWR458762 BGN458762 BQJ458762 CAF458762 CKB458762 CTX458762 DDT458762 DNP458762 DXL458762 EHH458762 ERD458762 FAZ458762 FKV458762 FUR458762 GEN458762 GOJ458762 GYF458762 HIB458762 HRX458762 IBT458762 ILP458762 IVL458762 JFH458762 JPD458762 JYZ458762 KIV458762 KSR458762 LCN458762 LMJ458762 LWF458762 MGB458762 MPX458762 MZT458762 NJP458762 NTL458762 ODH458762 OND458762 OWZ458762 PGV458762 PQR458762 QAN458762 QKJ458762 QUF458762 REB458762 RNX458762 RXT458762 SHP458762 SRL458762 TBH458762 TLD458762 TUZ458762 UEV458762 UOR458762 UYN458762 VIJ458762 VSF458762 WCB458762 WLX458762 WVT458762 L524298 JH524298 TD524298 ACZ524298 AMV524298 AWR524298 BGN524298 BQJ524298 CAF524298 CKB524298 CTX524298 DDT524298 DNP524298 DXL524298 EHH524298 ERD524298 FAZ524298 FKV524298 FUR524298 GEN524298 GOJ524298 GYF524298 HIB524298 HRX524298 IBT524298 ILP524298 IVL524298 JFH524298 JPD524298 JYZ524298 KIV524298 KSR524298 LCN524298 LMJ524298 LWF524298 MGB524298 MPX524298 MZT524298 NJP524298 NTL524298 ODH524298 OND524298 OWZ524298 PGV524298 PQR524298 QAN524298 QKJ524298 QUF524298 REB524298 RNX524298 RXT524298 SHP524298 SRL524298 TBH524298 TLD524298 TUZ524298 UEV524298 UOR524298 UYN524298 VIJ524298 VSF524298 WCB524298 WLX524298 WVT524298 L589834 JH589834 TD589834 ACZ589834 AMV589834 AWR589834 BGN589834 BQJ589834 CAF589834 CKB589834 CTX589834 DDT589834 DNP589834 DXL589834 EHH589834 ERD589834 FAZ589834 FKV589834 FUR589834 GEN589834 GOJ589834 GYF589834 HIB589834 HRX589834 IBT589834 ILP589834 IVL589834 JFH589834 JPD589834 JYZ589834 KIV589834 KSR589834 LCN589834 LMJ589834 LWF589834 MGB589834 MPX589834 MZT589834 NJP589834 NTL589834 ODH589834 OND589834 OWZ589834 PGV589834 PQR589834 QAN589834 QKJ589834 QUF589834 REB589834 RNX589834 RXT589834 SHP589834 SRL589834 TBH589834 TLD589834 TUZ589834 UEV589834 UOR589834 UYN589834 VIJ589834 VSF589834 WCB589834 WLX589834 WVT589834 L655370 JH655370 TD655370 ACZ655370 AMV655370 AWR655370 BGN655370 BQJ655370 CAF655370 CKB655370 CTX655370 DDT655370 DNP655370 DXL655370 EHH655370 ERD655370 FAZ655370 FKV655370 FUR655370 GEN655370 GOJ655370 GYF655370 HIB655370 HRX655370 IBT655370 ILP655370 IVL655370 JFH655370 JPD655370 JYZ655370 KIV655370 KSR655370 LCN655370 LMJ655370 LWF655370 MGB655370 MPX655370 MZT655370 NJP655370 NTL655370 ODH655370 OND655370 OWZ655370 PGV655370 PQR655370 QAN655370 QKJ655370 QUF655370 REB655370 RNX655370 RXT655370 SHP655370 SRL655370 TBH655370 TLD655370 TUZ655370 UEV655370 UOR655370 UYN655370 VIJ655370 VSF655370 WCB655370 WLX655370 WVT655370 L720906 JH720906 TD720906 ACZ720906 AMV720906 AWR720906 BGN720906 BQJ720906 CAF720906 CKB720906 CTX720906 DDT720906 DNP720906 DXL720906 EHH720906 ERD720906 FAZ720906 FKV720906 FUR720906 GEN720906 GOJ720906 GYF720906 HIB720906 HRX720906 IBT720906 ILP720906 IVL720906 JFH720906 JPD720906 JYZ720906 KIV720906 KSR720906 LCN720906 LMJ720906 LWF720906 MGB720906 MPX720906 MZT720906 NJP720906 NTL720906 ODH720906 OND720906 OWZ720906 PGV720906 PQR720906 QAN720906 QKJ720906 QUF720906 REB720906 RNX720906 RXT720906 SHP720906 SRL720906 TBH720906 TLD720906 TUZ720906 UEV720906 UOR720906 UYN720906 VIJ720906 VSF720906 WCB720906 WLX720906 WVT720906 L786442 JH786442 TD786442 ACZ786442 AMV786442 AWR786442 BGN786442 BQJ786442 CAF786442 CKB786442 CTX786442 DDT786442 DNP786442 DXL786442 EHH786442 ERD786442 FAZ786442 FKV786442 FUR786442 GEN786442 GOJ786442 GYF786442 HIB786442 HRX786442 IBT786442 ILP786442 IVL786442 JFH786442 JPD786442 JYZ786442 KIV786442 KSR786442 LCN786442 LMJ786442 LWF786442 MGB786442 MPX786442 MZT786442 NJP786442 NTL786442 ODH786442 OND786442 OWZ786442 PGV786442 PQR786442 QAN786442 QKJ786442 QUF786442 REB786442 RNX786442 RXT786442 SHP786442 SRL786442 TBH786442 TLD786442 TUZ786442 UEV786442 UOR786442 UYN786442 VIJ786442 VSF786442 WCB786442 WLX786442 WVT786442 L851978 JH851978 TD851978 ACZ851978 AMV851978 AWR851978 BGN851978 BQJ851978 CAF851978 CKB851978 CTX851978 DDT851978 DNP851978 DXL851978 EHH851978 ERD851978 FAZ851978 FKV851978 FUR851978 GEN851978 GOJ851978 GYF851978 HIB851978 HRX851978 IBT851978 ILP851978 IVL851978 JFH851978 JPD851978 JYZ851978 KIV851978 KSR851978 LCN851978 LMJ851978 LWF851978 MGB851978 MPX851978 MZT851978 NJP851978 NTL851978 ODH851978 OND851978 OWZ851978 PGV851978 PQR851978 QAN851978 QKJ851978 QUF851978 REB851978 RNX851978 RXT851978 SHP851978 SRL851978 TBH851978 TLD851978 TUZ851978 UEV851978 UOR851978 UYN851978 VIJ851978 VSF851978 WCB851978 WLX851978 WVT851978 L917514 JH917514 TD917514 ACZ917514 AMV917514 AWR917514 BGN917514 BQJ917514 CAF917514 CKB917514 CTX917514 DDT917514 DNP917514 DXL917514 EHH917514 ERD917514 FAZ917514 FKV917514 FUR917514 GEN917514 GOJ917514 GYF917514 HIB917514 HRX917514 IBT917514 ILP917514 IVL917514 JFH917514 JPD917514 JYZ917514 KIV917514 KSR917514 LCN917514 LMJ917514 LWF917514 MGB917514 MPX917514 MZT917514 NJP917514 NTL917514 ODH917514 OND917514 OWZ917514 PGV917514 PQR917514 QAN917514 QKJ917514 QUF917514 REB917514 RNX917514 RXT917514 SHP917514 SRL917514 TBH917514 TLD917514 TUZ917514 UEV917514 UOR917514 UYN917514 VIJ917514 VSF917514 WCB917514 WLX917514 WVT917514 L983050 JH983050 TD983050 ACZ983050 AMV983050 AWR983050 BGN983050 BQJ983050 CAF983050 CKB983050 CTX983050 DDT983050 DNP983050 DXL983050 EHH983050 ERD983050 FAZ983050 FKV983050 FUR983050 GEN983050 GOJ983050 GYF983050 HIB983050 HRX983050 IBT983050 ILP983050 IVL983050 JFH983050 JPD983050 JYZ983050 KIV983050 KSR983050 LCN983050 LMJ983050 LWF983050 MGB983050 MPX983050 MZT983050 NJP983050 NTL983050 ODH983050 OND983050 OWZ983050 PGV983050 PQR983050 QAN983050 QKJ983050 QUF983050 REB983050 RNX983050 RXT983050 SHP983050 SRL983050 TBH983050 TLD983050 TUZ983050 UEV983050 UOR983050 UYN983050 VIJ983050 VSF983050 WCB983050 WLX983050">
      <formula1>1</formula1>
      <formula2>35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70" r:id="rId4" name="Spinner 2">
              <controlPr defaultSize="0" print="0" autoFill="0" autoLine="0" autoPict="0">
                <anchor moveWithCells="1">
                  <from>
                    <xdr:col>8</xdr:col>
                    <xdr:colOff>66675</xdr:colOff>
                    <xdr:row>5</xdr:row>
                    <xdr:rowOff>85725</xdr:rowOff>
                  </from>
                  <to>
                    <xdr:col>8</xdr:col>
                    <xdr:colOff>590550</xdr:colOff>
                    <xdr:row>7</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7:O44"/>
  <sheetViews>
    <sheetView rightToLeft="1" zoomScale="70" zoomScaleNormal="70" workbookViewId="0">
      <selection activeCell="J15" sqref="J15"/>
    </sheetView>
  </sheetViews>
  <sheetFormatPr baseColWidth="10" defaultRowHeight="12.75" x14ac:dyDescent="0.2"/>
  <cols>
    <col min="1" max="1" width="15.28515625" style="255" customWidth="1"/>
    <col min="2" max="2" width="8" style="256" customWidth="1"/>
    <col min="3" max="3" width="7.5703125" style="256" customWidth="1"/>
    <col min="4" max="4" width="24.7109375" style="256" customWidth="1"/>
    <col min="5" max="5" width="6.85546875" style="256" customWidth="1"/>
    <col min="6" max="6" width="7.140625" style="256" customWidth="1"/>
    <col min="7" max="7" width="14.7109375" style="256" customWidth="1"/>
    <col min="8" max="8" width="9.42578125" style="256" customWidth="1"/>
    <col min="9" max="9" width="8.7109375" style="256" customWidth="1"/>
    <col min="10" max="10" width="15" style="256" customWidth="1"/>
    <col min="11" max="11" width="13.5703125" style="256" customWidth="1"/>
    <col min="12" max="13" width="11.42578125" style="256"/>
    <col min="14" max="14" width="11.85546875" style="256" customWidth="1"/>
    <col min="15" max="16384" width="11.42578125" style="256"/>
  </cols>
  <sheetData>
    <row r="7" spans="1:15" ht="18" customHeight="1" x14ac:dyDescent="0.25">
      <c r="D7" s="402" t="s">
        <v>135</v>
      </c>
      <c r="E7" s="402"/>
      <c r="F7" s="402"/>
      <c r="K7" s="144" t="s">
        <v>98</v>
      </c>
      <c r="L7" s="304">
        <v>1</v>
      </c>
      <c r="M7" s="132"/>
      <c r="N7" s="132"/>
      <c r="O7" s="132"/>
    </row>
    <row r="8" spans="1:15" ht="20.25" customHeight="1" thickBot="1" x14ac:dyDescent="0.3">
      <c r="A8" s="257" t="s">
        <v>128</v>
      </c>
      <c r="B8" s="403" t="str">
        <f>VLOOKUP(L7,ثلاثي2!A5:AK49,2,FALSE)</f>
        <v/>
      </c>
      <c r="C8" s="403"/>
      <c r="D8" s="309" t="s">
        <v>129</v>
      </c>
      <c r="E8" s="404">
        <f>دفتر2!H1</f>
        <v>0</v>
      </c>
      <c r="F8" s="404"/>
      <c r="G8" s="405" t="s">
        <v>130</v>
      </c>
      <c r="H8" s="405"/>
      <c r="I8" s="258">
        <f>دفتر2!H3</f>
        <v>45</v>
      </c>
      <c r="K8" s="132"/>
      <c r="N8" s="132"/>
      <c r="O8" s="132"/>
    </row>
    <row r="9" spans="1:15" ht="16.5" thickTop="1" thickBot="1" x14ac:dyDescent="0.3">
      <c r="A9" s="259"/>
      <c r="B9" s="260"/>
      <c r="C9" s="260"/>
      <c r="D9" s="260"/>
      <c r="E9" s="260"/>
      <c r="F9" s="261"/>
      <c r="G9" s="406"/>
      <c r="H9" s="406"/>
      <c r="I9" s="406"/>
      <c r="K9" s="141"/>
      <c r="L9" s="141"/>
      <c r="M9" s="141"/>
      <c r="N9" s="141"/>
      <c r="O9" s="141"/>
    </row>
    <row r="10" spans="1:15" ht="14.25" thickTop="1" thickBot="1" x14ac:dyDescent="0.25">
      <c r="A10" s="262"/>
      <c r="B10" s="263"/>
      <c r="C10" s="263"/>
      <c r="D10" s="263"/>
      <c r="E10" s="263"/>
      <c r="F10" s="264"/>
      <c r="G10" s="406"/>
      <c r="H10" s="406"/>
      <c r="I10" s="406"/>
    </row>
    <row r="11" spans="1:15" ht="12.75" customHeight="1" thickTop="1" thickBot="1" x14ac:dyDescent="0.25">
      <c r="A11" s="262"/>
      <c r="B11" s="263"/>
      <c r="C11" s="263"/>
      <c r="D11" s="263"/>
      <c r="E11" s="263"/>
      <c r="F11" s="264"/>
      <c r="G11" s="406"/>
      <c r="H11" s="406"/>
      <c r="I11" s="406"/>
    </row>
    <row r="12" spans="1:15" ht="6.75" customHeight="1" thickTop="1" thickBot="1" x14ac:dyDescent="0.25">
      <c r="A12" s="265"/>
      <c r="B12" s="266"/>
      <c r="C12" s="266"/>
      <c r="D12" s="266"/>
      <c r="E12" s="266"/>
      <c r="F12" s="267"/>
      <c r="G12" s="406"/>
      <c r="H12" s="406"/>
      <c r="I12" s="406"/>
    </row>
    <row r="13" spans="1:15" ht="30" customHeight="1" thickTop="1" thickBot="1" x14ac:dyDescent="0.25">
      <c r="A13" s="268"/>
      <c r="B13" s="292">
        <f>VLOOKUP(L7,ثلاثي2!A5:AK49,4,FALSE)</f>
        <v>0</v>
      </c>
      <c r="C13" s="411">
        <f>VLOOKUP(L7,ثلاثي2!A5:AK49,9,FALSE)</f>
        <v>0</v>
      </c>
      <c r="D13" s="415"/>
      <c r="E13" s="292">
        <f>دفتر2!G10</f>
        <v>0</v>
      </c>
      <c r="F13" s="292">
        <f>دفتر2!F10</f>
        <v>0</v>
      </c>
      <c r="G13" s="270"/>
      <c r="H13" s="270"/>
      <c r="I13" s="270"/>
    </row>
    <row r="14" spans="1:15" ht="27.75" customHeight="1" thickTop="1" thickBot="1" x14ac:dyDescent="0.25">
      <c r="A14" s="271"/>
      <c r="B14" s="292">
        <f>VLOOKUP(L7,ثلاثي2!A5:AK49,5,FALSE)</f>
        <v>0</v>
      </c>
      <c r="C14" s="411"/>
      <c r="D14" s="416"/>
      <c r="E14" s="292">
        <f>دفتر2!G11</f>
        <v>0</v>
      </c>
      <c r="F14" s="292">
        <f>دفتر2!F11</f>
        <v>0</v>
      </c>
      <c r="G14" s="417">
        <f>VLOOKUP(L7,ثلاثي2!A5:AK49,35,FALSE)</f>
        <v>0</v>
      </c>
      <c r="H14" s="418">
        <f>دفتر2!G40</f>
        <v>0</v>
      </c>
      <c r="I14" s="418">
        <f>دفتر2!F40</f>
        <v>0</v>
      </c>
    </row>
    <row r="15" spans="1:15" ht="24.75" customHeight="1" thickTop="1" thickBot="1" x14ac:dyDescent="0.25">
      <c r="A15" s="271"/>
      <c r="B15" s="292">
        <f>VLOOKUP(L7,ثلاثي2!A5:AK49,6,FALSE)</f>
        <v>0</v>
      </c>
      <c r="C15" s="411"/>
      <c r="D15" s="416"/>
      <c r="E15" s="292">
        <f>دفتر2!G12</f>
        <v>0</v>
      </c>
      <c r="F15" s="292">
        <f>دفتر2!F12</f>
        <v>0</v>
      </c>
      <c r="G15" s="417"/>
      <c r="H15" s="418"/>
      <c r="I15" s="418"/>
    </row>
    <row r="16" spans="1:15" ht="27" customHeight="1" thickTop="1" thickBot="1" x14ac:dyDescent="0.25">
      <c r="A16" s="271"/>
      <c r="B16" s="292">
        <f>VLOOKUP(L7,ثلاثي2!A5:AK49,7,FALSE)</f>
        <v>0</v>
      </c>
      <c r="C16" s="414"/>
      <c r="D16" s="416"/>
      <c r="E16" s="292">
        <f>دفتر2!G13</f>
        <v>0</v>
      </c>
      <c r="F16" s="292">
        <f>دفتر2!F13</f>
        <v>0</v>
      </c>
      <c r="G16" s="407"/>
      <c r="H16" s="407"/>
      <c r="I16" s="407"/>
    </row>
    <row r="17" spans="1:9" ht="42.75" customHeight="1" thickTop="1" thickBot="1" x14ac:dyDescent="0.25">
      <c r="A17" s="272"/>
      <c r="B17" s="273"/>
      <c r="C17" s="274"/>
      <c r="D17" s="275"/>
      <c r="E17" s="273"/>
      <c r="F17" s="276"/>
      <c r="G17" s="406"/>
      <c r="H17" s="406"/>
      <c r="I17" s="406"/>
    </row>
    <row r="18" spans="1:9" ht="29.25" customHeight="1" thickTop="1" thickBot="1" x14ac:dyDescent="0.25">
      <c r="A18" s="408"/>
      <c r="B18" s="292">
        <f>VLOOKUP(L7,ثلاثي2!A5:AK49,11,FALSE)</f>
        <v>0</v>
      </c>
      <c r="C18" s="411">
        <f>VLOOKUP(L7,ثلاثي2!A5:AK49,15,FALSE)</f>
        <v>0</v>
      </c>
      <c r="D18" s="406"/>
      <c r="E18" s="292">
        <f>دفتر2!G17</f>
        <v>0</v>
      </c>
      <c r="F18" s="292">
        <f>دفتر2!F17</f>
        <v>0</v>
      </c>
      <c r="G18" s="406"/>
      <c r="H18" s="406"/>
      <c r="I18" s="406"/>
    </row>
    <row r="19" spans="1:9" ht="27" customHeight="1" thickTop="1" thickBot="1" x14ac:dyDescent="0.25">
      <c r="A19" s="409"/>
      <c r="B19" s="292">
        <f>VLOOKUP(L7,ثلاثي2!A5:AK49,12,FALSE)</f>
        <v>0</v>
      </c>
      <c r="C19" s="411"/>
      <c r="D19" s="406"/>
      <c r="E19" s="292">
        <f>دفتر2!G18</f>
        <v>0</v>
      </c>
      <c r="F19" s="292">
        <f>دفتر2!F18</f>
        <v>0</v>
      </c>
      <c r="G19" s="406"/>
      <c r="H19" s="406"/>
      <c r="I19" s="406"/>
    </row>
    <row r="20" spans="1:9" ht="26.25" customHeight="1" thickTop="1" thickBot="1" x14ac:dyDescent="0.25">
      <c r="A20" s="410"/>
      <c r="B20" s="292">
        <f>VLOOKUP(L7,ثلاثي2!A5:AK49,13,FALSE)</f>
        <v>0</v>
      </c>
      <c r="C20" s="411"/>
      <c r="D20" s="406"/>
      <c r="E20" s="292">
        <f>دفتر2!G19</f>
        <v>0</v>
      </c>
      <c r="F20" s="292">
        <f>دفتر2!F19</f>
        <v>0</v>
      </c>
      <c r="G20" s="412" t="str">
        <f>VLOOKUP(L7,ثلاثي2!A5:AK49,37,FALSE)</f>
        <v/>
      </c>
      <c r="H20" s="413"/>
      <c r="I20" s="413"/>
    </row>
    <row r="21" spans="1:9" ht="14.25" thickTop="1" thickBot="1" x14ac:dyDescent="0.25">
      <c r="A21" s="259"/>
      <c r="B21" s="260"/>
      <c r="C21" s="277"/>
      <c r="D21" s="288"/>
      <c r="E21" s="279"/>
      <c r="F21" s="280"/>
      <c r="G21" s="413"/>
      <c r="H21" s="413"/>
      <c r="I21" s="413"/>
    </row>
    <row r="22" spans="1:9" ht="14.25" thickTop="1" thickBot="1" x14ac:dyDescent="0.25">
      <c r="A22" s="262"/>
      <c r="B22" s="281"/>
      <c r="C22" s="282"/>
      <c r="D22" s="289"/>
      <c r="E22" s="263"/>
      <c r="F22" s="284"/>
      <c r="G22" s="413"/>
      <c r="H22" s="413"/>
      <c r="I22" s="413"/>
    </row>
    <row r="23" spans="1:9" ht="6.75" customHeight="1" thickTop="1" thickBot="1" x14ac:dyDescent="0.25">
      <c r="A23" s="262"/>
      <c r="B23" s="263"/>
      <c r="C23" s="282"/>
      <c r="D23" s="289"/>
      <c r="E23" s="263"/>
      <c r="F23" s="284"/>
      <c r="G23" s="413"/>
      <c r="H23" s="413"/>
      <c r="I23" s="413"/>
    </row>
    <row r="24" spans="1:9" ht="15" customHeight="1" thickTop="1" thickBot="1" x14ac:dyDescent="0.25">
      <c r="A24" s="265"/>
      <c r="B24" s="285"/>
      <c r="C24" s="286"/>
      <c r="D24" s="266"/>
      <c r="E24" s="266"/>
      <c r="F24" s="287"/>
      <c r="G24" s="413"/>
      <c r="H24" s="413"/>
      <c r="I24" s="413"/>
    </row>
    <row r="25" spans="1:9" ht="16.5" customHeight="1" thickTop="1" thickBot="1" x14ac:dyDescent="0.25">
      <c r="A25" s="419" t="s">
        <v>131</v>
      </c>
      <c r="B25" s="420"/>
      <c r="C25" s="419"/>
      <c r="D25" s="420"/>
      <c r="E25" s="419"/>
      <c r="F25" s="420"/>
      <c r="G25" s="421"/>
      <c r="H25" s="422"/>
      <c r="I25" s="423"/>
    </row>
    <row r="26" spans="1:9" ht="24.75" customHeight="1" thickTop="1" thickBot="1" x14ac:dyDescent="0.25">
      <c r="A26" s="430"/>
      <c r="B26" s="292">
        <f>VLOOKUP(L7,ثلاثي2!A5:AK49,17,FALSE)</f>
        <v>0</v>
      </c>
      <c r="C26" s="414">
        <f>VLOOKUP(L7,ثلاثي2!A5:AK49,25,FALSE)</f>
        <v>0</v>
      </c>
      <c r="D26" s="435"/>
      <c r="E26" s="292">
        <f>دفتر2!G23</f>
        <v>0</v>
      </c>
      <c r="F26" s="292">
        <f>دفتر2!F23</f>
        <v>0</v>
      </c>
      <c r="G26" s="424"/>
      <c r="H26" s="425"/>
      <c r="I26" s="426"/>
    </row>
    <row r="27" spans="1:9" ht="21.75" customHeight="1" thickTop="1" thickBot="1" x14ac:dyDescent="0.25">
      <c r="A27" s="431"/>
      <c r="B27" s="292">
        <f>VLOOKUP(L7,ثلاثي2!A5:AK49,18,FALSE)</f>
        <v>0</v>
      </c>
      <c r="C27" s="433"/>
      <c r="D27" s="436"/>
      <c r="E27" s="292">
        <f>دفتر2!G24</f>
        <v>0</v>
      </c>
      <c r="F27" s="292">
        <f>دفتر2!F24</f>
        <v>0</v>
      </c>
      <c r="G27" s="424"/>
      <c r="H27" s="425"/>
      <c r="I27" s="426"/>
    </row>
    <row r="28" spans="1:9" ht="21" customHeight="1" thickTop="1" thickBot="1" x14ac:dyDescent="0.25">
      <c r="A28" s="431"/>
      <c r="B28" s="292">
        <f>VLOOKUP(L7,ثلاثي2!A5:AK49,19,FALSE)</f>
        <v>0</v>
      </c>
      <c r="C28" s="433"/>
      <c r="D28" s="436"/>
      <c r="E28" s="292">
        <f>دفتر2!G25</f>
        <v>0</v>
      </c>
      <c r="F28" s="292">
        <f>دفتر2!F25</f>
        <v>0</v>
      </c>
      <c r="G28" s="424"/>
      <c r="H28" s="425"/>
      <c r="I28" s="426"/>
    </row>
    <row r="29" spans="1:9" ht="23.25" customHeight="1" thickTop="1" thickBot="1" x14ac:dyDescent="0.25">
      <c r="A29" s="432"/>
      <c r="B29" s="292">
        <f>VLOOKUP(L7,ثلاثي2!A5:AK49,20,FALSE)</f>
        <v>0</v>
      </c>
      <c r="C29" s="433"/>
      <c r="D29" s="436"/>
      <c r="E29" s="292">
        <f>دفتر2!G26</f>
        <v>0</v>
      </c>
      <c r="F29" s="292">
        <f>دفتر2!F26</f>
        <v>0</v>
      </c>
      <c r="G29" s="424"/>
      <c r="H29" s="425"/>
      <c r="I29" s="426"/>
    </row>
    <row r="30" spans="1:9" ht="14.25" customHeight="1" thickTop="1" thickBot="1" x14ac:dyDescent="0.25">
      <c r="A30" s="419" t="s">
        <v>132</v>
      </c>
      <c r="B30" s="420"/>
      <c r="C30" s="433"/>
      <c r="D30" s="436"/>
      <c r="E30" s="438"/>
      <c r="F30" s="439"/>
      <c r="G30" s="424"/>
      <c r="H30" s="425"/>
      <c r="I30" s="426"/>
    </row>
    <row r="31" spans="1:9" ht="24.75" customHeight="1" thickTop="1" thickBot="1" x14ac:dyDescent="0.25">
      <c r="A31" s="408"/>
      <c r="B31" s="303">
        <f>VLOOKUP(L7,ثلاثي2!A5:AK49,21,FALSE)</f>
        <v>0</v>
      </c>
      <c r="C31" s="433"/>
      <c r="D31" s="436"/>
      <c r="E31" s="292">
        <f>دفتر2!G27</f>
        <v>0</v>
      </c>
      <c r="F31" s="292">
        <f>دفتر2!F27</f>
        <v>0</v>
      </c>
      <c r="G31" s="424"/>
      <c r="H31" s="425"/>
      <c r="I31" s="426"/>
    </row>
    <row r="32" spans="1:9" ht="14.25" thickTop="1" thickBot="1" x14ac:dyDescent="0.25">
      <c r="A32" s="409"/>
      <c r="B32" s="447">
        <f>VLOOKUP(L7,ثلاثي2!A5:AK49,22,FALSE)</f>
        <v>0</v>
      </c>
      <c r="C32" s="433"/>
      <c r="D32" s="436"/>
      <c r="E32" s="448">
        <f>دفتر2!G28</f>
        <v>0</v>
      </c>
      <c r="F32" s="448">
        <f>دفتر2!F28</f>
        <v>0</v>
      </c>
      <c r="G32" s="427"/>
      <c r="H32" s="428"/>
      <c r="I32" s="429"/>
    </row>
    <row r="33" spans="1:9" ht="9.75" customHeight="1" thickTop="1" thickBot="1" x14ac:dyDescent="0.25">
      <c r="A33" s="410"/>
      <c r="B33" s="446"/>
      <c r="C33" s="433"/>
      <c r="D33" s="436"/>
      <c r="E33" s="449"/>
      <c r="F33" s="449"/>
      <c r="G33" s="450"/>
      <c r="H33" s="451"/>
      <c r="I33" s="452"/>
    </row>
    <row r="34" spans="1:9" ht="12.75" customHeight="1" thickTop="1" thickBot="1" x14ac:dyDescent="0.25">
      <c r="A34" s="419" t="s">
        <v>133</v>
      </c>
      <c r="B34" s="420"/>
      <c r="C34" s="433"/>
      <c r="D34" s="436"/>
      <c r="E34" s="438"/>
      <c r="F34" s="439"/>
      <c r="G34" s="440"/>
      <c r="H34" s="441"/>
      <c r="I34" s="442"/>
    </row>
    <row r="35" spans="1:9" ht="14.25" thickTop="1" thickBot="1" x14ac:dyDescent="0.25">
      <c r="A35" s="453"/>
      <c r="B35" s="447">
        <f>IF(VLOOKUP(L7,ثلاثي2!A5:AK49,23,FALSE)=7.77,"معفى",VLOOKUP(L7,ثلاثي2!A5:AK49,23,FALSE))</f>
        <v>0</v>
      </c>
      <c r="C35" s="433"/>
      <c r="D35" s="436"/>
      <c r="E35" s="455">
        <f>دفتر2!G29</f>
        <v>0</v>
      </c>
      <c r="F35" s="455">
        <f>دفتر2!F29</f>
        <v>0</v>
      </c>
      <c r="G35" s="440"/>
      <c r="H35" s="441"/>
      <c r="I35" s="442"/>
    </row>
    <row r="36" spans="1:9" ht="9" customHeight="1" thickTop="1" thickBot="1" x14ac:dyDescent="0.25">
      <c r="A36" s="454"/>
      <c r="B36" s="446"/>
      <c r="C36" s="434"/>
      <c r="D36" s="437"/>
      <c r="E36" s="455"/>
      <c r="F36" s="455"/>
      <c r="G36" s="440" t="s">
        <v>134</v>
      </c>
      <c r="H36" s="441"/>
      <c r="I36" s="442"/>
    </row>
    <row r="37" spans="1:9" ht="13.5" thickTop="1" x14ac:dyDescent="0.2">
      <c r="A37" s="293"/>
      <c r="B37" s="294"/>
      <c r="C37" s="294"/>
      <c r="D37" s="294"/>
      <c r="E37" s="294"/>
      <c r="F37" s="295"/>
      <c r="G37" s="440"/>
      <c r="H37" s="441"/>
      <c r="I37" s="442"/>
    </row>
    <row r="38" spans="1:9" x14ac:dyDescent="0.2">
      <c r="A38" s="296"/>
      <c r="B38" s="297"/>
      <c r="C38" s="297"/>
      <c r="D38" s="297"/>
      <c r="E38" s="297"/>
      <c r="F38" s="298"/>
      <c r="G38" s="440"/>
      <c r="H38" s="441"/>
      <c r="I38" s="442"/>
    </row>
    <row r="39" spans="1:9" ht="19.5" customHeight="1" thickBot="1" x14ac:dyDescent="0.25">
      <c r="A39" s="296"/>
      <c r="B39" s="297"/>
      <c r="C39" s="297"/>
      <c r="D39" s="297"/>
      <c r="E39" s="297"/>
      <c r="F39" s="298"/>
      <c r="G39" s="440"/>
      <c r="H39" s="441"/>
      <c r="I39" s="442"/>
    </row>
    <row r="40" spans="1:9" ht="25.5" customHeight="1" thickTop="1" thickBot="1" x14ac:dyDescent="0.25">
      <c r="A40" s="299"/>
      <c r="B40" s="291">
        <f>VLOOKUP(L7,ثلاثي2!A5:AK49,27,FALSE)</f>
        <v>0</v>
      </c>
      <c r="C40" s="414">
        <f>VLOOKUP(L7,ثلاثي2!A5:AK49,32,FALSE)</f>
        <v>0</v>
      </c>
      <c r="D40" s="444"/>
      <c r="E40" s="292">
        <f>دفتر2!G33</f>
        <v>0</v>
      </c>
      <c r="F40" s="292">
        <f>دفتر2!F33</f>
        <v>0</v>
      </c>
      <c r="G40" s="421"/>
      <c r="H40" s="422"/>
      <c r="I40" s="423"/>
    </row>
    <row r="41" spans="1:9" ht="23.25" customHeight="1" thickTop="1" thickBot="1" x14ac:dyDescent="0.25">
      <c r="A41" s="299"/>
      <c r="B41" s="291">
        <f>VLOOKUP(L7,ثلاثي2!A5:AK49,28,FALSE)</f>
        <v>0</v>
      </c>
      <c r="C41" s="433"/>
      <c r="D41" s="445"/>
      <c r="E41" s="292">
        <f>دفتر2!G34</f>
        <v>0</v>
      </c>
      <c r="F41" s="292">
        <f>دفتر2!F34</f>
        <v>0</v>
      </c>
      <c r="G41" s="424"/>
      <c r="H41" s="425"/>
      <c r="I41" s="426"/>
    </row>
    <row r="42" spans="1:9" ht="24.75" customHeight="1" thickTop="1" thickBot="1" x14ac:dyDescent="0.25">
      <c r="A42" s="299"/>
      <c r="B42" s="291">
        <f>VLOOKUP(L7,ثلاثي2!A5:AK49,29,FALSE)</f>
        <v>0</v>
      </c>
      <c r="C42" s="433"/>
      <c r="D42" s="445"/>
      <c r="E42" s="292">
        <f>دفتر2!G35</f>
        <v>0</v>
      </c>
      <c r="F42" s="292">
        <f>دفتر2!F35</f>
        <v>0</v>
      </c>
      <c r="G42" s="424"/>
      <c r="H42" s="425"/>
      <c r="I42" s="426"/>
    </row>
    <row r="43" spans="1:9" ht="24.75" customHeight="1" thickTop="1" thickBot="1" x14ac:dyDescent="0.25">
      <c r="A43" s="272"/>
      <c r="B43" s="302">
        <f>VLOOKUP(L7,ثلاثي2!A5:AK49,30,FALSE)</f>
        <v>0</v>
      </c>
      <c r="C43" s="443"/>
      <c r="D43" s="446"/>
      <c r="E43" s="292">
        <f>دفتر2!G36</f>
        <v>0</v>
      </c>
      <c r="F43" s="292">
        <f>دفتر2!F36</f>
        <v>0</v>
      </c>
      <c r="G43" s="427"/>
      <c r="H43" s="428"/>
      <c r="I43" s="429"/>
    </row>
    <row r="44" spans="1:9" ht="21" customHeight="1" thickTop="1" x14ac:dyDescent="0.2">
      <c r="A44" s="300"/>
      <c r="B44" s="263"/>
      <c r="C44" s="301"/>
      <c r="D44" s="301"/>
      <c r="E44" s="263"/>
      <c r="F44" s="263"/>
      <c r="G44" s="263"/>
      <c r="H44" s="263"/>
      <c r="I44" s="263"/>
    </row>
  </sheetData>
  <sheetProtection deleteRows="0" selectLockedCells="1"/>
  <mergeCells count="40">
    <mergeCell ref="D7:F7"/>
    <mergeCell ref="B8:C8"/>
    <mergeCell ref="E8:F8"/>
    <mergeCell ref="G8:H8"/>
    <mergeCell ref="G9:I12"/>
    <mergeCell ref="G16:I16"/>
    <mergeCell ref="G17:I19"/>
    <mergeCell ref="A18:A20"/>
    <mergeCell ref="C18:C20"/>
    <mergeCell ref="D18:D20"/>
    <mergeCell ref="G20:I24"/>
    <mergeCell ref="C13:C16"/>
    <mergeCell ref="D13:D16"/>
    <mergeCell ref="G14:G15"/>
    <mergeCell ref="H14:H15"/>
    <mergeCell ref="I14:I15"/>
    <mergeCell ref="A25:B25"/>
    <mergeCell ref="C25:D25"/>
    <mergeCell ref="E25:F25"/>
    <mergeCell ref="G25:I32"/>
    <mergeCell ref="A26:A29"/>
    <mergeCell ref="C26:C36"/>
    <mergeCell ref="D26:D36"/>
    <mergeCell ref="A30:B30"/>
    <mergeCell ref="E30:F30"/>
    <mergeCell ref="A31:A33"/>
    <mergeCell ref="G36:I39"/>
    <mergeCell ref="C40:C43"/>
    <mergeCell ref="D40:D43"/>
    <mergeCell ref="G40:I43"/>
    <mergeCell ref="B32:B33"/>
    <mergeCell ref="E32:E33"/>
    <mergeCell ref="F32:F33"/>
    <mergeCell ref="G33:I35"/>
    <mergeCell ref="A34:B34"/>
    <mergeCell ref="E34:F34"/>
    <mergeCell ref="A35:A36"/>
    <mergeCell ref="B35:B36"/>
    <mergeCell ref="E35:E36"/>
    <mergeCell ref="F35:F36"/>
  </mergeCells>
  <pageMargins left="0" right="0" top="0.19685039370078741" bottom="0.19685039370078741" header="0.51181102362204722" footer="0.51181102362204722"/>
  <pageSetup paperSize="9" scale="98" orientation="portrait" r:id="rId1"/>
  <headerFooter alignWithMargins="0"/>
  <colBreaks count="1" manualBreakCount="1">
    <brk id="9" max="43" man="1"/>
  </col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Spinner 1">
              <controlPr defaultSize="0" print="0" autoFill="0" autoLine="0" autoPict="0">
                <anchor moveWithCells="1">
                  <from>
                    <xdr:col>11</xdr:col>
                    <xdr:colOff>142875</xdr:colOff>
                    <xdr:row>7</xdr:row>
                    <xdr:rowOff>85725</xdr:rowOff>
                  </from>
                  <to>
                    <xdr:col>11</xdr:col>
                    <xdr:colOff>666750</xdr:colOff>
                    <xdr:row>8</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Z175"/>
  <sheetViews>
    <sheetView rightToLeft="1" showWhiteSpace="0" zoomScale="85" zoomScaleNormal="85" zoomScaleSheetLayoutView="100" workbookViewId="0">
      <selection activeCell="F5" sqref="F5"/>
    </sheetView>
  </sheetViews>
  <sheetFormatPr baseColWidth="10" defaultRowHeight="15" x14ac:dyDescent="0.25"/>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3" width="5.42578125" style="16" bestFit="1" customWidth="1"/>
    <col min="24" max="24" width="6.42578125" style="16" customWidth="1"/>
    <col min="25" max="25" width="5.42578125" style="16" customWidth="1"/>
    <col min="26" max="26" width="5.28515625" style="16" customWidth="1"/>
    <col min="27" max="27" width="5.140625" style="16" customWidth="1"/>
    <col min="28" max="28" width="5.7109375" style="16" customWidth="1"/>
    <col min="29" max="30" width="5.28515625" style="16" customWidth="1"/>
    <col min="31" max="31" width="5.5703125" style="16" customWidth="1"/>
    <col min="32" max="32" width="5.140625" style="16" customWidth="1"/>
    <col min="33" max="33" width="3.85546875" style="16" customWidth="1"/>
    <col min="34" max="34" width="6.140625" style="16" customWidth="1"/>
    <col min="35" max="35" width="5.42578125" style="16" bestFit="1" customWidth="1"/>
    <col min="36" max="36" width="4.28515625" style="16" customWidth="1"/>
    <col min="37" max="37" width="4.42578125" style="16" customWidth="1"/>
    <col min="38" max="38" width="11.42578125" style="16"/>
    <col min="39" max="39" width="7.140625" style="198" customWidth="1"/>
    <col min="40" max="40" width="10.5703125" style="198" customWidth="1"/>
    <col min="41" max="42" width="7.85546875" style="198" customWidth="1"/>
    <col min="43" max="43" width="10.85546875" style="198" bestFit="1" customWidth="1"/>
    <col min="44" max="44" width="6.85546875" style="198" customWidth="1"/>
    <col min="45" max="45" width="6.28515625" style="198" customWidth="1"/>
    <col min="46" max="46" width="9.7109375" style="198" customWidth="1"/>
    <col min="47" max="49" width="7.140625" style="198" customWidth="1"/>
    <col min="50" max="50" width="6.42578125" style="198" customWidth="1"/>
    <col min="51" max="52" width="7.140625" style="198" customWidth="1"/>
    <col min="53" max="257" width="11.42578125" style="16"/>
    <col min="258" max="258" width="4.28515625" style="16" bestFit="1" customWidth="1"/>
    <col min="259" max="259" width="11.42578125" style="16" customWidth="1"/>
    <col min="260" max="260" width="5" style="16" customWidth="1"/>
    <col min="261" max="261" width="5.140625" style="16" customWidth="1"/>
    <col min="262" max="262" width="5.7109375" style="16" bestFit="1" customWidth="1"/>
    <col min="263" max="263" width="5.7109375" style="16" customWidth="1"/>
    <col min="264" max="264" width="5.5703125" style="16" bestFit="1" customWidth="1"/>
    <col min="265" max="265" width="5.7109375" style="16" customWidth="1"/>
    <col min="266" max="266" width="5.42578125" style="16" customWidth="1"/>
    <col min="267" max="267" width="5.28515625" style="16" customWidth="1"/>
    <col min="268" max="268" width="5.5703125" style="16" bestFit="1" customWidth="1"/>
    <col min="269" max="269" width="5.28515625" style="16" customWidth="1"/>
    <col min="270" max="272" width="5.42578125" style="16" bestFit="1" customWidth="1"/>
    <col min="273" max="273" width="3.7109375" style="16" customWidth="1"/>
    <col min="274" max="277" width="5.28515625" style="16" customWidth="1"/>
    <col min="278" max="280" width="5.42578125" style="16" bestFit="1" customWidth="1"/>
    <col min="281" max="281" width="6.42578125" style="16" bestFit="1" customWidth="1"/>
    <col min="282" max="282" width="5.42578125" style="16" customWidth="1"/>
    <col min="283" max="283" width="3.28515625" style="16" customWidth="1"/>
    <col min="284" max="284" width="5.140625" style="16" customWidth="1"/>
    <col min="285" max="285" width="5.7109375" style="16" customWidth="1"/>
    <col min="286" max="287" width="5.28515625" style="16" customWidth="1"/>
    <col min="288" max="288" width="5.5703125" style="16" customWidth="1"/>
    <col min="289" max="289" width="5.140625" style="16" customWidth="1"/>
    <col min="290" max="290" width="3.85546875" style="16" customWidth="1"/>
    <col min="291" max="291" width="6.140625" style="16" customWidth="1"/>
    <col min="292" max="292" width="5.42578125" style="16" bestFit="1" customWidth="1"/>
    <col min="293" max="293" width="4.28515625" style="16" customWidth="1"/>
    <col min="294" max="294" width="3.85546875" style="16" customWidth="1"/>
    <col min="295" max="513" width="11.42578125" style="16"/>
    <col min="514" max="514" width="4.28515625" style="16" bestFit="1" customWidth="1"/>
    <col min="515" max="515" width="11.42578125" style="16" customWidth="1"/>
    <col min="516" max="516" width="5" style="16" customWidth="1"/>
    <col min="517" max="517" width="5.140625" style="16" customWidth="1"/>
    <col min="518" max="518" width="5.7109375" style="16" bestFit="1" customWidth="1"/>
    <col min="519" max="519" width="5.7109375" style="16" customWidth="1"/>
    <col min="520" max="520" width="5.5703125" style="16" bestFit="1" customWidth="1"/>
    <col min="521" max="521" width="5.7109375" style="16" customWidth="1"/>
    <col min="522" max="522" width="5.42578125" style="16" customWidth="1"/>
    <col min="523" max="523" width="5.28515625" style="16" customWidth="1"/>
    <col min="524" max="524" width="5.5703125" style="16" bestFit="1" customWidth="1"/>
    <col min="525" max="525" width="5.28515625" style="16" customWidth="1"/>
    <col min="526" max="528" width="5.42578125" style="16" bestFit="1" customWidth="1"/>
    <col min="529" max="529" width="3.7109375" style="16" customWidth="1"/>
    <col min="530" max="533" width="5.28515625" style="16" customWidth="1"/>
    <col min="534" max="536" width="5.42578125" style="16" bestFit="1" customWidth="1"/>
    <col min="537" max="537" width="6.42578125" style="16" bestFit="1" customWidth="1"/>
    <col min="538" max="538" width="5.42578125" style="16" customWidth="1"/>
    <col min="539" max="539" width="3.28515625" style="16" customWidth="1"/>
    <col min="540" max="540" width="5.140625" style="16" customWidth="1"/>
    <col min="541" max="541" width="5.7109375" style="16" customWidth="1"/>
    <col min="542" max="543" width="5.28515625" style="16" customWidth="1"/>
    <col min="544" max="544" width="5.5703125" style="16" customWidth="1"/>
    <col min="545" max="545" width="5.140625" style="16" customWidth="1"/>
    <col min="546" max="546" width="3.85546875" style="16" customWidth="1"/>
    <col min="547" max="547" width="6.140625" style="16" customWidth="1"/>
    <col min="548" max="548" width="5.42578125" style="16" bestFit="1" customWidth="1"/>
    <col min="549" max="549" width="4.28515625" style="16" customWidth="1"/>
    <col min="550" max="550" width="3.85546875" style="16" customWidth="1"/>
    <col min="551" max="769" width="11.42578125" style="16"/>
    <col min="770" max="770" width="4.28515625" style="16" bestFit="1" customWidth="1"/>
    <col min="771" max="771" width="11.42578125" style="16" customWidth="1"/>
    <col min="772" max="772" width="5" style="16" customWidth="1"/>
    <col min="773" max="773" width="5.140625" style="16" customWidth="1"/>
    <col min="774" max="774" width="5.7109375" style="16" bestFit="1" customWidth="1"/>
    <col min="775" max="775" width="5.7109375" style="16" customWidth="1"/>
    <col min="776" max="776" width="5.5703125" style="16" bestFit="1" customWidth="1"/>
    <col min="777" max="777" width="5.7109375" style="16" customWidth="1"/>
    <col min="778" max="778" width="5.42578125" style="16" customWidth="1"/>
    <col min="779" max="779" width="5.28515625" style="16" customWidth="1"/>
    <col min="780" max="780" width="5.5703125" style="16" bestFit="1" customWidth="1"/>
    <col min="781" max="781" width="5.28515625" style="16" customWidth="1"/>
    <col min="782" max="784" width="5.42578125" style="16" bestFit="1" customWidth="1"/>
    <col min="785" max="785" width="3.7109375" style="16" customWidth="1"/>
    <col min="786" max="789" width="5.28515625" style="16" customWidth="1"/>
    <col min="790" max="792" width="5.42578125" style="16" bestFit="1" customWidth="1"/>
    <col min="793" max="793" width="6.42578125" style="16" bestFit="1" customWidth="1"/>
    <col min="794" max="794" width="5.42578125" style="16" customWidth="1"/>
    <col min="795" max="795" width="3.28515625" style="16" customWidth="1"/>
    <col min="796" max="796" width="5.140625" style="16" customWidth="1"/>
    <col min="797" max="797" width="5.7109375" style="16" customWidth="1"/>
    <col min="798" max="799" width="5.28515625" style="16" customWidth="1"/>
    <col min="800" max="800" width="5.5703125" style="16" customWidth="1"/>
    <col min="801" max="801" width="5.140625" style="16" customWidth="1"/>
    <col min="802" max="802" width="3.85546875" style="16" customWidth="1"/>
    <col min="803" max="803" width="6.140625" style="16" customWidth="1"/>
    <col min="804" max="804" width="5.42578125" style="16" bestFit="1" customWidth="1"/>
    <col min="805" max="805" width="4.28515625" style="16" customWidth="1"/>
    <col min="806" max="806" width="3.85546875" style="16" customWidth="1"/>
    <col min="807" max="1025" width="11.42578125" style="16"/>
    <col min="1026" max="1026" width="4.28515625" style="16" bestFit="1" customWidth="1"/>
    <col min="1027" max="1027" width="11.42578125" style="16" customWidth="1"/>
    <col min="1028" max="1028" width="5" style="16" customWidth="1"/>
    <col min="1029" max="1029" width="5.140625" style="16" customWidth="1"/>
    <col min="1030" max="1030" width="5.7109375" style="16" bestFit="1" customWidth="1"/>
    <col min="1031" max="1031" width="5.7109375" style="16" customWidth="1"/>
    <col min="1032" max="1032" width="5.5703125" style="16" bestFit="1" customWidth="1"/>
    <col min="1033" max="1033" width="5.7109375" style="16" customWidth="1"/>
    <col min="1034" max="1034" width="5.42578125" style="16" customWidth="1"/>
    <col min="1035" max="1035" width="5.28515625" style="16" customWidth="1"/>
    <col min="1036" max="1036" width="5.5703125" style="16" bestFit="1" customWidth="1"/>
    <col min="1037" max="1037" width="5.28515625" style="16" customWidth="1"/>
    <col min="1038" max="1040" width="5.42578125" style="16" bestFit="1" customWidth="1"/>
    <col min="1041" max="1041" width="3.7109375" style="16" customWidth="1"/>
    <col min="1042" max="1045" width="5.28515625" style="16" customWidth="1"/>
    <col min="1046" max="1048" width="5.42578125" style="16" bestFit="1" customWidth="1"/>
    <col min="1049" max="1049" width="6.42578125" style="16" bestFit="1" customWidth="1"/>
    <col min="1050" max="1050" width="5.42578125" style="16" customWidth="1"/>
    <col min="1051" max="1051" width="3.28515625" style="16" customWidth="1"/>
    <col min="1052" max="1052" width="5.140625" style="16" customWidth="1"/>
    <col min="1053" max="1053" width="5.7109375" style="16" customWidth="1"/>
    <col min="1054" max="1055" width="5.28515625" style="16" customWidth="1"/>
    <col min="1056" max="1056" width="5.5703125" style="16" customWidth="1"/>
    <col min="1057" max="1057" width="5.140625" style="16" customWidth="1"/>
    <col min="1058" max="1058" width="3.85546875" style="16" customWidth="1"/>
    <col min="1059" max="1059" width="6.140625" style="16" customWidth="1"/>
    <col min="1060" max="1060" width="5.42578125" style="16" bestFit="1" customWidth="1"/>
    <col min="1061" max="1061" width="4.28515625" style="16" customWidth="1"/>
    <col min="1062" max="1062" width="3.85546875" style="16" customWidth="1"/>
    <col min="1063" max="1281" width="11.42578125" style="16"/>
    <col min="1282" max="1282" width="4.28515625" style="16" bestFit="1" customWidth="1"/>
    <col min="1283" max="1283" width="11.42578125" style="16" customWidth="1"/>
    <col min="1284" max="1284" width="5" style="16" customWidth="1"/>
    <col min="1285" max="1285" width="5.140625" style="16" customWidth="1"/>
    <col min="1286" max="1286" width="5.7109375" style="16" bestFit="1" customWidth="1"/>
    <col min="1287" max="1287" width="5.7109375" style="16" customWidth="1"/>
    <col min="1288" max="1288" width="5.5703125" style="16" bestFit="1" customWidth="1"/>
    <col min="1289" max="1289" width="5.7109375" style="16" customWidth="1"/>
    <col min="1290" max="1290" width="5.42578125" style="16" customWidth="1"/>
    <col min="1291" max="1291" width="5.28515625" style="16" customWidth="1"/>
    <col min="1292" max="1292" width="5.5703125" style="16" bestFit="1" customWidth="1"/>
    <col min="1293" max="1293" width="5.28515625" style="16" customWidth="1"/>
    <col min="1294" max="1296" width="5.42578125" style="16" bestFit="1" customWidth="1"/>
    <col min="1297" max="1297" width="3.7109375" style="16" customWidth="1"/>
    <col min="1298" max="1301" width="5.28515625" style="16" customWidth="1"/>
    <col min="1302" max="1304" width="5.42578125" style="16" bestFit="1" customWidth="1"/>
    <col min="1305" max="1305" width="6.42578125" style="16" bestFit="1" customWidth="1"/>
    <col min="1306" max="1306" width="5.42578125" style="16" customWidth="1"/>
    <col min="1307" max="1307" width="3.28515625" style="16" customWidth="1"/>
    <col min="1308" max="1308" width="5.140625" style="16" customWidth="1"/>
    <col min="1309" max="1309" width="5.7109375" style="16" customWidth="1"/>
    <col min="1310" max="1311" width="5.28515625" style="16" customWidth="1"/>
    <col min="1312" max="1312" width="5.5703125" style="16" customWidth="1"/>
    <col min="1313" max="1313" width="5.140625" style="16" customWidth="1"/>
    <col min="1314" max="1314" width="3.85546875" style="16" customWidth="1"/>
    <col min="1315" max="1315" width="6.140625" style="16" customWidth="1"/>
    <col min="1316" max="1316" width="5.42578125" style="16" bestFit="1" customWidth="1"/>
    <col min="1317" max="1317" width="4.28515625" style="16" customWidth="1"/>
    <col min="1318" max="1318" width="3.85546875" style="16" customWidth="1"/>
    <col min="1319" max="1537" width="11.42578125" style="16"/>
    <col min="1538" max="1538" width="4.28515625" style="16" bestFit="1" customWidth="1"/>
    <col min="1539" max="1539" width="11.42578125" style="16" customWidth="1"/>
    <col min="1540" max="1540" width="5" style="16" customWidth="1"/>
    <col min="1541" max="1541" width="5.140625" style="16" customWidth="1"/>
    <col min="1542" max="1542" width="5.7109375" style="16" bestFit="1" customWidth="1"/>
    <col min="1543" max="1543" width="5.7109375" style="16" customWidth="1"/>
    <col min="1544" max="1544" width="5.5703125" style="16" bestFit="1" customWidth="1"/>
    <col min="1545" max="1545" width="5.7109375" style="16" customWidth="1"/>
    <col min="1546" max="1546" width="5.42578125" style="16" customWidth="1"/>
    <col min="1547" max="1547" width="5.28515625" style="16" customWidth="1"/>
    <col min="1548" max="1548" width="5.5703125" style="16" bestFit="1" customWidth="1"/>
    <col min="1549" max="1549" width="5.28515625" style="16" customWidth="1"/>
    <col min="1550" max="1552" width="5.42578125" style="16" bestFit="1" customWidth="1"/>
    <col min="1553" max="1553" width="3.7109375" style="16" customWidth="1"/>
    <col min="1554" max="1557" width="5.28515625" style="16" customWidth="1"/>
    <col min="1558" max="1560" width="5.42578125" style="16" bestFit="1" customWidth="1"/>
    <col min="1561" max="1561" width="6.42578125" style="16" bestFit="1" customWidth="1"/>
    <col min="1562" max="1562" width="5.42578125" style="16" customWidth="1"/>
    <col min="1563" max="1563" width="3.28515625" style="16" customWidth="1"/>
    <col min="1564" max="1564" width="5.140625" style="16" customWidth="1"/>
    <col min="1565" max="1565" width="5.7109375" style="16" customWidth="1"/>
    <col min="1566" max="1567" width="5.28515625" style="16" customWidth="1"/>
    <col min="1568" max="1568" width="5.5703125" style="16" customWidth="1"/>
    <col min="1569" max="1569" width="5.140625" style="16" customWidth="1"/>
    <col min="1570" max="1570" width="3.85546875" style="16" customWidth="1"/>
    <col min="1571" max="1571" width="6.140625" style="16" customWidth="1"/>
    <col min="1572" max="1572" width="5.42578125" style="16" bestFit="1" customWidth="1"/>
    <col min="1573" max="1573" width="4.28515625" style="16" customWidth="1"/>
    <col min="1574" max="1574" width="3.85546875" style="16" customWidth="1"/>
    <col min="1575" max="1793" width="11.42578125" style="16"/>
    <col min="1794" max="1794" width="4.28515625" style="16" bestFit="1" customWidth="1"/>
    <col min="1795" max="1795" width="11.42578125" style="16" customWidth="1"/>
    <col min="1796" max="1796" width="5" style="16" customWidth="1"/>
    <col min="1797" max="1797" width="5.140625" style="16" customWidth="1"/>
    <col min="1798" max="1798" width="5.7109375" style="16" bestFit="1" customWidth="1"/>
    <col min="1799" max="1799" width="5.7109375" style="16" customWidth="1"/>
    <col min="1800" max="1800" width="5.5703125" style="16" bestFit="1" customWidth="1"/>
    <col min="1801" max="1801" width="5.7109375" style="16" customWidth="1"/>
    <col min="1802" max="1802" width="5.42578125" style="16" customWidth="1"/>
    <col min="1803" max="1803" width="5.28515625" style="16" customWidth="1"/>
    <col min="1804" max="1804" width="5.5703125" style="16" bestFit="1" customWidth="1"/>
    <col min="1805" max="1805" width="5.28515625" style="16" customWidth="1"/>
    <col min="1806" max="1808" width="5.42578125" style="16" bestFit="1" customWidth="1"/>
    <col min="1809" max="1809" width="3.7109375" style="16" customWidth="1"/>
    <col min="1810" max="1813" width="5.28515625" style="16" customWidth="1"/>
    <col min="1814" max="1816" width="5.42578125" style="16" bestFit="1" customWidth="1"/>
    <col min="1817" max="1817" width="6.42578125" style="16" bestFit="1" customWidth="1"/>
    <col min="1818" max="1818" width="5.42578125" style="16" customWidth="1"/>
    <col min="1819" max="1819" width="3.28515625" style="16" customWidth="1"/>
    <col min="1820" max="1820" width="5.140625" style="16" customWidth="1"/>
    <col min="1821" max="1821" width="5.7109375" style="16" customWidth="1"/>
    <col min="1822" max="1823" width="5.28515625" style="16" customWidth="1"/>
    <col min="1824" max="1824" width="5.5703125" style="16" customWidth="1"/>
    <col min="1825" max="1825" width="5.140625" style="16" customWidth="1"/>
    <col min="1826" max="1826" width="3.85546875" style="16" customWidth="1"/>
    <col min="1827" max="1827" width="6.140625" style="16" customWidth="1"/>
    <col min="1828" max="1828" width="5.42578125" style="16" bestFit="1" customWidth="1"/>
    <col min="1829" max="1829" width="4.28515625" style="16" customWidth="1"/>
    <col min="1830" max="1830" width="3.85546875" style="16" customWidth="1"/>
    <col min="1831" max="2049" width="11.42578125" style="16"/>
    <col min="2050" max="2050" width="4.28515625" style="16" bestFit="1" customWidth="1"/>
    <col min="2051" max="2051" width="11.42578125" style="16" customWidth="1"/>
    <col min="2052" max="2052" width="5" style="16" customWidth="1"/>
    <col min="2053" max="2053" width="5.140625" style="16" customWidth="1"/>
    <col min="2054" max="2054" width="5.7109375" style="16" bestFit="1" customWidth="1"/>
    <col min="2055" max="2055" width="5.7109375" style="16" customWidth="1"/>
    <col min="2056" max="2056" width="5.5703125" style="16" bestFit="1" customWidth="1"/>
    <col min="2057" max="2057" width="5.7109375" style="16" customWidth="1"/>
    <col min="2058" max="2058" width="5.42578125" style="16" customWidth="1"/>
    <col min="2059" max="2059" width="5.28515625" style="16" customWidth="1"/>
    <col min="2060" max="2060" width="5.5703125" style="16" bestFit="1" customWidth="1"/>
    <col min="2061" max="2061" width="5.28515625" style="16" customWidth="1"/>
    <col min="2062" max="2064" width="5.42578125" style="16" bestFit="1" customWidth="1"/>
    <col min="2065" max="2065" width="3.7109375" style="16" customWidth="1"/>
    <col min="2066" max="2069" width="5.28515625" style="16" customWidth="1"/>
    <col min="2070" max="2072" width="5.42578125" style="16" bestFit="1" customWidth="1"/>
    <col min="2073" max="2073" width="6.42578125" style="16" bestFit="1" customWidth="1"/>
    <col min="2074" max="2074" width="5.42578125" style="16" customWidth="1"/>
    <col min="2075" max="2075" width="3.28515625" style="16" customWidth="1"/>
    <col min="2076" max="2076" width="5.140625" style="16" customWidth="1"/>
    <col min="2077" max="2077" width="5.7109375" style="16" customWidth="1"/>
    <col min="2078" max="2079" width="5.28515625" style="16" customWidth="1"/>
    <col min="2080" max="2080" width="5.5703125" style="16" customWidth="1"/>
    <col min="2081" max="2081" width="5.140625" style="16" customWidth="1"/>
    <col min="2082" max="2082" width="3.85546875" style="16" customWidth="1"/>
    <col min="2083" max="2083" width="6.140625" style="16" customWidth="1"/>
    <col min="2084" max="2084" width="5.42578125" style="16" bestFit="1" customWidth="1"/>
    <col min="2085" max="2085" width="4.28515625" style="16" customWidth="1"/>
    <col min="2086" max="2086" width="3.85546875" style="16" customWidth="1"/>
    <col min="2087" max="2305" width="11.42578125" style="16"/>
    <col min="2306" max="2306" width="4.28515625" style="16" bestFit="1" customWidth="1"/>
    <col min="2307" max="2307" width="11.42578125" style="16" customWidth="1"/>
    <col min="2308" max="2308" width="5" style="16" customWidth="1"/>
    <col min="2309" max="2309" width="5.140625" style="16" customWidth="1"/>
    <col min="2310" max="2310" width="5.7109375" style="16" bestFit="1" customWidth="1"/>
    <col min="2311" max="2311" width="5.7109375" style="16" customWidth="1"/>
    <col min="2312" max="2312" width="5.5703125" style="16" bestFit="1" customWidth="1"/>
    <col min="2313" max="2313" width="5.7109375" style="16" customWidth="1"/>
    <col min="2314" max="2314" width="5.42578125" style="16" customWidth="1"/>
    <col min="2315" max="2315" width="5.28515625" style="16" customWidth="1"/>
    <col min="2316" max="2316" width="5.5703125" style="16" bestFit="1" customWidth="1"/>
    <col min="2317" max="2317" width="5.28515625" style="16" customWidth="1"/>
    <col min="2318" max="2320" width="5.42578125" style="16" bestFit="1" customWidth="1"/>
    <col min="2321" max="2321" width="3.7109375" style="16" customWidth="1"/>
    <col min="2322" max="2325" width="5.28515625" style="16" customWidth="1"/>
    <col min="2326" max="2328" width="5.42578125" style="16" bestFit="1" customWidth="1"/>
    <col min="2329" max="2329" width="6.42578125" style="16" bestFit="1" customWidth="1"/>
    <col min="2330" max="2330" width="5.42578125" style="16" customWidth="1"/>
    <col min="2331" max="2331" width="3.28515625" style="16" customWidth="1"/>
    <col min="2332" max="2332" width="5.140625" style="16" customWidth="1"/>
    <col min="2333" max="2333" width="5.7109375" style="16" customWidth="1"/>
    <col min="2334" max="2335" width="5.28515625" style="16" customWidth="1"/>
    <col min="2336" max="2336" width="5.5703125" style="16" customWidth="1"/>
    <col min="2337" max="2337" width="5.140625" style="16" customWidth="1"/>
    <col min="2338" max="2338" width="3.85546875" style="16" customWidth="1"/>
    <col min="2339" max="2339" width="6.140625" style="16" customWidth="1"/>
    <col min="2340" max="2340" width="5.42578125" style="16" bestFit="1" customWidth="1"/>
    <col min="2341" max="2341" width="4.28515625" style="16" customWidth="1"/>
    <col min="2342" max="2342" width="3.85546875" style="16" customWidth="1"/>
    <col min="2343" max="2561" width="11.42578125" style="16"/>
    <col min="2562" max="2562" width="4.28515625" style="16" bestFit="1" customWidth="1"/>
    <col min="2563" max="2563" width="11.42578125" style="16" customWidth="1"/>
    <col min="2564" max="2564" width="5" style="16" customWidth="1"/>
    <col min="2565" max="2565" width="5.140625" style="16" customWidth="1"/>
    <col min="2566" max="2566" width="5.7109375" style="16" bestFit="1" customWidth="1"/>
    <col min="2567" max="2567" width="5.7109375" style="16" customWidth="1"/>
    <col min="2568" max="2568" width="5.5703125" style="16" bestFit="1" customWidth="1"/>
    <col min="2569" max="2569" width="5.7109375" style="16" customWidth="1"/>
    <col min="2570" max="2570" width="5.42578125" style="16" customWidth="1"/>
    <col min="2571" max="2571" width="5.28515625" style="16" customWidth="1"/>
    <col min="2572" max="2572" width="5.5703125" style="16" bestFit="1" customWidth="1"/>
    <col min="2573" max="2573" width="5.28515625" style="16" customWidth="1"/>
    <col min="2574" max="2576" width="5.42578125" style="16" bestFit="1" customWidth="1"/>
    <col min="2577" max="2577" width="3.7109375" style="16" customWidth="1"/>
    <col min="2578" max="2581" width="5.28515625" style="16" customWidth="1"/>
    <col min="2582" max="2584" width="5.42578125" style="16" bestFit="1" customWidth="1"/>
    <col min="2585" max="2585" width="6.42578125" style="16" bestFit="1" customWidth="1"/>
    <col min="2586" max="2586" width="5.42578125" style="16" customWidth="1"/>
    <col min="2587" max="2587" width="3.28515625" style="16" customWidth="1"/>
    <col min="2588" max="2588" width="5.140625" style="16" customWidth="1"/>
    <col min="2589" max="2589" width="5.7109375" style="16" customWidth="1"/>
    <col min="2590" max="2591" width="5.28515625" style="16" customWidth="1"/>
    <col min="2592" max="2592" width="5.5703125" style="16" customWidth="1"/>
    <col min="2593" max="2593" width="5.140625" style="16" customWidth="1"/>
    <col min="2594" max="2594" width="3.85546875" style="16" customWidth="1"/>
    <col min="2595" max="2595" width="6.140625" style="16" customWidth="1"/>
    <col min="2596" max="2596" width="5.42578125" style="16" bestFit="1" customWidth="1"/>
    <col min="2597" max="2597" width="4.28515625" style="16" customWidth="1"/>
    <col min="2598" max="2598" width="3.85546875" style="16" customWidth="1"/>
    <col min="2599" max="2817" width="11.42578125" style="16"/>
    <col min="2818" max="2818" width="4.28515625" style="16" bestFit="1" customWidth="1"/>
    <col min="2819" max="2819" width="11.42578125" style="16" customWidth="1"/>
    <col min="2820" max="2820" width="5" style="16" customWidth="1"/>
    <col min="2821" max="2821" width="5.140625" style="16" customWidth="1"/>
    <col min="2822" max="2822" width="5.7109375" style="16" bestFit="1" customWidth="1"/>
    <col min="2823" max="2823" width="5.7109375" style="16" customWidth="1"/>
    <col min="2824" max="2824" width="5.5703125" style="16" bestFit="1" customWidth="1"/>
    <col min="2825" max="2825" width="5.7109375" style="16" customWidth="1"/>
    <col min="2826" max="2826" width="5.42578125" style="16" customWidth="1"/>
    <col min="2827" max="2827" width="5.28515625" style="16" customWidth="1"/>
    <col min="2828" max="2828" width="5.5703125" style="16" bestFit="1" customWidth="1"/>
    <col min="2829" max="2829" width="5.28515625" style="16" customWidth="1"/>
    <col min="2830" max="2832" width="5.42578125" style="16" bestFit="1" customWidth="1"/>
    <col min="2833" max="2833" width="3.7109375" style="16" customWidth="1"/>
    <col min="2834" max="2837" width="5.28515625" style="16" customWidth="1"/>
    <col min="2838" max="2840" width="5.42578125" style="16" bestFit="1" customWidth="1"/>
    <col min="2841" max="2841" width="6.42578125" style="16" bestFit="1" customWidth="1"/>
    <col min="2842" max="2842" width="5.42578125" style="16" customWidth="1"/>
    <col min="2843" max="2843" width="3.28515625" style="16" customWidth="1"/>
    <col min="2844" max="2844" width="5.140625" style="16" customWidth="1"/>
    <col min="2845" max="2845" width="5.7109375" style="16" customWidth="1"/>
    <col min="2846" max="2847" width="5.28515625" style="16" customWidth="1"/>
    <col min="2848" max="2848" width="5.5703125" style="16" customWidth="1"/>
    <col min="2849" max="2849" width="5.140625" style="16" customWidth="1"/>
    <col min="2850" max="2850" width="3.85546875" style="16" customWidth="1"/>
    <col min="2851" max="2851" width="6.140625" style="16" customWidth="1"/>
    <col min="2852" max="2852" width="5.42578125" style="16" bestFit="1" customWidth="1"/>
    <col min="2853" max="2853" width="4.28515625" style="16" customWidth="1"/>
    <col min="2854" max="2854" width="3.85546875" style="16" customWidth="1"/>
    <col min="2855" max="3073" width="11.42578125" style="16"/>
    <col min="3074" max="3074" width="4.28515625" style="16" bestFit="1" customWidth="1"/>
    <col min="3075" max="3075" width="11.42578125" style="16" customWidth="1"/>
    <col min="3076" max="3076" width="5" style="16" customWidth="1"/>
    <col min="3077" max="3077" width="5.140625" style="16" customWidth="1"/>
    <col min="3078" max="3078" width="5.7109375" style="16" bestFit="1" customWidth="1"/>
    <col min="3079" max="3079" width="5.7109375" style="16" customWidth="1"/>
    <col min="3080" max="3080" width="5.5703125" style="16" bestFit="1" customWidth="1"/>
    <col min="3081" max="3081" width="5.7109375" style="16" customWidth="1"/>
    <col min="3082" max="3082" width="5.42578125" style="16" customWidth="1"/>
    <col min="3083" max="3083" width="5.28515625" style="16" customWidth="1"/>
    <col min="3084" max="3084" width="5.5703125" style="16" bestFit="1" customWidth="1"/>
    <col min="3085" max="3085" width="5.28515625" style="16" customWidth="1"/>
    <col min="3086" max="3088" width="5.42578125" style="16" bestFit="1" customWidth="1"/>
    <col min="3089" max="3089" width="3.7109375" style="16" customWidth="1"/>
    <col min="3090" max="3093" width="5.28515625" style="16" customWidth="1"/>
    <col min="3094" max="3096" width="5.42578125" style="16" bestFit="1" customWidth="1"/>
    <col min="3097" max="3097" width="6.42578125" style="16" bestFit="1" customWidth="1"/>
    <col min="3098" max="3098" width="5.42578125" style="16" customWidth="1"/>
    <col min="3099" max="3099" width="3.28515625" style="16" customWidth="1"/>
    <col min="3100" max="3100" width="5.140625" style="16" customWidth="1"/>
    <col min="3101" max="3101" width="5.7109375" style="16" customWidth="1"/>
    <col min="3102" max="3103" width="5.28515625" style="16" customWidth="1"/>
    <col min="3104" max="3104" width="5.5703125" style="16" customWidth="1"/>
    <col min="3105" max="3105" width="5.140625" style="16" customWidth="1"/>
    <col min="3106" max="3106" width="3.85546875" style="16" customWidth="1"/>
    <col min="3107" max="3107" width="6.140625" style="16" customWidth="1"/>
    <col min="3108" max="3108" width="5.42578125" style="16" bestFit="1" customWidth="1"/>
    <col min="3109" max="3109" width="4.28515625" style="16" customWidth="1"/>
    <col min="3110" max="3110" width="3.85546875" style="16" customWidth="1"/>
    <col min="3111" max="3329" width="11.42578125" style="16"/>
    <col min="3330" max="3330" width="4.28515625" style="16" bestFit="1" customWidth="1"/>
    <col min="3331" max="3331" width="11.42578125" style="16" customWidth="1"/>
    <col min="3332" max="3332" width="5" style="16" customWidth="1"/>
    <col min="3333" max="3333" width="5.140625" style="16" customWidth="1"/>
    <col min="3334" max="3334" width="5.7109375" style="16" bestFit="1" customWidth="1"/>
    <col min="3335" max="3335" width="5.7109375" style="16" customWidth="1"/>
    <col min="3336" max="3336" width="5.5703125" style="16" bestFit="1" customWidth="1"/>
    <col min="3337" max="3337" width="5.7109375" style="16" customWidth="1"/>
    <col min="3338" max="3338" width="5.42578125" style="16" customWidth="1"/>
    <col min="3339" max="3339" width="5.28515625" style="16" customWidth="1"/>
    <col min="3340" max="3340" width="5.5703125" style="16" bestFit="1" customWidth="1"/>
    <col min="3341" max="3341" width="5.28515625" style="16" customWidth="1"/>
    <col min="3342" max="3344" width="5.42578125" style="16" bestFit="1" customWidth="1"/>
    <col min="3345" max="3345" width="3.7109375" style="16" customWidth="1"/>
    <col min="3346" max="3349" width="5.28515625" style="16" customWidth="1"/>
    <col min="3350" max="3352" width="5.42578125" style="16" bestFit="1" customWidth="1"/>
    <col min="3353" max="3353" width="6.42578125" style="16" bestFit="1" customWidth="1"/>
    <col min="3354" max="3354" width="5.42578125" style="16" customWidth="1"/>
    <col min="3355" max="3355" width="3.28515625" style="16" customWidth="1"/>
    <col min="3356" max="3356" width="5.140625" style="16" customWidth="1"/>
    <col min="3357" max="3357" width="5.7109375" style="16" customWidth="1"/>
    <col min="3358" max="3359" width="5.28515625" style="16" customWidth="1"/>
    <col min="3360" max="3360" width="5.5703125" style="16" customWidth="1"/>
    <col min="3361" max="3361" width="5.140625" style="16" customWidth="1"/>
    <col min="3362" max="3362" width="3.85546875" style="16" customWidth="1"/>
    <col min="3363" max="3363" width="6.140625" style="16" customWidth="1"/>
    <col min="3364" max="3364" width="5.42578125" style="16" bestFit="1" customWidth="1"/>
    <col min="3365" max="3365" width="4.28515625" style="16" customWidth="1"/>
    <col min="3366" max="3366" width="3.85546875" style="16" customWidth="1"/>
    <col min="3367" max="3585" width="11.42578125" style="16"/>
    <col min="3586" max="3586" width="4.28515625" style="16" bestFit="1" customWidth="1"/>
    <col min="3587" max="3587" width="11.42578125" style="16" customWidth="1"/>
    <col min="3588" max="3588" width="5" style="16" customWidth="1"/>
    <col min="3589" max="3589" width="5.140625" style="16" customWidth="1"/>
    <col min="3590" max="3590" width="5.7109375" style="16" bestFit="1" customWidth="1"/>
    <col min="3591" max="3591" width="5.7109375" style="16" customWidth="1"/>
    <col min="3592" max="3592" width="5.5703125" style="16" bestFit="1" customWidth="1"/>
    <col min="3593" max="3593" width="5.7109375" style="16" customWidth="1"/>
    <col min="3594" max="3594" width="5.42578125" style="16" customWidth="1"/>
    <col min="3595" max="3595" width="5.28515625" style="16" customWidth="1"/>
    <col min="3596" max="3596" width="5.5703125" style="16" bestFit="1" customWidth="1"/>
    <col min="3597" max="3597" width="5.28515625" style="16" customWidth="1"/>
    <col min="3598" max="3600" width="5.42578125" style="16" bestFit="1" customWidth="1"/>
    <col min="3601" max="3601" width="3.7109375" style="16" customWidth="1"/>
    <col min="3602" max="3605" width="5.28515625" style="16" customWidth="1"/>
    <col min="3606" max="3608" width="5.42578125" style="16" bestFit="1" customWidth="1"/>
    <col min="3609" max="3609" width="6.42578125" style="16" bestFit="1" customWidth="1"/>
    <col min="3610" max="3610" width="5.42578125" style="16" customWidth="1"/>
    <col min="3611" max="3611" width="3.28515625" style="16" customWidth="1"/>
    <col min="3612" max="3612" width="5.140625" style="16" customWidth="1"/>
    <col min="3613" max="3613" width="5.7109375" style="16" customWidth="1"/>
    <col min="3614" max="3615" width="5.28515625" style="16" customWidth="1"/>
    <col min="3616" max="3616" width="5.5703125" style="16" customWidth="1"/>
    <col min="3617" max="3617" width="5.140625" style="16" customWidth="1"/>
    <col min="3618" max="3618" width="3.85546875" style="16" customWidth="1"/>
    <col min="3619" max="3619" width="6.140625" style="16" customWidth="1"/>
    <col min="3620" max="3620" width="5.42578125" style="16" bestFit="1" customWidth="1"/>
    <col min="3621" max="3621" width="4.28515625" style="16" customWidth="1"/>
    <col min="3622" max="3622" width="3.85546875" style="16" customWidth="1"/>
    <col min="3623" max="3841" width="11.42578125" style="16"/>
    <col min="3842" max="3842" width="4.28515625" style="16" bestFit="1" customWidth="1"/>
    <col min="3843" max="3843" width="11.42578125" style="16" customWidth="1"/>
    <col min="3844" max="3844" width="5" style="16" customWidth="1"/>
    <col min="3845" max="3845" width="5.140625" style="16" customWidth="1"/>
    <col min="3846" max="3846" width="5.7109375" style="16" bestFit="1" customWidth="1"/>
    <col min="3847" max="3847" width="5.7109375" style="16" customWidth="1"/>
    <col min="3848" max="3848" width="5.5703125" style="16" bestFit="1" customWidth="1"/>
    <col min="3849" max="3849" width="5.7109375" style="16" customWidth="1"/>
    <col min="3850" max="3850" width="5.42578125" style="16" customWidth="1"/>
    <col min="3851" max="3851" width="5.28515625" style="16" customWidth="1"/>
    <col min="3852" max="3852" width="5.5703125" style="16" bestFit="1" customWidth="1"/>
    <col min="3853" max="3853" width="5.28515625" style="16" customWidth="1"/>
    <col min="3854" max="3856" width="5.42578125" style="16" bestFit="1" customWidth="1"/>
    <col min="3857" max="3857" width="3.7109375" style="16" customWidth="1"/>
    <col min="3858" max="3861" width="5.28515625" style="16" customWidth="1"/>
    <col min="3862" max="3864" width="5.42578125" style="16" bestFit="1" customWidth="1"/>
    <col min="3865" max="3865" width="6.42578125" style="16" bestFit="1" customWidth="1"/>
    <col min="3866" max="3866" width="5.42578125" style="16" customWidth="1"/>
    <col min="3867" max="3867" width="3.28515625" style="16" customWidth="1"/>
    <col min="3868" max="3868" width="5.140625" style="16" customWidth="1"/>
    <col min="3869" max="3869" width="5.7109375" style="16" customWidth="1"/>
    <col min="3870" max="3871" width="5.28515625" style="16" customWidth="1"/>
    <col min="3872" max="3872" width="5.5703125" style="16" customWidth="1"/>
    <col min="3873" max="3873" width="5.140625" style="16" customWidth="1"/>
    <col min="3874" max="3874" width="3.85546875" style="16" customWidth="1"/>
    <col min="3875" max="3875" width="6.140625" style="16" customWidth="1"/>
    <col min="3876" max="3876" width="5.42578125" style="16" bestFit="1" customWidth="1"/>
    <col min="3877" max="3877" width="4.28515625" style="16" customWidth="1"/>
    <col min="3878" max="3878" width="3.85546875" style="16" customWidth="1"/>
    <col min="3879" max="4097" width="11.42578125" style="16"/>
    <col min="4098" max="4098" width="4.28515625" style="16" bestFit="1" customWidth="1"/>
    <col min="4099" max="4099" width="11.42578125" style="16" customWidth="1"/>
    <col min="4100" max="4100" width="5" style="16" customWidth="1"/>
    <col min="4101" max="4101" width="5.140625" style="16" customWidth="1"/>
    <col min="4102" max="4102" width="5.7109375" style="16" bestFit="1" customWidth="1"/>
    <col min="4103" max="4103" width="5.7109375" style="16" customWidth="1"/>
    <col min="4104" max="4104" width="5.5703125" style="16" bestFit="1" customWidth="1"/>
    <col min="4105" max="4105" width="5.7109375" style="16" customWidth="1"/>
    <col min="4106" max="4106" width="5.42578125" style="16" customWidth="1"/>
    <col min="4107" max="4107" width="5.28515625" style="16" customWidth="1"/>
    <col min="4108" max="4108" width="5.5703125" style="16" bestFit="1" customWidth="1"/>
    <col min="4109" max="4109" width="5.28515625" style="16" customWidth="1"/>
    <col min="4110" max="4112" width="5.42578125" style="16" bestFit="1" customWidth="1"/>
    <col min="4113" max="4113" width="3.7109375" style="16" customWidth="1"/>
    <col min="4114" max="4117" width="5.28515625" style="16" customWidth="1"/>
    <col min="4118" max="4120" width="5.42578125" style="16" bestFit="1" customWidth="1"/>
    <col min="4121" max="4121" width="6.42578125" style="16" bestFit="1" customWidth="1"/>
    <col min="4122" max="4122" width="5.42578125" style="16" customWidth="1"/>
    <col min="4123" max="4123" width="3.28515625" style="16" customWidth="1"/>
    <col min="4124" max="4124" width="5.140625" style="16" customWidth="1"/>
    <col min="4125" max="4125" width="5.7109375" style="16" customWidth="1"/>
    <col min="4126" max="4127" width="5.28515625" style="16" customWidth="1"/>
    <col min="4128" max="4128" width="5.5703125" style="16" customWidth="1"/>
    <col min="4129" max="4129" width="5.140625" style="16" customWidth="1"/>
    <col min="4130" max="4130" width="3.85546875" style="16" customWidth="1"/>
    <col min="4131" max="4131" width="6.140625" style="16" customWidth="1"/>
    <col min="4132" max="4132" width="5.42578125" style="16" bestFit="1" customWidth="1"/>
    <col min="4133" max="4133" width="4.28515625" style="16" customWidth="1"/>
    <col min="4134" max="4134" width="3.85546875" style="16" customWidth="1"/>
    <col min="4135" max="4353" width="11.42578125" style="16"/>
    <col min="4354" max="4354" width="4.28515625" style="16" bestFit="1" customWidth="1"/>
    <col min="4355" max="4355" width="11.42578125" style="16" customWidth="1"/>
    <col min="4356" max="4356" width="5" style="16" customWidth="1"/>
    <col min="4357" max="4357" width="5.140625" style="16" customWidth="1"/>
    <col min="4358" max="4358" width="5.7109375" style="16" bestFit="1" customWidth="1"/>
    <col min="4359" max="4359" width="5.7109375" style="16" customWidth="1"/>
    <col min="4360" max="4360" width="5.5703125" style="16" bestFit="1" customWidth="1"/>
    <col min="4361" max="4361" width="5.7109375" style="16" customWidth="1"/>
    <col min="4362" max="4362" width="5.42578125" style="16" customWidth="1"/>
    <col min="4363" max="4363" width="5.28515625" style="16" customWidth="1"/>
    <col min="4364" max="4364" width="5.5703125" style="16" bestFit="1" customWidth="1"/>
    <col min="4365" max="4365" width="5.28515625" style="16" customWidth="1"/>
    <col min="4366" max="4368" width="5.42578125" style="16" bestFit="1" customWidth="1"/>
    <col min="4369" max="4369" width="3.7109375" style="16" customWidth="1"/>
    <col min="4370" max="4373" width="5.28515625" style="16" customWidth="1"/>
    <col min="4374" max="4376" width="5.42578125" style="16" bestFit="1" customWidth="1"/>
    <col min="4377" max="4377" width="6.42578125" style="16" bestFit="1" customWidth="1"/>
    <col min="4378" max="4378" width="5.42578125" style="16" customWidth="1"/>
    <col min="4379" max="4379" width="3.28515625" style="16" customWidth="1"/>
    <col min="4380" max="4380" width="5.140625" style="16" customWidth="1"/>
    <col min="4381" max="4381" width="5.7109375" style="16" customWidth="1"/>
    <col min="4382" max="4383" width="5.28515625" style="16" customWidth="1"/>
    <col min="4384" max="4384" width="5.5703125" style="16" customWidth="1"/>
    <col min="4385" max="4385" width="5.140625" style="16" customWidth="1"/>
    <col min="4386" max="4386" width="3.85546875" style="16" customWidth="1"/>
    <col min="4387" max="4387" width="6.140625" style="16" customWidth="1"/>
    <col min="4388" max="4388" width="5.42578125" style="16" bestFit="1" customWidth="1"/>
    <col min="4389" max="4389" width="4.28515625" style="16" customWidth="1"/>
    <col min="4390" max="4390" width="3.85546875" style="16" customWidth="1"/>
    <col min="4391" max="4609" width="11.42578125" style="16"/>
    <col min="4610" max="4610" width="4.28515625" style="16" bestFit="1" customWidth="1"/>
    <col min="4611" max="4611" width="11.42578125" style="16" customWidth="1"/>
    <col min="4612" max="4612" width="5" style="16" customWidth="1"/>
    <col min="4613" max="4613" width="5.140625" style="16" customWidth="1"/>
    <col min="4614" max="4614" width="5.7109375" style="16" bestFit="1" customWidth="1"/>
    <col min="4615" max="4615" width="5.7109375" style="16" customWidth="1"/>
    <col min="4616" max="4616" width="5.5703125" style="16" bestFit="1" customWidth="1"/>
    <col min="4617" max="4617" width="5.7109375" style="16" customWidth="1"/>
    <col min="4618" max="4618" width="5.42578125" style="16" customWidth="1"/>
    <col min="4619" max="4619" width="5.28515625" style="16" customWidth="1"/>
    <col min="4620" max="4620" width="5.5703125" style="16" bestFit="1" customWidth="1"/>
    <col min="4621" max="4621" width="5.28515625" style="16" customWidth="1"/>
    <col min="4622" max="4624" width="5.42578125" style="16" bestFit="1" customWidth="1"/>
    <col min="4625" max="4625" width="3.7109375" style="16" customWidth="1"/>
    <col min="4626" max="4629" width="5.28515625" style="16" customWidth="1"/>
    <col min="4630" max="4632" width="5.42578125" style="16" bestFit="1" customWidth="1"/>
    <col min="4633" max="4633" width="6.42578125" style="16" bestFit="1" customWidth="1"/>
    <col min="4634" max="4634" width="5.42578125" style="16" customWidth="1"/>
    <col min="4635" max="4635" width="3.28515625" style="16" customWidth="1"/>
    <col min="4636" max="4636" width="5.140625" style="16" customWidth="1"/>
    <col min="4637" max="4637" width="5.7109375" style="16" customWidth="1"/>
    <col min="4638" max="4639" width="5.28515625" style="16" customWidth="1"/>
    <col min="4640" max="4640" width="5.5703125" style="16" customWidth="1"/>
    <col min="4641" max="4641" width="5.140625" style="16" customWidth="1"/>
    <col min="4642" max="4642" width="3.85546875" style="16" customWidth="1"/>
    <col min="4643" max="4643" width="6.140625" style="16" customWidth="1"/>
    <col min="4644" max="4644" width="5.42578125" style="16" bestFit="1" customWidth="1"/>
    <col min="4645" max="4645" width="4.28515625" style="16" customWidth="1"/>
    <col min="4646" max="4646" width="3.85546875" style="16" customWidth="1"/>
    <col min="4647" max="4865" width="11.42578125" style="16"/>
    <col min="4866" max="4866" width="4.28515625" style="16" bestFit="1" customWidth="1"/>
    <col min="4867" max="4867" width="11.42578125" style="16" customWidth="1"/>
    <col min="4868" max="4868" width="5" style="16" customWidth="1"/>
    <col min="4869" max="4869" width="5.140625" style="16" customWidth="1"/>
    <col min="4870" max="4870" width="5.7109375" style="16" bestFit="1" customWidth="1"/>
    <col min="4871" max="4871" width="5.7109375" style="16" customWidth="1"/>
    <col min="4872" max="4872" width="5.5703125" style="16" bestFit="1" customWidth="1"/>
    <col min="4873" max="4873" width="5.7109375" style="16" customWidth="1"/>
    <col min="4874" max="4874" width="5.42578125" style="16" customWidth="1"/>
    <col min="4875" max="4875" width="5.28515625" style="16" customWidth="1"/>
    <col min="4876" max="4876" width="5.5703125" style="16" bestFit="1" customWidth="1"/>
    <col min="4877" max="4877" width="5.28515625" style="16" customWidth="1"/>
    <col min="4878" max="4880" width="5.42578125" style="16" bestFit="1" customWidth="1"/>
    <col min="4881" max="4881" width="3.7109375" style="16" customWidth="1"/>
    <col min="4882" max="4885" width="5.28515625" style="16" customWidth="1"/>
    <col min="4886" max="4888" width="5.42578125" style="16" bestFit="1" customWidth="1"/>
    <col min="4889" max="4889" width="6.42578125" style="16" bestFit="1" customWidth="1"/>
    <col min="4890" max="4890" width="5.42578125" style="16" customWidth="1"/>
    <col min="4891" max="4891" width="3.28515625" style="16" customWidth="1"/>
    <col min="4892" max="4892" width="5.140625" style="16" customWidth="1"/>
    <col min="4893" max="4893" width="5.7109375" style="16" customWidth="1"/>
    <col min="4894" max="4895" width="5.28515625" style="16" customWidth="1"/>
    <col min="4896" max="4896" width="5.5703125" style="16" customWidth="1"/>
    <col min="4897" max="4897" width="5.140625" style="16" customWidth="1"/>
    <col min="4898" max="4898" width="3.85546875" style="16" customWidth="1"/>
    <col min="4899" max="4899" width="6.140625" style="16" customWidth="1"/>
    <col min="4900" max="4900" width="5.42578125" style="16" bestFit="1" customWidth="1"/>
    <col min="4901" max="4901" width="4.28515625" style="16" customWidth="1"/>
    <col min="4902" max="4902" width="3.85546875" style="16" customWidth="1"/>
    <col min="4903" max="5121" width="11.42578125" style="16"/>
    <col min="5122" max="5122" width="4.28515625" style="16" bestFit="1" customWidth="1"/>
    <col min="5123" max="5123" width="11.42578125" style="16" customWidth="1"/>
    <col min="5124" max="5124" width="5" style="16" customWidth="1"/>
    <col min="5125" max="5125" width="5.140625" style="16" customWidth="1"/>
    <col min="5126" max="5126" width="5.7109375" style="16" bestFit="1" customWidth="1"/>
    <col min="5127" max="5127" width="5.7109375" style="16" customWidth="1"/>
    <col min="5128" max="5128" width="5.5703125" style="16" bestFit="1" customWidth="1"/>
    <col min="5129" max="5129" width="5.7109375" style="16" customWidth="1"/>
    <col min="5130" max="5130" width="5.42578125" style="16" customWidth="1"/>
    <col min="5131" max="5131" width="5.28515625" style="16" customWidth="1"/>
    <col min="5132" max="5132" width="5.5703125" style="16" bestFit="1" customWidth="1"/>
    <col min="5133" max="5133" width="5.28515625" style="16" customWidth="1"/>
    <col min="5134" max="5136" width="5.42578125" style="16" bestFit="1" customWidth="1"/>
    <col min="5137" max="5137" width="3.7109375" style="16" customWidth="1"/>
    <col min="5138" max="5141" width="5.28515625" style="16" customWidth="1"/>
    <col min="5142" max="5144" width="5.42578125" style="16" bestFit="1" customWidth="1"/>
    <col min="5145" max="5145" width="6.42578125" style="16" bestFit="1" customWidth="1"/>
    <col min="5146" max="5146" width="5.42578125" style="16" customWidth="1"/>
    <col min="5147" max="5147" width="3.28515625" style="16" customWidth="1"/>
    <col min="5148" max="5148" width="5.140625" style="16" customWidth="1"/>
    <col min="5149" max="5149" width="5.7109375" style="16" customWidth="1"/>
    <col min="5150" max="5151" width="5.28515625" style="16" customWidth="1"/>
    <col min="5152" max="5152" width="5.5703125" style="16" customWidth="1"/>
    <col min="5153" max="5153" width="5.140625" style="16" customWidth="1"/>
    <col min="5154" max="5154" width="3.85546875" style="16" customWidth="1"/>
    <col min="5155" max="5155" width="6.140625" style="16" customWidth="1"/>
    <col min="5156" max="5156" width="5.42578125" style="16" bestFit="1" customWidth="1"/>
    <col min="5157" max="5157" width="4.28515625" style="16" customWidth="1"/>
    <col min="5158" max="5158" width="3.85546875" style="16" customWidth="1"/>
    <col min="5159" max="5377" width="11.42578125" style="16"/>
    <col min="5378" max="5378" width="4.28515625" style="16" bestFit="1" customWidth="1"/>
    <col min="5379" max="5379" width="11.42578125" style="16" customWidth="1"/>
    <col min="5380" max="5380" width="5" style="16" customWidth="1"/>
    <col min="5381" max="5381" width="5.140625" style="16" customWidth="1"/>
    <col min="5382" max="5382" width="5.7109375" style="16" bestFit="1" customWidth="1"/>
    <col min="5383" max="5383" width="5.7109375" style="16" customWidth="1"/>
    <col min="5384" max="5384" width="5.5703125" style="16" bestFit="1" customWidth="1"/>
    <col min="5385" max="5385" width="5.7109375" style="16" customWidth="1"/>
    <col min="5386" max="5386" width="5.42578125" style="16" customWidth="1"/>
    <col min="5387" max="5387" width="5.28515625" style="16" customWidth="1"/>
    <col min="5388" max="5388" width="5.5703125" style="16" bestFit="1" customWidth="1"/>
    <col min="5389" max="5389" width="5.28515625" style="16" customWidth="1"/>
    <col min="5390" max="5392" width="5.42578125" style="16" bestFit="1" customWidth="1"/>
    <col min="5393" max="5393" width="3.7109375" style="16" customWidth="1"/>
    <col min="5394" max="5397" width="5.28515625" style="16" customWidth="1"/>
    <col min="5398" max="5400" width="5.42578125" style="16" bestFit="1" customWidth="1"/>
    <col min="5401" max="5401" width="6.42578125" style="16" bestFit="1" customWidth="1"/>
    <col min="5402" max="5402" width="5.42578125" style="16" customWidth="1"/>
    <col min="5403" max="5403" width="3.28515625" style="16" customWidth="1"/>
    <col min="5404" max="5404" width="5.140625" style="16" customWidth="1"/>
    <col min="5405" max="5405" width="5.7109375" style="16" customWidth="1"/>
    <col min="5406" max="5407" width="5.28515625" style="16" customWidth="1"/>
    <col min="5408" max="5408" width="5.5703125" style="16" customWidth="1"/>
    <col min="5409" max="5409" width="5.140625" style="16" customWidth="1"/>
    <col min="5410" max="5410" width="3.85546875" style="16" customWidth="1"/>
    <col min="5411" max="5411" width="6.140625" style="16" customWidth="1"/>
    <col min="5412" max="5412" width="5.42578125" style="16" bestFit="1" customWidth="1"/>
    <col min="5413" max="5413" width="4.28515625" style="16" customWidth="1"/>
    <col min="5414" max="5414" width="3.85546875" style="16" customWidth="1"/>
    <col min="5415" max="5633" width="11.42578125" style="16"/>
    <col min="5634" max="5634" width="4.28515625" style="16" bestFit="1" customWidth="1"/>
    <col min="5635" max="5635" width="11.42578125" style="16" customWidth="1"/>
    <col min="5636" max="5636" width="5" style="16" customWidth="1"/>
    <col min="5637" max="5637" width="5.140625" style="16" customWidth="1"/>
    <col min="5638" max="5638" width="5.7109375" style="16" bestFit="1" customWidth="1"/>
    <col min="5639" max="5639" width="5.7109375" style="16" customWidth="1"/>
    <col min="5640" max="5640" width="5.5703125" style="16" bestFit="1" customWidth="1"/>
    <col min="5641" max="5641" width="5.7109375" style="16" customWidth="1"/>
    <col min="5642" max="5642" width="5.42578125" style="16" customWidth="1"/>
    <col min="5643" max="5643" width="5.28515625" style="16" customWidth="1"/>
    <col min="5644" max="5644" width="5.5703125" style="16" bestFit="1" customWidth="1"/>
    <col min="5645" max="5645" width="5.28515625" style="16" customWidth="1"/>
    <col min="5646" max="5648" width="5.42578125" style="16" bestFit="1" customWidth="1"/>
    <col min="5649" max="5649" width="3.7109375" style="16" customWidth="1"/>
    <col min="5650" max="5653" width="5.28515625" style="16" customWidth="1"/>
    <col min="5654" max="5656" width="5.42578125" style="16" bestFit="1" customWidth="1"/>
    <col min="5657" max="5657" width="6.42578125" style="16" bestFit="1" customWidth="1"/>
    <col min="5658" max="5658" width="5.42578125" style="16" customWidth="1"/>
    <col min="5659" max="5659" width="3.28515625" style="16" customWidth="1"/>
    <col min="5660" max="5660" width="5.140625" style="16" customWidth="1"/>
    <col min="5661" max="5661" width="5.7109375" style="16" customWidth="1"/>
    <col min="5662" max="5663" width="5.28515625" style="16" customWidth="1"/>
    <col min="5664" max="5664" width="5.5703125" style="16" customWidth="1"/>
    <col min="5665" max="5665" width="5.140625" style="16" customWidth="1"/>
    <col min="5666" max="5666" width="3.85546875" style="16" customWidth="1"/>
    <col min="5667" max="5667" width="6.140625" style="16" customWidth="1"/>
    <col min="5668" max="5668" width="5.42578125" style="16" bestFit="1" customWidth="1"/>
    <col min="5669" max="5669" width="4.28515625" style="16" customWidth="1"/>
    <col min="5670" max="5670" width="3.85546875" style="16" customWidth="1"/>
    <col min="5671" max="5889" width="11.42578125" style="16"/>
    <col min="5890" max="5890" width="4.28515625" style="16" bestFit="1" customWidth="1"/>
    <col min="5891" max="5891" width="11.42578125" style="16" customWidth="1"/>
    <col min="5892" max="5892" width="5" style="16" customWidth="1"/>
    <col min="5893" max="5893" width="5.140625" style="16" customWidth="1"/>
    <col min="5894" max="5894" width="5.7109375" style="16" bestFit="1" customWidth="1"/>
    <col min="5895" max="5895" width="5.7109375" style="16" customWidth="1"/>
    <col min="5896" max="5896" width="5.5703125" style="16" bestFit="1" customWidth="1"/>
    <col min="5897" max="5897" width="5.7109375" style="16" customWidth="1"/>
    <col min="5898" max="5898" width="5.42578125" style="16" customWidth="1"/>
    <col min="5899" max="5899" width="5.28515625" style="16" customWidth="1"/>
    <col min="5900" max="5900" width="5.5703125" style="16" bestFit="1" customWidth="1"/>
    <col min="5901" max="5901" width="5.28515625" style="16" customWidth="1"/>
    <col min="5902" max="5904" width="5.42578125" style="16" bestFit="1" customWidth="1"/>
    <col min="5905" max="5905" width="3.7109375" style="16" customWidth="1"/>
    <col min="5906" max="5909" width="5.28515625" style="16" customWidth="1"/>
    <col min="5910" max="5912" width="5.42578125" style="16" bestFit="1" customWidth="1"/>
    <col min="5913" max="5913" width="6.42578125" style="16" bestFit="1" customWidth="1"/>
    <col min="5914" max="5914" width="5.42578125" style="16" customWidth="1"/>
    <col min="5915" max="5915" width="3.28515625" style="16" customWidth="1"/>
    <col min="5916" max="5916" width="5.140625" style="16" customWidth="1"/>
    <col min="5917" max="5917" width="5.7109375" style="16" customWidth="1"/>
    <col min="5918" max="5919" width="5.28515625" style="16" customWidth="1"/>
    <col min="5920" max="5920" width="5.5703125" style="16" customWidth="1"/>
    <col min="5921" max="5921" width="5.140625" style="16" customWidth="1"/>
    <col min="5922" max="5922" width="3.85546875" style="16" customWidth="1"/>
    <col min="5923" max="5923" width="6.140625" style="16" customWidth="1"/>
    <col min="5924" max="5924" width="5.42578125" style="16" bestFit="1" customWidth="1"/>
    <col min="5925" max="5925" width="4.28515625" style="16" customWidth="1"/>
    <col min="5926" max="5926" width="3.85546875" style="16" customWidth="1"/>
    <col min="5927" max="6145" width="11.42578125" style="16"/>
    <col min="6146" max="6146" width="4.28515625" style="16" bestFit="1" customWidth="1"/>
    <col min="6147" max="6147" width="11.42578125" style="16" customWidth="1"/>
    <col min="6148" max="6148" width="5" style="16" customWidth="1"/>
    <col min="6149" max="6149" width="5.140625" style="16" customWidth="1"/>
    <col min="6150" max="6150" width="5.7109375" style="16" bestFit="1" customWidth="1"/>
    <col min="6151" max="6151" width="5.7109375" style="16" customWidth="1"/>
    <col min="6152" max="6152" width="5.5703125" style="16" bestFit="1" customWidth="1"/>
    <col min="6153" max="6153" width="5.7109375" style="16" customWidth="1"/>
    <col min="6154" max="6154" width="5.42578125" style="16" customWidth="1"/>
    <col min="6155" max="6155" width="5.28515625" style="16" customWidth="1"/>
    <col min="6156" max="6156" width="5.5703125" style="16" bestFit="1" customWidth="1"/>
    <col min="6157" max="6157" width="5.28515625" style="16" customWidth="1"/>
    <col min="6158" max="6160" width="5.42578125" style="16" bestFit="1" customWidth="1"/>
    <col min="6161" max="6161" width="3.7109375" style="16" customWidth="1"/>
    <col min="6162" max="6165" width="5.28515625" style="16" customWidth="1"/>
    <col min="6166" max="6168" width="5.42578125" style="16" bestFit="1" customWidth="1"/>
    <col min="6169" max="6169" width="6.42578125" style="16" bestFit="1" customWidth="1"/>
    <col min="6170" max="6170" width="5.42578125" style="16" customWidth="1"/>
    <col min="6171" max="6171" width="3.28515625" style="16" customWidth="1"/>
    <col min="6172" max="6172" width="5.140625" style="16" customWidth="1"/>
    <col min="6173" max="6173" width="5.7109375" style="16" customWidth="1"/>
    <col min="6174" max="6175" width="5.28515625" style="16" customWidth="1"/>
    <col min="6176" max="6176" width="5.5703125" style="16" customWidth="1"/>
    <col min="6177" max="6177" width="5.140625" style="16" customWidth="1"/>
    <col min="6178" max="6178" width="3.85546875" style="16" customWidth="1"/>
    <col min="6179" max="6179" width="6.140625" style="16" customWidth="1"/>
    <col min="6180" max="6180" width="5.42578125" style="16" bestFit="1" customWidth="1"/>
    <col min="6181" max="6181" width="4.28515625" style="16" customWidth="1"/>
    <col min="6182" max="6182" width="3.85546875" style="16" customWidth="1"/>
    <col min="6183" max="6401" width="11.42578125" style="16"/>
    <col min="6402" max="6402" width="4.28515625" style="16" bestFit="1" customWidth="1"/>
    <col min="6403" max="6403" width="11.42578125" style="16" customWidth="1"/>
    <col min="6404" max="6404" width="5" style="16" customWidth="1"/>
    <col min="6405" max="6405" width="5.140625" style="16" customWidth="1"/>
    <col min="6406" max="6406" width="5.7109375" style="16" bestFit="1" customWidth="1"/>
    <col min="6407" max="6407" width="5.7109375" style="16" customWidth="1"/>
    <col min="6408" max="6408" width="5.5703125" style="16" bestFit="1" customWidth="1"/>
    <col min="6409" max="6409" width="5.7109375" style="16" customWidth="1"/>
    <col min="6410" max="6410" width="5.42578125" style="16" customWidth="1"/>
    <col min="6411" max="6411" width="5.28515625" style="16" customWidth="1"/>
    <col min="6412" max="6412" width="5.5703125" style="16" bestFit="1" customWidth="1"/>
    <col min="6413" max="6413" width="5.28515625" style="16" customWidth="1"/>
    <col min="6414" max="6416" width="5.42578125" style="16" bestFit="1" customWidth="1"/>
    <col min="6417" max="6417" width="3.7109375" style="16" customWidth="1"/>
    <col min="6418" max="6421" width="5.28515625" style="16" customWidth="1"/>
    <col min="6422" max="6424" width="5.42578125" style="16" bestFit="1" customWidth="1"/>
    <col min="6425" max="6425" width="6.42578125" style="16" bestFit="1" customWidth="1"/>
    <col min="6426" max="6426" width="5.42578125" style="16" customWidth="1"/>
    <col min="6427" max="6427" width="3.28515625" style="16" customWidth="1"/>
    <col min="6428" max="6428" width="5.140625" style="16" customWidth="1"/>
    <col min="6429" max="6429" width="5.7109375" style="16" customWidth="1"/>
    <col min="6430" max="6431" width="5.28515625" style="16" customWidth="1"/>
    <col min="6432" max="6432" width="5.5703125" style="16" customWidth="1"/>
    <col min="6433" max="6433" width="5.140625" style="16" customWidth="1"/>
    <col min="6434" max="6434" width="3.85546875" style="16" customWidth="1"/>
    <col min="6435" max="6435" width="6.140625" style="16" customWidth="1"/>
    <col min="6436" max="6436" width="5.42578125" style="16" bestFit="1" customWidth="1"/>
    <col min="6437" max="6437" width="4.28515625" style="16" customWidth="1"/>
    <col min="6438" max="6438" width="3.85546875" style="16" customWidth="1"/>
    <col min="6439" max="6657" width="11.42578125" style="16"/>
    <col min="6658" max="6658" width="4.28515625" style="16" bestFit="1" customWidth="1"/>
    <col min="6659" max="6659" width="11.42578125" style="16" customWidth="1"/>
    <col min="6660" max="6660" width="5" style="16" customWidth="1"/>
    <col min="6661" max="6661" width="5.140625" style="16" customWidth="1"/>
    <col min="6662" max="6662" width="5.7109375" style="16" bestFit="1" customWidth="1"/>
    <col min="6663" max="6663" width="5.7109375" style="16" customWidth="1"/>
    <col min="6664" max="6664" width="5.5703125" style="16" bestFit="1" customWidth="1"/>
    <col min="6665" max="6665" width="5.7109375" style="16" customWidth="1"/>
    <col min="6666" max="6666" width="5.42578125" style="16" customWidth="1"/>
    <col min="6667" max="6667" width="5.28515625" style="16" customWidth="1"/>
    <col min="6668" max="6668" width="5.5703125" style="16" bestFit="1" customWidth="1"/>
    <col min="6669" max="6669" width="5.28515625" style="16" customWidth="1"/>
    <col min="6670" max="6672" width="5.42578125" style="16" bestFit="1" customWidth="1"/>
    <col min="6673" max="6673" width="3.7109375" style="16" customWidth="1"/>
    <col min="6674" max="6677" width="5.28515625" style="16" customWidth="1"/>
    <col min="6678" max="6680" width="5.42578125" style="16" bestFit="1" customWidth="1"/>
    <col min="6681" max="6681" width="6.42578125" style="16" bestFit="1" customWidth="1"/>
    <col min="6682" max="6682" width="5.42578125" style="16" customWidth="1"/>
    <col min="6683" max="6683" width="3.28515625" style="16" customWidth="1"/>
    <col min="6684" max="6684" width="5.140625" style="16" customWidth="1"/>
    <col min="6685" max="6685" width="5.7109375" style="16" customWidth="1"/>
    <col min="6686" max="6687" width="5.28515625" style="16" customWidth="1"/>
    <col min="6688" max="6688" width="5.5703125" style="16" customWidth="1"/>
    <col min="6689" max="6689" width="5.140625" style="16" customWidth="1"/>
    <col min="6690" max="6690" width="3.85546875" style="16" customWidth="1"/>
    <col min="6691" max="6691" width="6.140625" style="16" customWidth="1"/>
    <col min="6692" max="6692" width="5.42578125" style="16" bestFit="1" customWidth="1"/>
    <col min="6693" max="6693" width="4.28515625" style="16" customWidth="1"/>
    <col min="6694" max="6694" width="3.85546875" style="16" customWidth="1"/>
    <col min="6695" max="6913" width="11.42578125" style="16"/>
    <col min="6914" max="6914" width="4.28515625" style="16" bestFit="1" customWidth="1"/>
    <col min="6915" max="6915" width="11.42578125" style="16" customWidth="1"/>
    <col min="6916" max="6916" width="5" style="16" customWidth="1"/>
    <col min="6917" max="6917" width="5.140625" style="16" customWidth="1"/>
    <col min="6918" max="6918" width="5.7109375" style="16" bestFit="1" customWidth="1"/>
    <col min="6919" max="6919" width="5.7109375" style="16" customWidth="1"/>
    <col min="6920" max="6920" width="5.5703125" style="16" bestFit="1" customWidth="1"/>
    <col min="6921" max="6921" width="5.7109375" style="16" customWidth="1"/>
    <col min="6922" max="6922" width="5.42578125" style="16" customWidth="1"/>
    <col min="6923" max="6923" width="5.28515625" style="16" customWidth="1"/>
    <col min="6924" max="6924" width="5.5703125" style="16" bestFit="1" customWidth="1"/>
    <col min="6925" max="6925" width="5.28515625" style="16" customWidth="1"/>
    <col min="6926" max="6928" width="5.42578125" style="16" bestFit="1" customWidth="1"/>
    <col min="6929" max="6929" width="3.7109375" style="16" customWidth="1"/>
    <col min="6930" max="6933" width="5.28515625" style="16" customWidth="1"/>
    <col min="6934" max="6936" width="5.42578125" style="16" bestFit="1" customWidth="1"/>
    <col min="6937" max="6937" width="6.42578125" style="16" bestFit="1" customWidth="1"/>
    <col min="6938" max="6938" width="5.42578125" style="16" customWidth="1"/>
    <col min="6939" max="6939" width="3.28515625" style="16" customWidth="1"/>
    <col min="6940" max="6940" width="5.140625" style="16" customWidth="1"/>
    <col min="6941" max="6941" width="5.7109375" style="16" customWidth="1"/>
    <col min="6942" max="6943" width="5.28515625" style="16" customWidth="1"/>
    <col min="6944" max="6944" width="5.5703125" style="16" customWidth="1"/>
    <col min="6945" max="6945" width="5.140625" style="16" customWidth="1"/>
    <col min="6946" max="6946" width="3.85546875" style="16" customWidth="1"/>
    <col min="6947" max="6947" width="6.140625" style="16" customWidth="1"/>
    <col min="6948" max="6948" width="5.42578125" style="16" bestFit="1" customWidth="1"/>
    <col min="6949" max="6949" width="4.28515625" style="16" customWidth="1"/>
    <col min="6950" max="6950" width="3.85546875" style="16" customWidth="1"/>
    <col min="6951" max="7169" width="11.42578125" style="16"/>
    <col min="7170" max="7170" width="4.28515625" style="16" bestFit="1" customWidth="1"/>
    <col min="7171" max="7171" width="11.42578125" style="16" customWidth="1"/>
    <col min="7172" max="7172" width="5" style="16" customWidth="1"/>
    <col min="7173" max="7173" width="5.140625" style="16" customWidth="1"/>
    <col min="7174" max="7174" width="5.7109375" style="16" bestFit="1" customWidth="1"/>
    <col min="7175" max="7175" width="5.7109375" style="16" customWidth="1"/>
    <col min="7176" max="7176" width="5.5703125" style="16" bestFit="1" customWidth="1"/>
    <col min="7177" max="7177" width="5.7109375" style="16" customWidth="1"/>
    <col min="7178" max="7178" width="5.42578125" style="16" customWidth="1"/>
    <col min="7179" max="7179" width="5.28515625" style="16" customWidth="1"/>
    <col min="7180" max="7180" width="5.5703125" style="16" bestFit="1" customWidth="1"/>
    <col min="7181" max="7181" width="5.28515625" style="16" customWidth="1"/>
    <col min="7182" max="7184" width="5.42578125" style="16" bestFit="1" customWidth="1"/>
    <col min="7185" max="7185" width="3.7109375" style="16" customWidth="1"/>
    <col min="7186" max="7189" width="5.28515625" style="16" customWidth="1"/>
    <col min="7190" max="7192" width="5.42578125" style="16" bestFit="1" customWidth="1"/>
    <col min="7193" max="7193" width="6.42578125" style="16" bestFit="1" customWidth="1"/>
    <col min="7194" max="7194" width="5.42578125" style="16" customWidth="1"/>
    <col min="7195" max="7195" width="3.28515625" style="16" customWidth="1"/>
    <col min="7196" max="7196" width="5.140625" style="16" customWidth="1"/>
    <col min="7197" max="7197" width="5.7109375" style="16" customWidth="1"/>
    <col min="7198" max="7199" width="5.28515625" style="16" customWidth="1"/>
    <col min="7200" max="7200" width="5.5703125" style="16" customWidth="1"/>
    <col min="7201" max="7201" width="5.140625" style="16" customWidth="1"/>
    <col min="7202" max="7202" width="3.85546875" style="16" customWidth="1"/>
    <col min="7203" max="7203" width="6.140625" style="16" customWidth="1"/>
    <col min="7204" max="7204" width="5.42578125" style="16" bestFit="1" customWidth="1"/>
    <col min="7205" max="7205" width="4.28515625" style="16" customWidth="1"/>
    <col min="7206" max="7206" width="3.85546875" style="16" customWidth="1"/>
    <col min="7207" max="7425" width="11.42578125" style="16"/>
    <col min="7426" max="7426" width="4.28515625" style="16" bestFit="1" customWidth="1"/>
    <col min="7427" max="7427" width="11.42578125" style="16" customWidth="1"/>
    <col min="7428" max="7428" width="5" style="16" customWidth="1"/>
    <col min="7429" max="7429" width="5.140625" style="16" customWidth="1"/>
    <col min="7430" max="7430" width="5.7109375" style="16" bestFit="1" customWidth="1"/>
    <col min="7431" max="7431" width="5.7109375" style="16" customWidth="1"/>
    <col min="7432" max="7432" width="5.5703125" style="16" bestFit="1" customWidth="1"/>
    <col min="7433" max="7433" width="5.7109375" style="16" customWidth="1"/>
    <col min="7434" max="7434" width="5.42578125" style="16" customWidth="1"/>
    <col min="7435" max="7435" width="5.28515625" style="16" customWidth="1"/>
    <col min="7436" max="7436" width="5.5703125" style="16" bestFit="1" customWidth="1"/>
    <col min="7437" max="7437" width="5.28515625" style="16" customWidth="1"/>
    <col min="7438" max="7440" width="5.42578125" style="16" bestFit="1" customWidth="1"/>
    <col min="7441" max="7441" width="3.7109375" style="16" customWidth="1"/>
    <col min="7442" max="7445" width="5.28515625" style="16" customWidth="1"/>
    <col min="7446" max="7448" width="5.42578125" style="16" bestFit="1" customWidth="1"/>
    <col min="7449" max="7449" width="6.42578125" style="16" bestFit="1" customWidth="1"/>
    <col min="7450" max="7450" width="5.42578125" style="16" customWidth="1"/>
    <col min="7451" max="7451" width="3.28515625" style="16" customWidth="1"/>
    <col min="7452" max="7452" width="5.140625" style="16" customWidth="1"/>
    <col min="7453" max="7453" width="5.7109375" style="16" customWidth="1"/>
    <col min="7454" max="7455" width="5.28515625" style="16" customWidth="1"/>
    <col min="7456" max="7456" width="5.5703125" style="16" customWidth="1"/>
    <col min="7457" max="7457" width="5.140625" style="16" customWidth="1"/>
    <col min="7458" max="7458" width="3.85546875" style="16" customWidth="1"/>
    <col min="7459" max="7459" width="6.140625" style="16" customWidth="1"/>
    <col min="7460" max="7460" width="5.42578125" style="16" bestFit="1" customWidth="1"/>
    <col min="7461" max="7461" width="4.28515625" style="16" customWidth="1"/>
    <col min="7462" max="7462" width="3.85546875" style="16" customWidth="1"/>
    <col min="7463" max="7681" width="11.42578125" style="16"/>
    <col min="7682" max="7682" width="4.28515625" style="16" bestFit="1" customWidth="1"/>
    <col min="7683" max="7683" width="11.42578125" style="16" customWidth="1"/>
    <col min="7684" max="7684" width="5" style="16" customWidth="1"/>
    <col min="7685" max="7685" width="5.140625" style="16" customWidth="1"/>
    <col min="7686" max="7686" width="5.7109375" style="16" bestFit="1" customWidth="1"/>
    <col min="7687" max="7687" width="5.7109375" style="16" customWidth="1"/>
    <col min="7688" max="7688" width="5.5703125" style="16" bestFit="1" customWidth="1"/>
    <col min="7689" max="7689" width="5.7109375" style="16" customWidth="1"/>
    <col min="7690" max="7690" width="5.42578125" style="16" customWidth="1"/>
    <col min="7691" max="7691" width="5.28515625" style="16" customWidth="1"/>
    <col min="7692" max="7692" width="5.5703125" style="16" bestFit="1" customWidth="1"/>
    <col min="7693" max="7693" width="5.28515625" style="16" customWidth="1"/>
    <col min="7694" max="7696" width="5.42578125" style="16" bestFit="1" customWidth="1"/>
    <col min="7697" max="7697" width="3.7109375" style="16" customWidth="1"/>
    <col min="7698" max="7701" width="5.28515625" style="16" customWidth="1"/>
    <col min="7702" max="7704" width="5.42578125" style="16" bestFit="1" customWidth="1"/>
    <col min="7705" max="7705" width="6.42578125" style="16" bestFit="1" customWidth="1"/>
    <col min="7706" max="7706" width="5.42578125" style="16" customWidth="1"/>
    <col min="7707" max="7707" width="3.28515625" style="16" customWidth="1"/>
    <col min="7708" max="7708" width="5.140625" style="16" customWidth="1"/>
    <col min="7709" max="7709" width="5.7109375" style="16" customWidth="1"/>
    <col min="7710" max="7711" width="5.28515625" style="16" customWidth="1"/>
    <col min="7712" max="7712" width="5.5703125" style="16" customWidth="1"/>
    <col min="7713" max="7713" width="5.140625" style="16" customWidth="1"/>
    <col min="7714" max="7714" width="3.85546875" style="16" customWidth="1"/>
    <col min="7715" max="7715" width="6.140625" style="16" customWidth="1"/>
    <col min="7716" max="7716" width="5.42578125" style="16" bestFit="1" customWidth="1"/>
    <col min="7717" max="7717" width="4.28515625" style="16" customWidth="1"/>
    <col min="7718" max="7718" width="3.85546875" style="16" customWidth="1"/>
    <col min="7719" max="7937" width="11.42578125" style="16"/>
    <col min="7938" max="7938" width="4.28515625" style="16" bestFit="1" customWidth="1"/>
    <col min="7939" max="7939" width="11.42578125" style="16" customWidth="1"/>
    <col min="7940" max="7940" width="5" style="16" customWidth="1"/>
    <col min="7941" max="7941" width="5.140625" style="16" customWidth="1"/>
    <col min="7942" max="7942" width="5.7109375" style="16" bestFit="1" customWidth="1"/>
    <col min="7943" max="7943" width="5.7109375" style="16" customWidth="1"/>
    <col min="7944" max="7944" width="5.5703125" style="16" bestFit="1" customWidth="1"/>
    <col min="7945" max="7945" width="5.7109375" style="16" customWidth="1"/>
    <col min="7946" max="7946" width="5.42578125" style="16" customWidth="1"/>
    <col min="7947" max="7947" width="5.28515625" style="16" customWidth="1"/>
    <col min="7948" max="7948" width="5.5703125" style="16" bestFit="1" customWidth="1"/>
    <col min="7949" max="7949" width="5.28515625" style="16" customWidth="1"/>
    <col min="7950" max="7952" width="5.42578125" style="16" bestFit="1" customWidth="1"/>
    <col min="7953" max="7953" width="3.7109375" style="16" customWidth="1"/>
    <col min="7954" max="7957" width="5.28515625" style="16" customWidth="1"/>
    <col min="7958" max="7960" width="5.42578125" style="16" bestFit="1" customWidth="1"/>
    <col min="7961" max="7961" width="6.42578125" style="16" bestFit="1" customWidth="1"/>
    <col min="7962" max="7962" width="5.42578125" style="16" customWidth="1"/>
    <col min="7963" max="7963" width="3.28515625" style="16" customWidth="1"/>
    <col min="7964" max="7964" width="5.140625" style="16" customWidth="1"/>
    <col min="7965" max="7965" width="5.7109375" style="16" customWidth="1"/>
    <col min="7966" max="7967" width="5.28515625" style="16" customWidth="1"/>
    <col min="7968" max="7968" width="5.5703125" style="16" customWidth="1"/>
    <col min="7969" max="7969" width="5.140625" style="16" customWidth="1"/>
    <col min="7970" max="7970" width="3.85546875" style="16" customWidth="1"/>
    <col min="7971" max="7971" width="6.140625" style="16" customWidth="1"/>
    <col min="7972" max="7972" width="5.42578125" style="16" bestFit="1" customWidth="1"/>
    <col min="7973" max="7973" width="4.28515625" style="16" customWidth="1"/>
    <col min="7974" max="7974" width="3.85546875" style="16" customWidth="1"/>
    <col min="7975" max="8193" width="11.42578125" style="16"/>
    <col min="8194" max="8194" width="4.28515625" style="16" bestFit="1" customWidth="1"/>
    <col min="8195" max="8195" width="11.42578125" style="16" customWidth="1"/>
    <col min="8196" max="8196" width="5" style="16" customWidth="1"/>
    <col min="8197" max="8197" width="5.140625" style="16" customWidth="1"/>
    <col min="8198" max="8198" width="5.7109375" style="16" bestFit="1" customWidth="1"/>
    <col min="8199" max="8199" width="5.7109375" style="16" customWidth="1"/>
    <col min="8200" max="8200" width="5.5703125" style="16" bestFit="1" customWidth="1"/>
    <col min="8201" max="8201" width="5.7109375" style="16" customWidth="1"/>
    <col min="8202" max="8202" width="5.42578125" style="16" customWidth="1"/>
    <col min="8203" max="8203" width="5.28515625" style="16" customWidth="1"/>
    <col min="8204" max="8204" width="5.5703125" style="16" bestFit="1" customWidth="1"/>
    <col min="8205" max="8205" width="5.28515625" style="16" customWidth="1"/>
    <col min="8206" max="8208" width="5.42578125" style="16" bestFit="1" customWidth="1"/>
    <col min="8209" max="8209" width="3.7109375" style="16" customWidth="1"/>
    <col min="8210" max="8213" width="5.28515625" style="16" customWidth="1"/>
    <col min="8214" max="8216" width="5.42578125" style="16" bestFit="1" customWidth="1"/>
    <col min="8217" max="8217" width="6.42578125" style="16" bestFit="1" customWidth="1"/>
    <col min="8218" max="8218" width="5.42578125" style="16" customWidth="1"/>
    <col min="8219" max="8219" width="3.28515625" style="16" customWidth="1"/>
    <col min="8220" max="8220" width="5.140625" style="16" customWidth="1"/>
    <col min="8221" max="8221" width="5.7109375" style="16" customWidth="1"/>
    <col min="8222" max="8223" width="5.28515625" style="16" customWidth="1"/>
    <col min="8224" max="8224" width="5.5703125" style="16" customWidth="1"/>
    <col min="8225" max="8225" width="5.140625" style="16" customWidth="1"/>
    <col min="8226" max="8226" width="3.85546875" style="16" customWidth="1"/>
    <col min="8227" max="8227" width="6.140625" style="16" customWidth="1"/>
    <col min="8228" max="8228" width="5.42578125" style="16" bestFit="1" customWidth="1"/>
    <col min="8229" max="8229" width="4.28515625" style="16" customWidth="1"/>
    <col min="8230" max="8230" width="3.85546875" style="16" customWidth="1"/>
    <col min="8231" max="8449" width="11.42578125" style="16"/>
    <col min="8450" max="8450" width="4.28515625" style="16" bestFit="1" customWidth="1"/>
    <col min="8451" max="8451" width="11.42578125" style="16" customWidth="1"/>
    <col min="8452" max="8452" width="5" style="16" customWidth="1"/>
    <col min="8453" max="8453" width="5.140625" style="16" customWidth="1"/>
    <col min="8454" max="8454" width="5.7109375" style="16" bestFit="1" customWidth="1"/>
    <col min="8455" max="8455" width="5.7109375" style="16" customWidth="1"/>
    <col min="8456" max="8456" width="5.5703125" style="16" bestFit="1" customWidth="1"/>
    <col min="8457" max="8457" width="5.7109375" style="16" customWidth="1"/>
    <col min="8458" max="8458" width="5.42578125" style="16" customWidth="1"/>
    <col min="8459" max="8459" width="5.28515625" style="16" customWidth="1"/>
    <col min="8460" max="8460" width="5.5703125" style="16" bestFit="1" customWidth="1"/>
    <col min="8461" max="8461" width="5.28515625" style="16" customWidth="1"/>
    <col min="8462" max="8464" width="5.42578125" style="16" bestFit="1" customWidth="1"/>
    <col min="8465" max="8465" width="3.7109375" style="16" customWidth="1"/>
    <col min="8466" max="8469" width="5.28515625" style="16" customWidth="1"/>
    <col min="8470" max="8472" width="5.42578125" style="16" bestFit="1" customWidth="1"/>
    <col min="8473" max="8473" width="6.42578125" style="16" bestFit="1" customWidth="1"/>
    <col min="8474" max="8474" width="5.42578125" style="16" customWidth="1"/>
    <col min="8475" max="8475" width="3.28515625" style="16" customWidth="1"/>
    <col min="8476" max="8476" width="5.140625" style="16" customWidth="1"/>
    <col min="8477" max="8477" width="5.7109375" style="16" customWidth="1"/>
    <col min="8478" max="8479" width="5.28515625" style="16" customWidth="1"/>
    <col min="8480" max="8480" width="5.5703125" style="16" customWidth="1"/>
    <col min="8481" max="8481" width="5.140625" style="16" customWidth="1"/>
    <col min="8482" max="8482" width="3.85546875" style="16" customWidth="1"/>
    <col min="8483" max="8483" width="6.140625" style="16" customWidth="1"/>
    <col min="8484" max="8484" width="5.42578125" style="16" bestFit="1" customWidth="1"/>
    <col min="8485" max="8485" width="4.28515625" style="16" customWidth="1"/>
    <col min="8486" max="8486" width="3.85546875" style="16" customWidth="1"/>
    <col min="8487" max="8705" width="11.42578125" style="16"/>
    <col min="8706" max="8706" width="4.28515625" style="16" bestFit="1" customWidth="1"/>
    <col min="8707" max="8707" width="11.42578125" style="16" customWidth="1"/>
    <col min="8708" max="8708" width="5" style="16" customWidth="1"/>
    <col min="8709" max="8709" width="5.140625" style="16" customWidth="1"/>
    <col min="8710" max="8710" width="5.7109375" style="16" bestFit="1" customWidth="1"/>
    <col min="8711" max="8711" width="5.7109375" style="16" customWidth="1"/>
    <col min="8712" max="8712" width="5.5703125" style="16" bestFit="1" customWidth="1"/>
    <col min="8713" max="8713" width="5.7109375" style="16" customWidth="1"/>
    <col min="8714" max="8714" width="5.42578125" style="16" customWidth="1"/>
    <col min="8715" max="8715" width="5.28515625" style="16" customWidth="1"/>
    <col min="8716" max="8716" width="5.5703125" style="16" bestFit="1" customWidth="1"/>
    <col min="8717" max="8717" width="5.28515625" style="16" customWidth="1"/>
    <col min="8718" max="8720" width="5.42578125" style="16" bestFit="1" customWidth="1"/>
    <col min="8721" max="8721" width="3.7109375" style="16" customWidth="1"/>
    <col min="8722" max="8725" width="5.28515625" style="16" customWidth="1"/>
    <col min="8726" max="8728" width="5.42578125" style="16" bestFit="1" customWidth="1"/>
    <col min="8729" max="8729" width="6.42578125" style="16" bestFit="1" customWidth="1"/>
    <col min="8730" max="8730" width="5.42578125" style="16" customWidth="1"/>
    <col min="8731" max="8731" width="3.28515625" style="16" customWidth="1"/>
    <col min="8732" max="8732" width="5.140625" style="16" customWidth="1"/>
    <col min="8733" max="8733" width="5.7109375" style="16" customWidth="1"/>
    <col min="8734" max="8735" width="5.28515625" style="16" customWidth="1"/>
    <col min="8736" max="8736" width="5.5703125" style="16" customWidth="1"/>
    <col min="8737" max="8737" width="5.140625" style="16" customWidth="1"/>
    <col min="8738" max="8738" width="3.85546875" style="16" customWidth="1"/>
    <col min="8739" max="8739" width="6.140625" style="16" customWidth="1"/>
    <col min="8740" max="8740" width="5.42578125" style="16" bestFit="1" customWidth="1"/>
    <col min="8741" max="8741" width="4.28515625" style="16" customWidth="1"/>
    <col min="8742" max="8742" width="3.85546875" style="16" customWidth="1"/>
    <col min="8743" max="8961" width="11.42578125" style="16"/>
    <col min="8962" max="8962" width="4.28515625" style="16" bestFit="1" customWidth="1"/>
    <col min="8963" max="8963" width="11.42578125" style="16" customWidth="1"/>
    <col min="8964" max="8964" width="5" style="16" customWidth="1"/>
    <col min="8965" max="8965" width="5.140625" style="16" customWidth="1"/>
    <col min="8966" max="8966" width="5.7109375" style="16" bestFit="1" customWidth="1"/>
    <col min="8967" max="8967" width="5.7109375" style="16" customWidth="1"/>
    <col min="8968" max="8968" width="5.5703125" style="16" bestFit="1" customWidth="1"/>
    <col min="8969" max="8969" width="5.7109375" style="16" customWidth="1"/>
    <col min="8970" max="8970" width="5.42578125" style="16" customWidth="1"/>
    <col min="8971" max="8971" width="5.28515625" style="16" customWidth="1"/>
    <col min="8972" max="8972" width="5.5703125" style="16" bestFit="1" customWidth="1"/>
    <col min="8973" max="8973" width="5.28515625" style="16" customWidth="1"/>
    <col min="8974" max="8976" width="5.42578125" style="16" bestFit="1" customWidth="1"/>
    <col min="8977" max="8977" width="3.7109375" style="16" customWidth="1"/>
    <col min="8978" max="8981" width="5.28515625" style="16" customWidth="1"/>
    <col min="8982" max="8984" width="5.42578125" style="16" bestFit="1" customWidth="1"/>
    <col min="8985" max="8985" width="6.42578125" style="16" bestFit="1" customWidth="1"/>
    <col min="8986" max="8986" width="5.42578125" style="16" customWidth="1"/>
    <col min="8987" max="8987" width="3.28515625" style="16" customWidth="1"/>
    <col min="8988" max="8988" width="5.140625" style="16" customWidth="1"/>
    <col min="8989" max="8989" width="5.7109375" style="16" customWidth="1"/>
    <col min="8990" max="8991" width="5.28515625" style="16" customWidth="1"/>
    <col min="8992" max="8992" width="5.5703125" style="16" customWidth="1"/>
    <col min="8993" max="8993" width="5.140625" style="16" customWidth="1"/>
    <col min="8994" max="8994" width="3.85546875" style="16" customWidth="1"/>
    <col min="8995" max="8995" width="6.140625" style="16" customWidth="1"/>
    <col min="8996" max="8996" width="5.42578125" style="16" bestFit="1" customWidth="1"/>
    <col min="8997" max="8997" width="4.28515625" style="16" customWidth="1"/>
    <col min="8998" max="8998" width="3.85546875" style="16" customWidth="1"/>
    <col min="8999" max="9217" width="11.42578125" style="16"/>
    <col min="9218" max="9218" width="4.28515625" style="16" bestFit="1" customWidth="1"/>
    <col min="9219" max="9219" width="11.42578125" style="16" customWidth="1"/>
    <col min="9220" max="9220" width="5" style="16" customWidth="1"/>
    <col min="9221" max="9221" width="5.140625" style="16" customWidth="1"/>
    <col min="9222" max="9222" width="5.7109375" style="16" bestFit="1" customWidth="1"/>
    <col min="9223" max="9223" width="5.7109375" style="16" customWidth="1"/>
    <col min="9224" max="9224" width="5.5703125" style="16" bestFit="1" customWidth="1"/>
    <col min="9225" max="9225" width="5.7109375" style="16" customWidth="1"/>
    <col min="9226" max="9226" width="5.42578125" style="16" customWidth="1"/>
    <col min="9227" max="9227" width="5.28515625" style="16" customWidth="1"/>
    <col min="9228" max="9228" width="5.5703125" style="16" bestFit="1" customWidth="1"/>
    <col min="9229" max="9229" width="5.28515625" style="16" customWidth="1"/>
    <col min="9230" max="9232" width="5.42578125" style="16" bestFit="1" customWidth="1"/>
    <col min="9233" max="9233" width="3.7109375" style="16" customWidth="1"/>
    <col min="9234" max="9237" width="5.28515625" style="16" customWidth="1"/>
    <col min="9238" max="9240" width="5.42578125" style="16" bestFit="1" customWidth="1"/>
    <col min="9241" max="9241" width="6.42578125" style="16" bestFit="1" customWidth="1"/>
    <col min="9242" max="9242" width="5.42578125" style="16" customWidth="1"/>
    <col min="9243" max="9243" width="3.28515625" style="16" customWidth="1"/>
    <col min="9244" max="9244" width="5.140625" style="16" customWidth="1"/>
    <col min="9245" max="9245" width="5.7109375" style="16" customWidth="1"/>
    <col min="9246" max="9247" width="5.28515625" style="16" customWidth="1"/>
    <col min="9248" max="9248" width="5.5703125" style="16" customWidth="1"/>
    <col min="9249" max="9249" width="5.140625" style="16" customWidth="1"/>
    <col min="9250" max="9250" width="3.85546875" style="16" customWidth="1"/>
    <col min="9251" max="9251" width="6.140625" style="16" customWidth="1"/>
    <col min="9252" max="9252" width="5.42578125" style="16" bestFit="1" customWidth="1"/>
    <col min="9253" max="9253" width="4.28515625" style="16" customWidth="1"/>
    <col min="9254" max="9254" width="3.85546875" style="16" customWidth="1"/>
    <col min="9255" max="9473" width="11.42578125" style="16"/>
    <col min="9474" max="9474" width="4.28515625" style="16" bestFit="1" customWidth="1"/>
    <col min="9475" max="9475" width="11.42578125" style="16" customWidth="1"/>
    <col min="9476" max="9476" width="5" style="16" customWidth="1"/>
    <col min="9477" max="9477" width="5.140625" style="16" customWidth="1"/>
    <col min="9478" max="9478" width="5.7109375" style="16" bestFit="1" customWidth="1"/>
    <col min="9479" max="9479" width="5.7109375" style="16" customWidth="1"/>
    <col min="9480" max="9480" width="5.5703125" style="16" bestFit="1" customWidth="1"/>
    <col min="9481" max="9481" width="5.7109375" style="16" customWidth="1"/>
    <col min="9482" max="9482" width="5.42578125" style="16" customWidth="1"/>
    <col min="9483" max="9483" width="5.28515625" style="16" customWidth="1"/>
    <col min="9484" max="9484" width="5.5703125" style="16" bestFit="1" customWidth="1"/>
    <col min="9485" max="9485" width="5.28515625" style="16" customWidth="1"/>
    <col min="9486" max="9488" width="5.42578125" style="16" bestFit="1" customWidth="1"/>
    <col min="9489" max="9489" width="3.7109375" style="16" customWidth="1"/>
    <col min="9490" max="9493" width="5.28515625" style="16" customWidth="1"/>
    <col min="9494" max="9496" width="5.42578125" style="16" bestFit="1" customWidth="1"/>
    <col min="9497" max="9497" width="6.42578125" style="16" bestFit="1" customWidth="1"/>
    <col min="9498" max="9498" width="5.42578125" style="16" customWidth="1"/>
    <col min="9499" max="9499" width="3.28515625" style="16" customWidth="1"/>
    <col min="9500" max="9500" width="5.140625" style="16" customWidth="1"/>
    <col min="9501" max="9501" width="5.7109375" style="16" customWidth="1"/>
    <col min="9502" max="9503" width="5.28515625" style="16" customWidth="1"/>
    <col min="9504" max="9504" width="5.5703125" style="16" customWidth="1"/>
    <col min="9505" max="9505" width="5.140625" style="16" customWidth="1"/>
    <col min="9506" max="9506" width="3.85546875" style="16" customWidth="1"/>
    <col min="9507" max="9507" width="6.140625" style="16" customWidth="1"/>
    <col min="9508" max="9508" width="5.42578125" style="16" bestFit="1" customWidth="1"/>
    <col min="9509" max="9509" width="4.28515625" style="16" customWidth="1"/>
    <col min="9510" max="9510" width="3.85546875" style="16" customWidth="1"/>
    <col min="9511" max="9729" width="11.42578125" style="16"/>
    <col min="9730" max="9730" width="4.28515625" style="16" bestFit="1" customWidth="1"/>
    <col min="9731" max="9731" width="11.42578125" style="16" customWidth="1"/>
    <col min="9732" max="9732" width="5" style="16" customWidth="1"/>
    <col min="9733" max="9733" width="5.140625" style="16" customWidth="1"/>
    <col min="9734" max="9734" width="5.7109375" style="16" bestFit="1" customWidth="1"/>
    <col min="9735" max="9735" width="5.7109375" style="16" customWidth="1"/>
    <col min="9736" max="9736" width="5.5703125" style="16" bestFit="1" customWidth="1"/>
    <col min="9737" max="9737" width="5.7109375" style="16" customWidth="1"/>
    <col min="9738" max="9738" width="5.42578125" style="16" customWidth="1"/>
    <col min="9739" max="9739" width="5.28515625" style="16" customWidth="1"/>
    <col min="9740" max="9740" width="5.5703125" style="16" bestFit="1" customWidth="1"/>
    <col min="9741" max="9741" width="5.28515625" style="16" customWidth="1"/>
    <col min="9742" max="9744" width="5.42578125" style="16" bestFit="1" customWidth="1"/>
    <col min="9745" max="9745" width="3.7109375" style="16" customWidth="1"/>
    <col min="9746" max="9749" width="5.28515625" style="16" customWidth="1"/>
    <col min="9750" max="9752" width="5.42578125" style="16" bestFit="1" customWidth="1"/>
    <col min="9753" max="9753" width="6.42578125" style="16" bestFit="1" customWidth="1"/>
    <col min="9754" max="9754" width="5.42578125" style="16" customWidth="1"/>
    <col min="9755" max="9755" width="3.28515625" style="16" customWidth="1"/>
    <col min="9756" max="9756" width="5.140625" style="16" customWidth="1"/>
    <col min="9757" max="9757" width="5.7109375" style="16" customWidth="1"/>
    <col min="9758" max="9759" width="5.28515625" style="16" customWidth="1"/>
    <col min="9760" max="9760" width="5.5703125" style="16" customWidth="1"/>
    <col min="9761" max="9761" width="5.140625" style="16" customWidth="1"/>
    <col min="9762" max="9762" width="3.85546875" style="16" customWidth="1"/>
    <col min="9763" max="9763" width="6.140625" style="16" customWidth="1"/>
    <col min="9764" max="9764" width="5.42578125" style="16" bestFit="1" customWidth="1"/>
    <col min="9765" max="9765" width="4.28515625" style="16" customWidth="1"/>
    <col min="9766" max="9766" width="3.85546875" style="16" customWidth="1"/>
    <col min="9767" max="9985" width="11.42578125" style="16"/>
    <col min="9986" max="9986" width="4.28515625" style="16" bestFit="1" customWidth="1"/>
    <col min="9987" max="9987" width="11.42578125" style="16" customWidth="1"/>
    <col min="9988" max="9988" width="5" style="16" customWidth="1"/>
    <col min="9989" max="9989" width="5.140625" style="16" customWidth="1"/>
    <col min="9990" max="9990" width="5.7109375" style="16" bestFit="1" customWidth="1"/>
    <col min="9991" max="9991" width="5.7109375" style="16" customWidth="1"/>
    <col min="9992" max="9992" width="5.5703125" style="16" bestFit="1" customWidth="1"/>
    <col min="9993" max="9993" width="5.7109375" style="16" customWidth="1"/>
    <col min="9994" max="9994" width="5.42578125" style="16" customWidth="1"/>
    <col min="9995" max="9995" width="5.28515625" style="16" customWidth="1"/>
    <col min="9996" max="9996" width="5.5703125" style="16" bestFit="1" customWidth="1"/>
    <col min="9997" max="9997" width="5.28515625" style="16" customWidth="1"/>
    <col min="9998" max="10000" width="5.42578125" style="16" bestFit="1" customWidth="1"/>
    <col min="10001" max="10001" width="3.7109375" style="16" customWidth="1"/>
    <col min="10002" max="10005" width="5.28515625" style="16" customWidth="1"/>
    <col min="10006" max="10008" width="5.42578125" style="16" bestFit="1" customWidth="1"/>
    <col min="10009" max="10009" width="6.42578125" style="16" bestFit="1" customWidth="1"/>
    <col min="10010" max="10010" width="5.42578125" style="16" customWidth="1"/>
    <col min="10011" max="10011" width="3.28515625" style="16" customWidth="1"/>
    <col min="10012" max="10012" width="5.140625" style="16" customWidth="1"/>
    <col min="10013" max="10013" width="5.7109375" style="16" customWidth="1"/>
    <col min="10014" max="10015" width="5.28515625" style="16" customWidth="1"/>
    <col min="10016" max="10016" width="5.5703125" style="16" customWidth="1"/>
    <col min="10017" max="10017" width="5.140625" style="16" customWidth="1"/>
    <col min="10018" max="10018" width="3.85546875" style="16" customWidth="1"/>
    <col min="10019" max="10019" width="6.140625" style="16" customWidth="1"/>
    <col min="10020" max="10020" width="5.42578125" style="16" bestFit="1" customWidth="1"/>
    <col min="10021" max="10021" width="4.28515625" style="16" customWidth="1"/>
    <col min="10022" max="10022" width="3.85546875" style="16" customWidth="1"/>
    <col min="10023" max="10241" width="11.42578125" style="16"/>
    <col min="10242" max="10242" width="4.28515625" style="16" bestFit="1" customWidth="1"/>
    <col min="10243" max="10243" width="11.42578125" style="16" customWidth="1"/>
    <col min="10244" max="10244" width="5" style="16" customWidth="1"/>
    <col min="10245" max="10245" width="5.140625" style="16" customWidth="1"/>
    <col min="10246" max="10246" width="5.7109375" style="16" bestFit="1" customWidth="1"/>
    <col min="10247" max="10247" width="5.7109375" style="16" customWidth="1"/>
    <col min="10248" max="10248" width="5.5703125" style="16" bestFit="1" customWidth="1"/>
    <col min="10249" max="10249" width="5.7109375" style="16" customWidth="1"/>
    <col min="10250" max="10250" width="5.42578125" style="16" customWidth="1"/>
    <col min="10251" max="10251" width="5.28515625" style="16" customWidth="1"/>
    <col min="10252" max="10252" width="5.5703125" style="16" bestFit="1" customWidth="1"/>
    <col min="10253" max="10253" width="5.28515625" style="16" customWidth="1"/>
    <col min="10254" max="10256" width="5.42578125" style="16" bestFit="1" customWidth="1"/>
    <col min="10257" max="10257" width="3.7109375" style="16" customWidth="1"/>
    <col min="10258" max="10261" width="5.28515625" style="16" customWidth="1"/>
    <col min="10262" max="10264" width="5.42578125" style="16" bestFit="1" customWidth="1"/>
    <col min="10265" max="10265" width="6.42578125" style="16" bestFit="1" customWidth="1"/>
    <col min="10266" max="10266" width="5.42578125" style="16" customWidth="1"/>
    <col min="10267" max="10267" width="3.28515625" style="16" customWidth="1"/>
    <col min="10268" max="10268" width="5.140625" style="16" customWidth="1"/>
    <col min="10269" max="10269" width="5.7109375" style="16" customWidth="1"/>
    <col min="10270" max="10271" width="5.28515625" style="16" customWidth="1"/>
    <col min="10272" max="10272" width="5.5703125" style="16" customWidth="1"/>
    <col min="10273" max="10273" width="5.140625" style="16" customWidth="1"/>
    <col min="10274" max="10274" width="3.85546875" style="16" customWidth="1"/>
    <col min="10275" max="10275" width="6.140625" style="16" customWidth="1"/>
    <col min="10276" max="10276" width="5.42578125" style="16" bestFit="1" customWidth="1"/>
    <col min="10277" max="10277" width="4.28515625" style="16" customWidth="1"/>
    <col min="10278" max="10278" width="3.85546875" style="16" customWidth="1"/>
    <col min="10279" max="10497" width="11.42578125" style="16"/>
    <col min="10498" max="10498" width="4.28515625" style="16" bestFit="1" customWidth="1"/>
    <col min="10499" max="10499" width="11.42578125" style="16" customWidth="1"/>
    <col min="10500" max="10500" width="5" style="16" customWidth="1"/>
    <col min="10501" max="10501" width="5.140625" style="16" customWidth="1"/>
    <col min="10502" max="10502" width="5.7109375" style="16" bestFit="1" customWidth="1"/>
    <col min="10503" max="10503" width="5.7109375" style="16" customWidth="1"/>
    <col min="10504" max="10504" width="5.5703125" style="16" bestFit="1" customWidth="1"/>
    <col min="10505" max="10505" width="5.7109375" style="16" customWidth="1"/>
    <col min="10506" max="10506" width="5.42578125" style="16" customWidth="1"/>
    <col min="10507" max="10507" width="5.28515625" style="16" customWidth="1"/>
    <col min="10508" max="10508" width="5.5703125" style="16" bestFit="1" customWidth="1"/>
    <col min="10509" max="10509" width="5.28515625" style="16" customWidth="1"/>
    <col min="10510" max="10512" width="5.42578125" style="16" bestFit="1" customWidth="1"/>
    <col min="10513" max="10513" width="3.7109375" style="16" customWidth="1"/>
    <col min="10514" max="10517" width="5.28515625" style="16" customWidth="1"/>
    <col min="10518" max="10520" width="5.42578125" style="16" bestFit="1" customWidth="1"/>
    <col min="10521" max="10521" width="6.42578125" style="16" bestFit="1" customWidth="1"/>
    <col min="10522" max="10522" width="5.42578125" style="16" customWidth="1"/>
    <col min="10523" max="10523" width="3.28515625" style="16" customWidth="1"/>
    <col min="10524" max="10524" width="5.140625" style="16" customWidth="1"/>
    <col min="10525" max="10525" width="5.7109375" style="16" customWidth="1"/>
    <col min="10526" max="10527" width="5.28515625" style="16" customWidth="1"/>
    <col min="10528" max="10528" width="5.5703125" style="16" customWidth="1"/>
    <col min="10529" max="10529" width="5.140625" style="16" customWidth="1"/>
    <col min="10530" max="10530" width="3.85546875" style="16" customWidth="1"/>
    <col min="10531" max="10531" width="6.140625" style="16" customWidth="1"/>
    <col min="10532" max="10532" width="5.42578125" style="16" bestFit="1" customWidth="1"/>
    <col min="10533" max="10533" width="4.28515625" style="16" customWidth="1"/>
    <col min="10534" max="10534" width="3.85546875" style="16" customWidth="1"/>
    <col min="10535" max="10753" width="11.42578125" style="16"/>
    <col min="10754" max="10754" width="4.28515625" style="16" bestFit="1" customWidth="1"/>
    <col min="10755" max="10755" width="11.42578125" style="16" customWidth="1"/>
    <col min="10756" max="10756" width="5" style="16" customWidth="1"/>
    <col min="10757" max="10757" width="5.140625" style="16" customWidth="1"/>
    <col min="10758" max="10758" width="5.7109375" style="16" bestFit="1" customWidth="1"/>
    <col min="10759" max="10759" width="5.7109375" style="16" customWidth="1"/>
    <col min="10760" max="10760" width="5.5703125" style="16" bestFit="1" customWidth="1"/>
    <col min="10761" max="10761" width="5.7109375" style="16" customWidth="1"/>
    <col min="10762" max="10762" width="5.42578125" style="16" customWidth="1"/>
    <col min="10763" max="10763" width="5.28515625" style="16" customWidth="1"/>
    <col min="10764" max="10764" width="5.5703125" style="16" bestFit="1" customWidth="1"/>
    <col min="10765" max="10765" width="5.28515625" style="16" customWidth="1"/>
    <col min="10766" max="10768" width="5.42578125" style="16" bestFit="1" customWidth="1"/>
    <col min="10769" max="10769" width="3.7109375" style="16" customWidth="1"/>
    <col min="10770" max="10773" width="5.28515625" style="16" customWidth="1"/>
    <col min="10774" max="10776" width="5.42578125" style="16" bestFit="1" customWidth="1"/>
    <col min="10777" max="10777" width="6.42578125" style="16" bestFit="1" customWidth="1"/>
    <col min="10778" max="10778" width="5.42578125" style="16" customWidth="1"/>
    <col min="10779" max="10779" width="3.28515625" style="16" customWidth="1"/>
    <col min="10780" max="10780" width="5.140625" style="16" customWidth="1"/>
    <col min="10781" max="10781" width="5.7109375" style="16" customWidth="1"/>
    <col min="10782" max="10783" width="5.28515625" style="16" customWidth="1"/>
    <col min="10784" max="10784" width="5.5703125" style="16" customWidth="1"/>
    <col min="10785" max="10785" width="5.140625" style="16" customWidth="1"/>
    <col min="10786" max="10786" width="3.85546875" style="16" customWidth="1"/>
    <col min="10787" max="10787" width="6.140625" style="16" customWidth="1"/>
    <col min="10788" max="10788" width="5.42578125" style="16" bestFit="1" customWidth="1"/>
    <col min="10789" max="10789" width="4.28515625" style="16" customWidth="1"/>
    <col min="10790" max="10790" width="3.85546875" style="16" customWidth="1"/>
    <col min="10791" max="11009" width="11.42578125" style="16"/>
    <col min="11010" max="11010" width="4.28515625" style="16" bestFit="1" customWidth="1"/>
    <col min="11011" max="11011" width="11.42578125" style="16" customWidth="1"/>
    <col min="11012" max="11012" width="5" style="16" customWidth="1"/>
    <col min="11013" max="11013" width="5.140625" style="16" customWidth="1"/>
    <col min="11014" max="11014" width="5.7109375" style="16" bestFit="1" customWidth="1"/>
    <col min="11015" max="11015" width="5.7109375" style="16" customWidth="1"/>
    <col min="11016" max="11016" width="5.5703125" style="16" bestFit="1" customWidth="1"/>
    <col min="11017" max="11017" width="5.7109375" style="16" customWidth="1"/>
    <col min="11018" max="11018" width="5.42578125" style="16" customWidth="1"/>
    <col min="11019" max="11019" width="5.28515625" style="16" customWidth="1"/>
    <col min="11020" max="11020" width="5.5703125" style="16" bestFit="1" customWidth="1"/>
    <col min="11021" max="11021" width="5.28515625" style="16" customWidth="1"/>
    <col min="11022" max="11024" width="5.42578125" style="16" bestFit="1" customWidth="1"/>
    <col min="11025" max="11025" width="3.7109375" style="16" customWidth="1"/>
    <col min="11026" max="11029" width="5.28515625" style="16" customWidth="1"/>
    <col min="11030" max="11032" width="5.42578125" style="16" bestFit="1" customWidth="1"/>
    <col min="11033" max="11033" width="6.42578125" style="16" bestFit="1" customWidth="1"/>
    <col min="11034" max="11034" width="5.42578125" style="16" customWidth="1"/>
    <col min="11035" max="11035" width="3.28515625" style="16" customWidth="1"/>
    <col min="11036" max="11036" width="5.140625" style="16" customWidth="1"/>
    <col min="11037" max="11037" width="5.7109375" style="16" customWidth="1"/>
    <col min="11038" max="11039" width="5.28515625" style="16" customWidth="1"/>
    <col min="11040" max="11040" width="5.5703125" style="16" customWidth="1"/>
    <col min="11041" max="11041" width="5.140625" style="16" customWidth="1"/>
    <col min="11042" max="11042" width="3.85546875" style="16" customWidth="1"/>
    <col min="11043" max="11043" width="6.140625" style="16" customWidth="1"/>
    <col min="11044" max="11044" width="5.42578125" style="16" bestFit="1" customWidth="1"/>
    <col min="11045" max="11045" width="4.28515625" style="16" customWidth="1"/>
    <col min="11046" max="11046" width="3.85546875" style="16" customWidth="1"/>
    <col min="11047" max="11265" width="11.42578125" style="16"/>
    <col min="11266" max="11266" width="4.28515625" style="16" bestFit="1" customWidth="1"/>
    <col min="11267" max="11267" width="11.42578125" style="16" customWidth="1"/>
    <col min="11268" max="11268" width="5" style="16" customWidth="1"/>
    <col min="11269" max="11269" width="5.140625" style="16" customWidth="1"/>
    <col min="11270" max="11270" width="5.7109375" style="16" bestFit="1" customWidth="1"/>
    <col min="11271" max="11271" width="5.7109375" style="16" customWidth="1"/>
    <col min="11272" max="11272" width="5.5703125" style="16" bestFit="1" customWidth="1"/>
    <col min="11273" max="11273" width="5.7109375" style="16" customWidth="1"/>
    <col min="11274" max="11274" width="5.42578125" style="16" customWidth="1"/>
    <col min="11275" max="11275" width="5.28515625" style="16" customWidth="1"/>
    <col min="11276" max="11276" width="5.5703125" style="16" bestFit="1" customWidth="1"/>
    <col min="11277" max="11277" width="5.28515625" style="16" customWidth="1"/>
    <col min="11278" max="11280" width="5.42578125" style="16" bestFit="1" customWidth="1"/>
    <col min="11281" max="11281" width="3.7109375" style="16" customWidth="1"/>
    <col min="11282" max="11285" width="5.28515625" style="16" customWidth="1"/>
    <col min="11286" max="11288" width="5.42578125" style="16" bestFit="1" customWidth="1"/>
    <col min="11289" max="11289" width="6.42578125" style="16" bestFit="1" customWidth="1"/>
    <col min="11290" max="11290" width="5.42578125" style="16" customWidth="1"/>
    <col min="11291" max="11291" width="3.28515625" style="16" customWidth="1"/>
    <col min="11292" max="11292" width="5.140625" style="16" customWidth="1"/>
    <col min="11293" max="11293" width="5.7109375" style="16" customWidth="1"/>
    <col min="11294" max="11295" width="5.28515625" style="16" customWidth="1"/>
    <col min="11296" max="11296" width="5.5703125" style="16" customWidth="1"/>
    <col min="11297" max="11297" width="5.140625" style="16" customWidth="1"/>
    <col min="11298" max="11298" width="3.85546875" style="16" customWidth="1"/>
    <col min="11299" max="11299" width="6.140625" style="16" customWidth="1"/>
    <col min="11300" max="11300" width="5.42578125" style="16" bestFit="1" customWidth="1"/>
    <col min="11301" max="11301" width="4.28515625" style="16" customWidth="1"/>
    <col min="11302" max="11302" width="3.85546875" style="16" customWidth="1"/>
    <col min="11303" max="11521" width="11.42578125" style="16"/>
    <col min="11522" max="11522" width="4.28515625" style="16" bestFit="1" customWidth="1"/>
    <col min="11523" max="11523" width="11.42578125" style="16" customWidth="1"/>
    <col min="11524" max="11524" width="5" style="16" customWidth="1"/>
    <col min="11525" max="11525" width="5.140625" style="16" customWidth="1"/>
    <col min="11526" max="11526" width="5.7109375" style="16" bestFit="1" customWidth="1"/>
    <col min="11527" max="11527" width="5.7109375" style="16" customWidth="1"/>
    <col min="11528" max="11528" width="5.5703125" style="16" bestFit="1" customWidth="1"/>
    <col min="11529" max="11529" width="5.7109375" style="16" customWidth="1"/>
    <col min="11530" max="11530" width="5.42578125" style="16" customWidth="1"/>
    <col min="11531" max="11531" width="5.28515625" style="16" customWidth="1"/>
    <col min="11532" max="11532" width="5.5703125" style="16" bestFit="1" customWidth="1"/>
    <col min="11533" max="11533" width="5.28515625" style="16" customWidth="1"/>
    <col min="11534" max="11536" width="5.42578125" style="16" bestFit="1" customWidth="1"/>
    <col min="11537" max="11537" width="3.7109375" style="16" customWidth="1"/>
    <col min="11538" max="11541" width="5.28515625" style="16" customWidth="1"/>
    <col min="11542" max="11544" width="5.42578125" style="16" bestFit="1" customWidth="1"/>
    <col min="11545" max="11545" width="6.42578125" style="16" bestFit="1" customWidth="1"/>
    <col min="11546" max="11546" width="5.42578125" style="16" customWidth="1"/>
    <col min="11547" max="11547" width="3.28515625" style="16" customWidth="1"/>
    <col min="11548" max="11548" width="5.140625" style="16" customWidth="1"/>
    <col min="11549" max="11549" width="5.7109375" style="16" customWidth="1"/>
    <col min="11550" max="11551" width="5.28515625" style="16" customWidth="1"/>
    <col min="11552" max="11552" width="5.5703125" style="16" customWidth="1"/>
    <col min="11553" max="11553" width="5.140625" style="16" customWidth="1"/>
    <col min="11554" max="11554" width="3.85546875" style="16" customWidth="1"/>
    <col min="11555" max="11555" width="6.140625" style="16" customWidth="1"/>
    <col min="11556" max="11556" width="5.42578125" style="16" bestFit="1" customWidth="1"/>
    <col min="11557" max="11557" width="4.28515625" style="16" customWidth="1"/>
    <col min="11558" max="11558" width="3.85546875" style="16" customWidth="1"/>
    <col min="11559" max="11777" width="11.42578125" style="16"/>
    <col min="11778" max="11778" width="4.28515625" style="16" bestFit="1" customWidth="1"/>
    <col min="11779" max="11779" width="11.42578125" style="16" customWidth="1"/>
    <col min="11780" max="11780" width="5" style="16" customWidth="1"/>
    <col min="11781" max="11781" width="5.140625" style="16" customWidth="1"/>
    <col min="11782" max="11782" width="5.7109375" style="16" bestFit="1" customWidth="1"/>
    <col min="11783" max="11783" width="5.7109375" style="16" customWidth="1"/>
    <col min="11784" max="11784" width="5.5703125" style="16" bestFit="1" customWidth="1"/>
    <col min="11785" max="11785" width="5.7109375" style="16" customWidth="1"/>
    <col min="11786" max="11786" width="5.42578125" style="16" customWidth="1"/>
    <col min="11787" max="11787" width="5.28515625" style="16" customWidth="1"/>
    <col min="11788" max="11788" width="5.5703125" style="16" bestFit="1" customWidth="1"/>
    <col min="11789" max="11789" width="5.28515625" style="16" customWidth="1"/>
    <col min="11790" max="11792" width="5.42578125" style="16" bestFit="1" customWidth="1"/>
    <col min="11793" max="11793" width="3.7109375" style="16" customWidth="1"/>
    <col min="11794" max="11797" width="5.28515625" style="16" customWidth="1"/>
    <col min="11798" max="11800" width="5.42578125" style="16" bestFit="1" customWidth="1"/>
    <col min="11801" max="11801" width="6.42578125" style="16" bestFit="1" customWidth="1"/>
    <col min="11802" max="11802" width="5.42578125" style="16" customWidth="1"/>
    <col min="11803" max="11803" width="3.28515625" style="16" customWidth="1"/>
    <col min="11804" max="11804" width="5.140625" style="16" customWidth="1"/>
    <col min="11805" max="11805" width="5.7109375" style="16" customWidth="1"/>
    <col min="11806" max="11807" width="5.28515625" style="16" customWidth="1"/>
    <col min="11808" max="11808" width="5.5703125" style="16" customWidth="1"/>
    <col min="11809" max="11809" width="5.140625" style="16" customWidth="1"/>
    <col min="11810" max="11810" width="3.85546875" style="16" customWidth="1"/>
    <col min="11811" max="11811" width="6.140625" style="16" customWidth="1"/>
    <col min="11812" max="11812" width="5.42578125" style="16" bestFit="1" customWidth="1"/>
    <col min="11813" max="11813" width="4.28515625" style="16" customWidth="1"/>
    <col min="11814" max="11814" width="3.85546875" style="16" customWidth="1"/>
    <col min="11815" max="12033" width="11.42578125" style="16"/>
    <col min="12034" max="12034" width="4.28515625" style="16" bestFit="1" customWidth="1"/>
    <col min="12035" max="12035" width="11.42578125" style="16" customWidth="1"/>
    <col min="12036" max="12036" width="5" style="16" customWidth="1"/>
    <col min="12037" max="12037" width="5.140625" style="16" customWidth="1"/>
    <col min="12038" max="12038" width="5.7109375" style="16" bestFit="1" customWidth="1"/>
    <col min="12039" max="12039" width="5.7109375" style="16" customWidth="1"/>
    <col min="12040" max="12040" width="5.5703125" style="16" bestFit="1" customWidth="1"/>
    <col min="12041" max="12041" width="5.7109375" style="16" customWidth="1"/>
    <col min="12042" max="12042" width="5.42578125" style="16" customWidth="1"/>
    <col min="12043" max="12043" width="5.28515625" style="16" customWidth="1"/>
    <col min="12044" max="12044" width="5.5703125" style="16" bestFit="1" customWidth="1"/>
    <col min="12045" max="12045" width="5.28515625" style="16" customWidth="1"/>
    <col min="12046" max="12048" width="5.42578125" style="16" bestFit="1" customWidth="1"/>
    <col min="12049" max="12049" width="3.7109375" style="16" customWidth="1"/>
    <col min="12050" max="12053" width="5.28515625" style="16" customWidth="1"/>
    <col min="12054" max="12056" width="5.42578125" style="16" bestFit="1" customWidth="1"/>
    <col min="12057" max="12057" width="6.42578125" style="16" bestFit="1" customWidth="1"/>
    <col min="12058" max="12058" width="5.42578125" style="16" customWidth="1"/>
    <col min="12059" max="12059" width="3.28515625" style="16" customWidth="1"/>
    <col min="12060" max="12060" width="5.140625" style="16" customWidth="1"/>
    <col min="12061" max="12061" width="5.7109375" style="16" customWidth="1"/>
    <col min="12062" max="12063" width="5.28515625" style="16" customWidth="1"/>
    <col min="12064" max="12064" width="5.5703125" style="16" customWidth="1"/>
    <col min="12065" max="12065" width="5.140625" style="16" customWidth="1"/>
    <col min="12066" max="12066" width="3.85546875" style="16" customWidth="1"/>
    <col min="12067" max="12067" width="6.140625" style="16" customWidth="1"/>
    <col min="12068" max="12068" width="5.42578125" style="16" bestFit="1" customWidth="1"/>
    <col min="12069" max="12069" width="4.28515625" style="16" customWidth="1"/>
    <col min="12070" max="12070" width="3.85546875" style="16" customWidth="1"/>
    <col min="12071" max="12289" width="11.42578125" style="16"/>
    <col min="12290" max="12290" width="4.28515625" style="16" bestFit="1" customWidth="1"/>
    <col min="12291" max="12291" width="11.42578125" style="16" customWidth="1"/>
    <col min="12292" max="12292" width="5" style="16" customWidth="1"/>
    <col min="12293" max="12293" width="5.140625" style="16" customWidth="1"/>
    <col min="12294" max="12294" width="5.7109375" style="16" bestFit="1" customWidth="1"/>
    <col min="12295" max="12295" width="5.7109375" style="16" customWidth="1"/>
    <col min="12296" max="12296" width="5.5703125" style="16" bestFit="1" customWidth="1"/>
    <col min="12297" max="12297" width="5.7109375" style="16" customWidth="1"/>
    <col min="12298" max="12298" width="5.42578125" style="16" customWidth="1"/>
    <col min="12299" max="12299" width="5.28515625" style="16" customWidth="1"/>
    <col min="12300" max="12300" width="5.5703125" style="16" bestFit="1" customWidth="1"/>
    <col min="12301" max="12301" width="5.28515625" style="16" customWidth="1"/>
    <col min="12302" max="12304" width="5.42578125" style="16" bestFit="1" customWidth="1"/>
    <col min="12305" max="12305" width="3.7109375" style="16" customWidth="1"/>
    <col min="12306" max="12309" width="5.28515625" style="16" customWidth="1"/>
    <col min="12310" max="12312" width="5.42578125" style="16" bestFit="1" customWidth="1"/>
    <col min="12313" max="12313" width="6.42578125" style="16" bestFit="1" customWidth="1"/>
    <col min="12314" max="12314" width="5.42578125" style="16" customWidth="1"/>
    <col min="12315" max="12315" width="3.28515625" style="16" customWidth="1"/>
    <col min="12316" max="12316" width="5.140625" style="16" customWidth="1"/>
    <col min="12317" max="12317" width="5.7109375" style="16" customWidth="1"/>
    <col min="12318" max="12319" width="5.28515625" style="16" customWidth="1"/>
    <col min="12320" max="12320" width="5.5703125" style="16" customWidth="1"/>
    <col min="12321" max="12321" width="5.140625" style="16" customWidth="1"/>
    <col min="12322" max="12322" width="3.85546875" style="16" customWidth="1"/>
    <col min="12323" max="12323" width="6.140625" style="16" customWidth="1"/>
    <col min="12324" max="12324" width="5.42578125" style="16" bestFit="1" customWidth="1"/>
    <col min="12325" max="12325" width="4.28515625" style="16" customWidth="1"/>
    <col min="12326" max="12326" width="3.85546875" style="16" customWidth="1"/>
    <col min="12327" max="12545" width="11.42578125" style="16"/>
    <col min="12546" max="12546" width="4.28515625" style="16" bestFit="1" customWidth="1"/>
    <col min="12547" max="12547" width="11.42578125" style="16" customWidth="1"/>
    <col min="12548" max="12548" width="5" style="16" customWidth="1"/>
    <col min="12549" max="12549" width="5.140625" style="16" customWidth="1"/>
    <col min="12550" max="12550" width="5.7109375" style="16" bestFit="1" customWidth="1"/>
    <col min="12551" max="12551" width="5.7109375" style="16" customWidth="1"/>
    <col min="12552" max="12552" width="5.5703125" style="16" bestFit="1" customWidth="1"/>
    <col min="12553" max="12553" width="5.7109375" style="16" customWidth="1"/>
    <col min="12554" max="12554" width="5.42578125" style="16" customWidth="1"/>
    <col min="12555" max="12555" width="5.28515625" style="16" customWidth="1"/>
    <col min="12556" max="12556" width="5.5703125" style="16" bestFit="1" customWidth="1"/>
    <col min="12557" max="12557" width="5.28515625" style="16" customWidth="1"/>
    <col min="12558" max="12560" width="5.42578125" style="16" bestFit="1" customWidth="1"/>
    <col min="12561" max="12561" width="3.7109375" style="16" customWidth="1"/>
    <col min="12562" max="12565" width="5.28515625" style="16" customWidth="1"/>
    <col min="12566" max="12568" width="5.42578125" style="16" bestFit="1" customWidth="1"/>
    <col min="12569" max="12569" width="6.42578125" style="16" bestFit="1" customWidth="1"/>
    <col min="12570" max="12570" width="5.42578125" style="16" customWidth="1"/>
    <col min="12571" max="12571" width="3.28515625" style="16" customWidth="1"/>
    <col min="12572" max="12572" width="5.140625" style="16" customWidth="1"/>
    <col min="12573" max="12573" width="5.7109375" style="16" customWidth="1"/>
    <col min="12574" max="12575" width="5.28515625" style="16" customWidth="1"/>
    <col min="12576" max="12576" width="5.5703125" style="16" customWidth="1"/>
    <col min="12577" max="12577" width="5.140625" style="16" customWidth="1"/>
    <col min="12578" max="12578" width="3.85546875" style="16" customWidth="1"/>
    <col min="12579" max="12579" width="6.140625" style="16" customWidth="1"/>
    <col min="12580" max="12580" width="5.42578125" style="16" bestFit="1" customWidth="1"/>
    <col min="12581" max="12581" width="4.28515625" style="16" customWidth="1"/>
    <col min="12582" max="12582" width="3.85546875" style="16" customWidth="1"/>
    <col min="12583" max="12801" width="11.42578125" style="16"/>
    <col min="12802" max="12802" width="4.28515625" style="16" bestFit="1" customWidth="1"/>
    <col min="12803" max="12803" width="11.42578125" style="16" customWidth="1"/>
    <col min="12804" max="12804" width="5" style="16" customWidth="1"/>
    <col min="12805" max="12805" width="5.140625" style="16" customWidth="1"/>
    <col min="12806" max="12806" width="5.7109375" style="16" bestFit="1" customWidth="1"/>
    <col min="12807" max="12807" width="5.7109375" style="16" customWidth="1"/>
    <col min="12808" max="12808" width="5.5703125" style="16" bestFit="1" customWidth="1"/>
    <col min="12809" max="12809" width="5.7109375" style="16" customWidth="1"/>
    <col min="12810" max="12810" width="5.42578125" style="16" customWidth="1"/>
    <col min="12811" max="12811" width="5.28515625" style="16" customWidth="1"/>
    <col min="12812" max="12812" width="5.5703125" style="16" bestFit="1" customWidth="1"/>
    <col min="12813" max="12813" width="5.28515625" style="16" customWidth="1"/>
    <col min="12814" max="12816" width="5.42578125" style="16" bestFit="1" customWidth="1"/>
    <col min="12817" max="12817" width="3.7109375" style="16" customWidth="1"/>
    <col min="12818" max="12821" width="5.28515625" style="16" customWidth="1"/>
    <col min="12822" max="12824" width="5.42578125" style="16" bestFit="1" customWidth="1"/>
    <col min="12825" max="12825" width="6.42578125" style="16" bestFit="1" customWidth="1"/>
    <col min="12826" max="12826" width="5.42578125" style="16" customWidth="1"/>
    <col min="12827" max="12827" width="3.28515625" style="16" customWidth="1"/>
    <col min="12828" max="12828" width="5.140625" style="16" customWidth="1"/>
    <col min="12829" max="12829" width="5.7109375" style="16" customWidth="1"/>
    <col min="12830" max="12831" width="5.28515625" style="16" customWidth="1"/>
    <col min="12832" max="12832" width="5.5703125" style="16" customWidth="1"/>
    <col min="12833" max="12833" width="5.140625" style="16" customWidth="1"/>
    <col min="12834" max="12834" width="3.85546875" style="16" customWidth="1"/>
    <col min="12835" max="12835" width="6.140625" style="16" customWidth="1"/>
    <col min="12836" max="12836" width="5.42578125" style="16" bestFit="1" customWidth="1"/>
    <col min="12837" max="12837" width="4.28515625" style="16" customWidth="1"/>
    <col min="12838" max="12838" width="3.85546875" style="16" customWidth="1"/>
    <col min="12839" max="13057" width="11.42578125" style="16"/>
    <col min="13058" max="13058" width="4.28515625" style="16" bestFit="1" customWidth="1"/>
    <col min="13059" max="13059" width="11.42578125" style="16" customWidth="1"/>
    <col min="13060" max="13060" width="5" style="16" customWidth="1"/>
    <col min="13061" max="13061" width="5.140625" style="16" customWidth="1"/>
    <col min="13062" max="13062" width="5.7109375" style="16" bestFit="1" customWidth="1"/>
    <col min="13063" max="13063" width="5.7109375" style="16" customWidth="1"/>
    <col min="13064" max="13064" width="5.5703125" style="16" bestFit="1" customWidth="1"/>
    <col min="13065" max="13065" width="5.7109375" style="16" customWidth="1"/>
    <col min="13066" max="13066" width="5.42578125" style="16" customWidth="1"/>
    <col min="13067" max="13067" width="5.28515625" style="16" customWidth="1"/>
    <col min="13068" max="13068" width="5.5703125" style="16" bestFit="1" customWidth="1"/>
    <col min="13069" max="13069" width="5.28515625" style="16" customWidth="1"/>
    <col min="13070" max="13072" width="5.42578125" style="16" bestFit="1" customWidth="1"/>
    <col min="13073" max="13073" width="3.7109375" style="16" customWidth="1"/>
    <col min="13074" max="13077" width="5.28515625" style="16" customWidth="1"/>
    <col min="13078" max="13080" width="5.42578125" style="16" bestFit="1" customWidth="1"/>
    <col min="13081" max="13081" width="6.42578125" style="16" bestFit="1" customWidth="1"/>
    <col min="13082" max="13082" width="5.42578125" style="16" customWidth="1"/>
    <col min="13083" max="13083" width="3.28515625" style="16" customWidth="1"/>
    <col min="13084" max="13084" width="5.140625" style="16" customWidth="1"/>
    <col min="13085" max="13085" width="5.7109375" style="16" customWidth="1"/>
    <col min="13086" max="13087" width="5.28515625" style="16" customWidth="1"/>
    <col min="13088" max="13088" width="5.5703125" style="16" customWidth="1"/>
    <col min="13089" max="13089" width="5.140625" style="16" customWidth="1"/>
    <col min="13090" max="13090" width="3.85546875" style="16" customWidth="1"/>
    <col min="13091" max="13091" width="6.140625" style="16" customWidth="1"/>
    <col min="13092" max="13092" width="5.42578125" style="16" bestFit="1" customWidth="1"/>
    <col min="13093" max="13093" width="4.28515625" style="16" customWidth="1"/>
    <col min="13094" max="13094" width="3.85546875" style="16" customWidth="1"/>
    <col min="13095" max="13313" width="11.42578125" style="16"/>
    <col min="13314" max="13314" width="4.28515625" style="16" bestFit="1" customWidth="1"/>
    <col min="13315" max="13315" width="11.42578125" style="16" customWidth="1"/>
    <col min="13316" max="13316" width="5" style="16" customWidth="1"/>
    <col min="13317" max="13317" width="5.140625" style="16" customWidth="1"/>
    <col min="13318" max="13318" width="5.7109375" style="16" bestFit="1" customWidth="1"/>
    <col min="13319" max="13319" width="5.7109375" style="16" customWidth="1"/>
    <col min="13320" max="13320" width="5.5703125" style="16" bestFit="1" customWidth="1"/>
    <col min="13321" max="13321" width="5.7109375" style="16" customWidth="1"/>
    <col min="13322" max="13322" width="5.42578125" style="16" customWidth="1"/>
    <col min="13323" max="13323" width="5.28515625" style="16" customWidth="1"/>
    <col min="13324" max="13324" width="5.5703125" style="16" bestFit="1" customWidth="1"/>
    <col min="13325" max="13325" width="5.28515625" style="16" customWidth="1"/>
    <col min="13326" max="13328" width="5.42578125" style="16" bestFit="1" customWidth="1"/>
    <col min="13329" max="13329" width="3.7109375" style="16" customWidth="1"/>
    <col min="13330" max="13333" width="5.28515625" style="16" customWidth="1"/>
    <col min="13334" max="13336" width="5.42578125" style="16" bestFit="1" customWidth="1"/>
    <col min="13337" max="13337" width="6.42578125" style="16" bestFit="1" customWidth="1"/>
    <col min="13338" max="13338" width="5.42578125" style="16" customWidth="1"/>
    <col min="13339" max="13339" width="3.28515625" style="16" customWidth="1"/>
    <col min="13340" max="13340" width="5.140625" style="16" customWidth="1"/>
    <col min="13341" max="13341" width="5.7109375" style="16" customWidth="1"/>
    <col min="13342" max="13343" width="5.28515625" style="16" customWidth="1"/>
    <col min="13344" max="13344" width="5.5703125" style="16" customWidth="1"/>
    <col min="13345" max="13345" width="5.140625" style="16" customWidth="1"/>
    <col min="13346" max="13346" width="3.85546875" style="16" customWidth="1"/>
    <col min="13347" max="13347" width="6.140625" style="16" customWidth="1"/>
    <col min="13348" max="13348" width="5.42578125" style="16" bestFit="1" customWidth="1"/>
    <col min="13349" max="13349" width="4.28515625" style="16" customWidth="1"/>
    <col min="13350" max="13350" width="3.85546875" style="16" customWidth="1"/>
    <col min="13351" max="13569" width="11.42578125" style="16"/>
    <col min="13570" max="13570" width="4.28515625" style="16" bestFit="1" customWidth="1"/>
    <col min="13571" max="13571" width="11.42578125" style="16" customWidth="1"/>
    <col min="13572" max="13572" width="5" style="16" customWidth="1"/>
    <col min="13573" max="13573" width="5.140625" style="16" customWidth="1"/>
    <col min="13574" max="13574" width="5.7109375" style="16" bestFit="1" customWidth="1"/>
    <col min="13575" max="13575" width="5.7109375" style="16" customWidth="1"/>
    <col min="13576" max="13576" width="5.5703125" style="16" bestFit="1" customWidth="1"/>
    <col min="13577" max="13577" width="5.7109375" style="16" customWidth="1"/>
    <col min="13578" max="13578" width="5.42578125" style="16" customWidth="1"/>
    <col min="13579" max="13579" width="5.28515625" style="16" customWidth="1"/>
    <col min="13580" max="13580" width="5.5703125" style="16" bestFit="1" customWidth="1"/>
    <col min="13581" max="13581" width="5.28515625" style="16" customWidth="1"/>
    <col min="13582" max="13584" width="5.42578125" style="16" bestFit="1" customWidth="1"/>
    <col min="13585" max="13585" width="3.7109375" style="16" customWidth="1"/>
    <col min="13586" max="13589" width="5.28515625" style="16" customWidth="1"/>
    <col min="13590" max="13592" width="5.42578125" style="16" bestFit="1" customWidth="1"/>
    <col min="13593" max="13593" width="6.42578125" style="16" bestFit="1" customWidth="1"/>
    <col min="13594" max="13594" width="5.42578125" style="16" customWidth="1"/>
    <col min="13595" max="13595" width="3.28515625" style="16" customWidth="1"/>
    <col min="13596" max="13596" width="5.140625" style="16" customWidth="1"/>
    <col min="13597" max="13597" width="5.7109375" style="16" customWidth="1"/>
    <col min="13598" max="13599" width="5.28515625" style="16" customWidth="1"/>
    <col min="13600" max="13600" width="5.5703125" style="16" customWidth="1"/>
    <col min="13601" max="13601" width="5.140625" style="16" customWidth="1"/>
    <col min="13602" max="13602" width="3.85546875" style="16" customWidth="1"/>
    <col min="13603" max="13603" width="6.140625" style="16" customWidth="1"/>
    <col min="13604" max="13604" width="5.42578125" style="16" bestFit="1" customWidth="1"/>
    <col min="13605" max="13605" width="4.28515625" style="16" customWidth="1"/>
    <col min="13606" max="13606" width="3.85546875" style="16" customWidth="1"/>
    <col min="13607" max="13825" width="11.42578125" style="16"/>
    <col min="13826" max="13826" width="4.28515625" style="16" bestFit="1" customWidth="1"/>
    <col min="13827" max="13827" width="11.42578125" style="16" customWidth="1"/>
    <col min="13828" max="13828" width="5" style="16" customWidth="1"/>
    <col min="13829" max="13829" width="5.140625" style="16" customWidth="1"/>
    <col min="13830" max="13830" width="5.7109375" style="16" bestFit="1" customWidth="1"/>
    <col min="13831" max="13831" width="5.7109375" style="16" customWidth="1"/>
    <col min="13832" max="13832" width="5.5703125" style="16" bestFit="1" customWidth="1"/>
    <col min="13833" max="13833" width="5.7109375" style="16" customWidth="1"/>
    <col min="13834" max="13834" width="5.42578125" style="16" customWidth="1"/>
    <col min="13835" max="13835" width="5.28515625" style="16" customWidth="1"/>
    <col min="13836" max="13836" width="5.5703125" style="16" bestFit="1" customWidth="1"/>
    <col min="13837" max="13837" width="5.28515625" style="16" customWidth="1"/>
    <col min="13838" max="13840" width="5.42578125" style="16" bestFit="1" customWidth="1"/>
    <col min="13841" max="13841" width="3.7109375" style="16" customWidth="1"/>
    <col min="13842" max="13845" width="5.28515625" style="16" customWidth="1"/>
    <col min="13846" max="13848" width="5.42578125" style="16" bestFit="1" customWidth="1"/>
    <col min="13849" max="13849" width="6.42578125" style="16" bestFit="1" customWidth="1"/>
    <col min="13850" max="13850" width="5.42578125" style="16" customWidth="1"/>
    <col min="13851" max="13851" width="3.28515625" style="16" customWidth="1"/>
    <col min="13852" max="13852" width="5.140625" style="16" customWidth="1"/>
    <col min="13853" max="13853" width="5.7109375" style="16" customWidth="1"/>
    <col min="13854" max="13855" width="5.28515625" style="16" customWidth="1"/>
    <col min="13856" max="13856" width="5.5703125" style="16" customWidth="1"/>
    <col min="13857" max="13857" width="5.140625" style="16" customWidth="1"/>
    <col min="13858" max="13858" width="3.85546875" style="16" customWidth="1"/>
    <col min="13859" max="13859" width="6.140625" style="16" customWidth="1"/>
    <col min="13860" max="13860" width="5.42578125" style="16" bestFit="1" customWidth="1"/>
    <col min="13861" max="13861" width="4.28515625" style="16" customWidth="1"/>
    <col min="13862" max="13862" width="3.85546875" style="16" customWidth="1"/>
    <col min="13863" max="14081" width="11.42578125" style="16"/>
    <col min="14082" max="14082" width="4.28515625" style="16" bestFit="1" customWidth="1"/>
    <col min="14083" max="14083" width="11.42578125" style="16" customWidth="1"/>
    <col min="14084" max="14084" width="5" style="16" customWidth="1"/>
    <col min="14085" max="14085" width="5.140625" style="16" customWidth="1"/>
    <col min="14086" max="14086" width="5.7109375" style="16" bestFit="1" customWidth="1"/>
    <col min="14087" max="14087" width="5.7109375" style="16" customWidth="1"/>
    <col min="14088" max="14088" width="5.5703125" style="16" bestFit="1" customWidth="1"/>
    <col min="14089" max="14089" width="5.7109375" style="16" customWidth="1"/>
    <col min="14090" max="14090" width="5.42578125" style="16" customWidth="1"/>
    <col min="14091" max="14091" width="5.28515625" style="16" customWidth="1"/>
    <col min="14092" max="14092" width="5.5703125" style="16" bestFit="1" customWidth="1"/>
    <col min="14093" max="14093" width="5.28515625" style="16" customWidth="1"/>
    <col min="14094" max="14096" width="5.42578125" style="16" bestFit="1" customWidth="1"/>
    <col min="14097" max="14097" width="3.7109375" style="16" customWidth="1"/>
    <col min="14098" max="14101" width="5.28515625" style="16" customWidth="1"/>
    <col min="14102" max="14104" width="5.42578125" style="16" bestFit="1" customWidth="1"/>
    <col min="14105" max="14105" width="6.42578125" style="16" bestFit="1" customWidth="1"/>
    <col min="14106" max="14106" width="5.42578125" style="16" customWidth="1"/>
    <col min="14107" max="14107" width="3.28515625" style="16" customWidth="1"/>
    <col min="14108" max="14108" width="5.140625" style="16" customWidth="1"/>
    <col min="14109" max="14109" width="5.7109375" style="16" customWidth="1"/>
    <col min="14110" max="14111" width="5.28515625" style="16" customWidth="1"/>
    <col min="14112" max="14112" width="5.5703125" style="16" customWidth="1"/>
    <col min="14113" max="14113" width="5.140625" style="16" customWidth="1"/>
    <col min="14114" max="14114" width="3.85546875" style="16" customWidth="1"/>
    <col min="14115" max="14115" width="6.140625" style="16" customWidth="1"/>
    <col min="14116" max="14116" width="5.42578125" style="16" bestFit="1" customWidth="1"/>
    <col min="14117" max="14117" width="4.28515625" style="16" customWidth="1"/>
    <col min="14118" max="14118" width="3.85546875" style="16" customWidth="1"/>
    <col min="14119" max="14337" width="11.42578125" style="16"/>
    <col min="14338" max="14338" width="4.28515625" style="16" bestFit="1" customWidth="1"/>
    <col min="14339" max="14339" width="11.42578125" style="16" customWidth="1"/>
    <col min="14340" max="14340" width="5" style="16" customWidth="1"/>
    <col min="14341" max="14341" width="5.140625" style="16" customWidth="1"/>
    <col min="14342" max="14342" width="5.7109375" style="16" bestFit="1" customWidth="1"/>
    <col min="14343" max="14343" width="5.7109375" style="16" customWidth="1"/>
    <col min="14344" max="14344" width="5.5703125" style="16" bestFit="1" customWidth="1"/>
    <col min="14345" max="14345" width="5.7109375" style="16" customWidth="1"/>
    <col min="14346" max="14346" width="5.42578125" style="16" customWidth="1"/>
    <col min="14347" max="14347" width="5.28515625" style="16" customWidth="1"/>
    <col min="14348" max="14348" width="5.5703125" style="16" bestFit="1" customWidth="1"/>
    <col min="14349" max="14349" width="5.28515625" style="16" customWidth="1"/>
    <col min="14350" max="14352" width="5.42578125" style="16" bestFit="1" customWidth="1"/>
    <col min="14353" max="14353" width="3.7109375" style="16" customWidth="1"/>
    <col min="14354" max="14357" width="5.28515625" style="16" customWidth="1"/>
    <col min="14358" max="14360" width="5.42578125" style="16" bestFit="1" customWidth="1"/>
    <col min="14361" max="14361" width="6.42578125" style="16" bestFit="1" customWidth="1"/>
    <col min="14362" max="14362" width="5.42578125" style="16" customWidth="1"/>
    <col min="14363" max="14363" width="3.28515625" style="16" customWidth="1"/>
    <col min="14364" max="14364" width="5.140625" style="16" customWidth="1"/>
    <col min="14365" max="14365" width="5.7109375" style="16" customWidth="1"/>
    <col min="14366" max="14367" width="5.28515625" style="16" customWidth="1"/>
    <col min="14368" max="14368" width="5.5703125" style="16" customWidth="1"/>
    <col min="14369" max="14369" width="5.140625" style="16" customWidth="1"/>
    <col min="14370" max="14370" width="3.85546875" style="16" customWidth="1"/>
    <col min="14371" max="14371" width="6.140625" style="16" customWidth="1"/>
    <col min="14372" max="14372" width="5.42578125" style="16" bestFit="1" customWidth="1"/>
    <col min="14373" max="14373" width="4.28515625" style="16" customWidth="1"/>
    <col min="14374" max="14374" width="3.85546875" style="16" customWidth="1"/>
    <col min="14375" max="14593" width="11.42578125" style="16"/>
    <col min="14594" max="14594" width="4.28515625" style="16" bestFit="1" customWidth="1"/>
    <col min="14595" max="14595" width="11.42578125" style="16" customWidth="1"/>
    <col min="14596" max="14596" width="5" style="16" customWidth="1"/>
    <col min="14597" max="14597" width="5.140625" style="16" customWidth="1"/>
    <col min="14598" max="14598" width="5.7109375" style="16" bestFit="1" customWidth="1"/>
    <col min="14599" max="14599" width="5.7109375" style="16" customWidth="1"/>
    <col min="14600" max="14600" width="5.5703125" style="16" bestFit="1" customWidth="1"/>
    <col min="14601" max="14601" width="5.7109375" style="16" customWidth="1"/>
    <col min="14602" max="14602" width="5.42578125" style="16" customWidth="1"/>
    <col min="14603" max="14603" width="5.28515625" style="16" customWidth="1"/>
    <col min="14604" max="14604" width="5.5703125" style="16" bestFit="1" customWidth="1"/>
    <col min="14605" max="14605" width="5.28515625" style="16" customWidth="1"/>
    <col min="14606" max="14608" width="5.42578125" style="16" bestFit="1" customWidth="1"/>
    <col min="14609" max="14609" width="3.7109375" style="16" customWidth="1"/>
    <col min="14610" max="14613" width="5.28515625" style="16" customWidth="1"/>
    <col min="14614" max="14616" width="5.42578125" style="16" bestFit="1" customWidth="1"/>
    <col min="14617" max="14617" width="6.42578125" style="16" bestFit="1" customWidth="1"/>
    <col min="14618" max="14618" width="5.42578125" style="16" customWidth="1"/>
    <col min="14619" max="14619" width="3.28515625" style="16" customWidth="1"/>
    <col min="14620" max="14620" width="5.140625" style="16" customWidth="1"/>
    <col min="14621" max="14621" width="5.7109375" style="16" customWidth="1"/>
    <col min="14622" max="14623" width="5.28515625" style="16" customWidth="1"/>
    <col min="14624" max="14624" width="5.5703125" style="16" customWidth="1"/>
    <col min="14625" max="14625" width="5.140625" style="16" customWidth="1"/>
    <col min="14626" max="14626" width="3.85546875" style="16" customWidth="1"/>
    <col min="14627" max="14627" width="6.140625" style="16" customWidth="1"/>
    <col min="14628" max="14628" width="5.42578125" style="16" bestFit="1" customWidth="1"/>
    <col min="14629" max="14629" width="4.28515625" style="16" customWidth="1"/>
    <col min="14630" max="14630" width="3.85546875" style="16" customWidth="1"/>
    <col min="14631" max="14849" width="11.42578125" style="16"/>
    <col min="14850" max="14850" width="4.28515625" style="16" bestFit="1" customWidth="1"/>
    <col min="14851" max="14851" width="11.42578125" style="16" customWidth="1"/>
    <col min="14852" max="14852" width="5" style="16" customWidth="1"/>
    <col min="14853" max="14853" width="5.140625" style="16" customWidth="1"/>
    <col min="14854" max="14854" width="5.7109375" style="16" bestFit="1" customWidth="1"/>
    <col min="14855" max="14855" width="5.7109375" style="16" customWidth="1"/>
    <col min="14856" max="14856" width="5.5703125" style="16" bestFit="1" customWidth="1"/>
    <col min="14857" max="14857" width="5.7109375" style="16" customWidth="1"/>
    <col min="14858" max="14858" width="5.42578125" style="16" customWidth="1"/>
    <col min="14859" max="14859" width="5.28515625" style="16" customWidth="1"/>
    <col min="14860" max="14860" width="5.5703125" style="16" bestFit="1" customWidth="1"/>
    <col min="14861" max="14861" width="5.28515625" style="16" customWidth="1"/>
    <col min="14862" max="14864" width="5.42578125" style="16" bestFit="1" customWidth="1"/>
    <col min="14865" max="14865" width="3.7109375" style="16" customWidth="1"/>
    <col min="14866" max="14869" width="5.28515625" style="16" customWidth="1"/>
    <col min="14870" max="14872" width="5.42578125" style="16" bestFit="1" customWidth="1"/>
    <col min="14873" max="14873" width="6.42578125" style="16" bestFit="1" customWidth="1"/>
    <col min="14874" max="14874" width="5.42578125" style="16" customWidth="1"/>
    <col min="14875" max="14875" width="3.28515625" style="16" customWidth="1"/>
    <col min="14876" max="14876" width="5.140625" style="16" customWidth="1"/>
    <col min="14877" max="14877" width="5.7109375" style="16" customWidth="1"/>
    <col min="14878" max="14879" width="5.28515625" style="16" customWidth="1"/>
    <col min="14880" max="14880" width="5.5703125" style="16" customWidth="1"/>
    <col min="14881" max="14881" width="5.140625" style="16" customWidth="1"/>
    <col min="14882" max="14882" width="3.85546875" style="16" customWidth="1"/>
    <col min="14883" max="14883" width="6.140625" style="16" customWidth="1"/>
    <col min="14884" max="14884" width="5.42578125" style="16" bestFit="1" customWidth="1"/>
    <col min="14885" max="14885" width="4.28515625" style="16" customWidth="1"/>
    <col min="14886" max="14886" width="3.85546875" style="16" customWidth="1"/>
    <col min="14887" max="15105" width="11.42578125" style="16"/>
    <col min="15106" max="15106" width="4.28515625" style="16" bestFit="1" customWidth="1"/>
    <col min="15107" max="15107" width="11.42578125" style="16" customWidth="1"/>
    <col min="15108" max="15108" width="5" style="16" customWidth="1"/>
    <col min="15109" max="15109" width="5.140625" style="16" customWidth="1"/>
    <col min="15110" max="15110" width="5.7109375" style="16" bestFit="1" customWidth="1"/>
    <col min="15111" max="15111" width="5.7109375" style="16" customWidth="1"/>
    <col min="15112" max="15112" width="5.5703125" style="16" bestFit="1" customWidth="1"/>
    <col min="15113" max="15113" width="5.7109375" style="16" customWidth="1"/>
    <col min="15114" max="15114" width="5.42578125" style="16" customWidth="1"/>
    <col min="15115" max="15115" width="5.28515625" style="16" customWidth="1"/>
    <col min="15116" max="15116" width="5.5703125" style="16" bestFit="1" customWidth="1"/>
    <col min="15117" max="15117" width="5.28515625" style="16" customWidth="1"/>
    <col min="15118" max="15120" width="5.42578125" style="16" bestFit="1" customWidth="1"/>
    <col min="15121" max="15121" width="3.7109375" style="16" customWidth="1"/>
    <col min="15122" max="15125" width="5.28515625" style="16" customWidth="1"/>
    <col min="15126" max="15128" width="5.42578125" style="16" bestFit="1" customWidth="1"/>
    <col min="15129" max="15129" width="6.42578125" style="16" bestFit="1" customWidth="1"/>
    <col min="15130" max="15130" width="5.42578125" style="16" customWidth="1"/>
    <col min="15131" max="15131" width="3.28515625" style="16" customWidth="1"/>
    <col min="15132" max="15132" width="5.140625" style="16" customWidth="1"/>
    <col min="15133" max="15133" width="5.7109375" style="16" customWidth="1"/>
    <col min="15134" max="15135" width="5.28515625" style="16" customWidth="1"/>
    <col min="15136" max="15136" width="5.5703125" style="16" customWidth="1"/>
    <col min="15137" max="15137" width="5.140625" style="16" customWidth="1"/>
    <col min="15138" max="15138" width="3.85546875" style="16" customWidth="1"/>
    <col min="15139" max="15139" width="6.140625" style="16" customWidth="1"/>
    <col min="15140" max="15140" width="5.42578125" style="16" bestFit="1" customWidth="1"/>
    <col min="15141" max="15141" width="4.28515625" style="16" customWidth="1"/>
    <col min="15142" max="15142" width="3.85546875" style="16" customWidth="1"/>
    <col min="15143" max="15361" width="11.42578125" style="16"/>
    <col min="15362" max="15362" width="4.28515625" style="16" bestFit="1" customWidth="1"/>
    <col min="15363" max="15363" width="11.42578125" style="16" customWidth="1"/>
    <col min="15364" max="15364" width="5" style="16" customWidth="1"/>
    <col min="15365" max="15365" width="5.140625" style="16" customWidth="1"/>
    <col min="15366" max="15366" width="5.7109375" style="16" bestFit="1" customWidth="1"/>
    <col min="15367" max="15367" width="5.7109375" style="16" customWidth="1"/>
    <col min="15368" max="15368" width="5.5703125" style="16" bestFit="1" customWidth="1"/>
    <col min="15369" max="15369" width="5.7109375" style="16" customWidth="1"/>
    <col min="15370" max="15370" width="5.42578125" style="16" customWidth="1"/>
    <col min="15371" max="15371" width="5.28515625" style="16" customWidth="1"/>
    <col min="15372" max="15372" width="5.5703125" style="16" bestFit="1" customWidth="1"/>
    <col min="15373" max="15373" width="5.28515625" style="16" customWidth="1"/>
    <col min="15374" max="15376" width="5.42578125" style="16" bestFit="1" customWidth="1"/>
    <col min="15377" max="15377" width="3.7109375" style="16" customWidth="1"/>
    <col min="15378" max="15381" width="5.28515625" style="16" customWidth="1"/>
    <col min="15382" max="15384" width="5.42578125" style="16" bestFit="1" customWidth="1"/>
    <col min="15385" max="15385" width="6.42578125" style="16" bestFit="1" customWidth="1"/>
    <col min="15386" max="15386" width="5.42578125" style="16" customWidth="1"/>
    <col min="15387" max="15387" width="3.28515625" style="16" customWidth="1"/>
    <col min="15388" max="15388" width="5.140625" style="16" customWidth="1"/>
    <col min="15389" max="15389" width="5.7109375" style="16" customWidth="1"/>
    <col min="15390" max="15391" width="5.28515625" style="16" customWidth="1"/>
    <col min="15392" max="15392" width="5.5703125" style="16" customWidth="1"/>
    <col min="15393" max="15393" width="5.140625" style="16" customWidth="1"/>
    <col min="15394" max="15394" width="3.85546875" style="16" customWidth="1"/>
    <col min="15395" max="15395" width="6.140625" style="16" customWidth="1"/>
    <col min="15396" max="15396" width="5.42578125" style="16" bestFit="1" customWidth="1"/>
    <col min="15397" max="15397" width="4.28515625" style="16" customWidth="1"/>
    <col min="15398" max="15398" width="3.85546875" style="16" customWidth="1"/>
    <col min="15399" max="15617" width="11.42578125" style="16"/>
    <col min="15618" max="15618" width="4.28515625" style="16" bestFit="1" customWidth="1"/>
    <col min="15619" max="15619" width="11.42578125" style="16" customWidth="1"/>
    <col min="15620" max="15620" width="5" style="16" customWidth="1"/>
    <col min="15621" max="15621" width="5.140625" style="16" customWidth="1"/>
    <col min="15622" max="15622" width="5.7109375" style="16" bestFit="1" customWidth="1"/>
    <col min="15623" max="15623" width="5.7109375" style="16" customWidth="1"/>
    <col min="15624" max="15624" width="5.5703125" style="16" bestFit="1" customWidth="1"/>
    <col min="15625" max="15625" width="5.7109375" style="16" customWidth="1"/>
    <col min="15626" max="15626" width="5.42578125" style="16" customWidth="1"/>
    <col min="15627" max="15627" width="5.28515625" style="16" customWidth="1"/>
    <col min="15628" max="15628" width="5.5703125" style="16" bestFit="1" customWidth="1"/>
    <col min="15629" max="15629" width="5.28515625" style="16" customWidth="1"/>
    <col min="15630" max="15632" width="5.42578125" style="16" bestFit="1" customWidth="1"/>
    <col min="15633" max="15633" width="3.7109375" style="16" customWidth="1"/>
    <col min="15634" max="15637" width="5.28515625" style="16" customWidth="1"/>
    <col min="15638" max="15640" width="5.42578125" style="16" bestFit="1" customWidth="1"/>
    <col min="15641" max="15641" width="6.42578125" style="16" bestFit="1" customWidth="1"/>
    <col min="15642" max="15642" width="5.42578125" style="16" customWidth="1"/>
    <col min="15643" max="15643" width="3.28515625" style="16" customWidth="1"/>
    <col min="15644" max="15644" width="5.140625" style="16" customWidth="1"/>
    <col min="15645" max="15645" width="5.7109375" style="16" customWidth="1"/>
    <col min="15646" max="15647" width="5.28515625" style="16" customWidth="1"/>
    <col min="15648" max="15648" width="5.5703125" style="16" customWidth="1"/>
    <col min="15649" max="15649" width="5.140625" style="16" customWidth="1"/>
    <col min="15650" max="15650" width="3.85546875" style="16" customWidth="1"/>
    <col min="15651" max="15651" width="6.140625" style="16" customWidth="1"/>
    <col min="15652" max="15652" width="5.42578125" style="16" bestFit="1" customWidth="1"/>
    <col min="15653" max="15653" width="4.28515625" style="16" customWidth="1"/>
    <col min="15654" max="15654" width="3.85546875" style="16" customWidth="1"/>
    <col min="15655" max="15873" width="11.42578125" style="16"/>
    <col min="15874" max="15874" width="4.28515625" style="16" bestFit="1" customWidth="1"/>
    <col min="15875" max="15875" width="11.42578125" style="16" customWidth="1"/>
    <col min="15876" max="15876" width="5" style="16" customWidth="1"/>
    <col min="15877" max="15877" width="5.140625" style="16" customWidth="1"/>
    <col min="15878" max="15878" width="5.7109375" style="16" bestFit="1" customWidth="1"/>
    <col min="15879" max="15879" width="5.7109375" style="16" customWidth="1"/>
    <col min="15880" max="15880" width="5.5703125" style="16" bestFit="1" customWidth="1"/>
    <col min="15881" max="15881" width="5.7109375" style="16" customWidth="1"/>
    <col min="15882" max="15882" width="5.42578125" style="16" customWidth="1"/>
    <col min="15883" max="15883" width="5.28515625" style="16" customWidth="1"/>
    <col min="15884" max="15884" width="5.5703125" style="16" bestFit="1" customWidth="1"/>
    <col min="15885" max="15885" width="5.28515625" style="16" customWidth="1"/>
    <col min="15886" max="15888" width="5.42578125" style="16" bestFit="1" customWidth="1"/>
    <col min="15889" max="15889" width="3.7109375" style="16" customWidth="1"/>
    <col min="15890" max="15893" width="5.28515625" style="16" customWidth="1"/>
    <col min="15894" max="15896" width="5.42578125" style="16" bestFit="1" customWidth="1"/>
    <col min="15897" max="15897" width="6.42578125" style="16" bestFit="1" customWidth="1"/>
    <col min="15898" max="15898" width="5.42578125" style="16" customWidth="1"/>
    <col min="15899" max="15899" width="3.28515625" style="16" customWidth="1"/>
    <col min="15900" max="15900" width="5.140625" style="16" customWidth="1"/>
    <col min="15901" max="15901" width="5.7109375" style="16" customWidth="1"/>
    <col min="15902" max="15903" width="5.28515625" style="16" customWidth="1"/>
    <col min="15904" max="15904" width="5.5703125" style="16" customWidth="1"/>
    <col min="15905" max="15905" width="5.140625" style="16" customWidth="1"/>
    <col min="15906" max="15906" width="3.85546875" style="16" customWidth="1"/>
    <col min="15907" max="15907" width="6.140625" style="16" customWidth="1"/>
    <col min="15908" max="15908" width="5.42578125" style="16" bestFit="1" customWidth="1"/>
    <col min="15909" max="15909" width="4.28515625" style="16" customWidth="1"/>
    <col min="15910" max="15910" width="3.85546875" style="16" customWidth="1"/>
    <col min="15911" max="16129" width="11.42578125" style="16"/>
    <col min="16130" max="16130" width="4.28515625" style="16" bestFit="1" customWidth="1"/>
    <col min="16131" max="16131" width="11.42578125" style="16" customWidth="1"/>
    <col min="16132" max="16132" width="5" style="16" customWidth="1"/>
    <col min="16133" max="16133" width="5.140625" style="16" customWidth="1"/>
    <col min="16134" max="16134" width="5.7109375" style="16" bestFit="1" customWidth="1"/>
    <col min="16135" max="16135" width="5.7109375" style="16" customWidth="1"/>
    <col min="16136" max="16136" width="5.5703125" style="16" bestFit="1" customWidth="1"/>
    <col min="16137" max="16137" width="5.7109375" style="16" customWidth="1"/>
    <col min="16138" max="16138" width="5.42578125" style="16" customWidth="1"/>
    <col min="16139" max="16139" width="5.28515625" style="16" customWidth="1"/>
    <col min="16140" max="16140" width="5.5703125" style="16" bestFit="1" customWidth="1"/>
    <col min="16141" max="16141" width="5.28515625" style="16" customWidth="1"/>
    <col min="16142" max="16144" width="5.42578125" style="16" bestFit="1" customWidth="1"/>
    <col min="16145" max="16145" width="3.7109375" style="16" customWidth="1"/>
    <col min="16146" max="16149" width="5.28515625" style="16" customWidth="1"/>
    <col min="16150" max="16152" width="5.42578125" style="16" bestFit="1" customWidth="1"/>
    <col min="16153" max="16153" width="6.42578125" style="16" bestFit="1" customWidth="1"/>
    <col min="16154" max="16154" width="5.42578125" style="16" customWidth="1"/>
    <col min="16155" max="16155" width="3.28515625" style="16" customWidth="1"/>
    <col min="16156" max="16156" width="5.140625" style="16" customWidth="1"/>
    <col min="16157" max="16157" width="5.7109375" style="16" customWidth="1"/>
    <col min="16158" max="16159" width="5.28515625" style="16" customWidth="1"/>
    <col min="16160" max="16160" width="5.5703125" style="16" customWidth="1"/>
    <col min="16161" max="16161" width="5.140625" style="16" customWidth="1"/>
    <col min="16162" max="16162" width="3.85546875" style="16" customWidth="1"/>
    <col min="16163" max="16163" width="6.140625" style="16" customWidth="1"/>
    <col min="16164" max="16164" width="5.42578125" style="16" bestFit="1" customWidth="1"/>
    <col min="16165" max="16165" width="4.28515625" style="16" customWidth="1"/>
    <col min="16166" max="16166" width="3.85546875" style="16" customWidth="1"/>
    <col min="16167" max="16384" width="11.42578125" style="16"/>
  </cols>
  <sheetData>
    <row r="1" spans="1:52" s="17" customFormat="1" ht="12" x14ac:dyDescent="0.2">
      <c r="A1" s="459" t="s">
        <v>6</v>
      </c>
      <c r="B1" s="459"/>
      <c r="C1" s="380" t="str">
        <f>IF(المدخلات!I2&lt;&gt;"",المدخلات!I2,"")</f>
        <v/>
      </c>
      <c r="D1" s="380"/>
      <c r="E1" s="380"/>
      <c r="F1" s="380"/>
      <c r="G1" s="76"/>
      <c r="H1" s="459" t="s">
        <v>7</v>
      </c>
      <c r="I1" s="459"/>
      <c r="J1" s="380" t="str">
        <f>IF(المدخلات!I3&lt;&gt;"",المدخلات!I3,"")</f>
        <v/>
      </c>
      <c r="K1" s="380"/>
      <c r="L1" s="380"/>
      <c r="M1" s="380"/>
      <c r="N1" s="76"/>
      <c r="O1" s="459" t="s">
        <v>8</v>
      </c>
      <c r="P1" s="459"/>
      <c r="Q1" s="380" t="str">
        <f>IF(المدخلات!I4&lt;&gt;"",المدخلات!I4,"")</f>
        <v/>
      </c>
      <c r="R1" s="380"/>
      <c r="S1" s="380"/>
      <c r="T1" s="76"/>
      <c r="U1" s="459" t="s">
        <v>9</v>
      </c>
      <c r="V1" s="459"/>
      <c r="W1" s="380" t="str">
        <f>IF(المدخلات!I5&lt;&gt;"",المدخلات!I5,"")</f>
        <v>2019-2018</v>
      </c>
      <c r="X1" s="380"/>
      <c r="Y1" s="380"/>
      <c r="Z1" s="76"/>
      <c r="AA1" s="76"/>
      <c r="AB1" s="76"/>
    </row>
    <row r="2" spans="1:52" s="80" customFormat="1" ht="8.25" customHeight="1" x14ac:dyDescent="0.2">
      <c r="A2" s="77"/>
      <c r="B2" s="54"/>
      <c r="C2" s="54"/>
      <c r="D2" s="78"/>
      <c r="E2" s="78"/>
      <c r="F2" s="78"/>
      <c r="G2" s="78"/>
      <c r="H2" s="54"/>
      <c r="I2" s="78"/>
      <c r="J2" s="78"/>
      <c r="K2" s="78"/>
      <c r="L2" s="78"/>
      <c r="M2" s="78"/>
      <c r="N2" s="78"/>
      <c r="O2" s="54"/>
      <c r="P2" s="77"/>
      <c r="Q2" s="54"/>
      <c r="R2" s="54"/>
      <c r="S2" s="78"/>
      <c r="T2" s="78"/>
      <c r="U2" s="78"/>
      <c r="V2" s="54"/>
      <c r="W2" s="77"/>
      <c r="X2" s="54"/>
      <c r="Y2" s="78"/>
      <c r="Z2" s="78"/>
      <c r="AA2" s="79"/>
      <c r="AB2" s="78"/>
      <c r="AC2" s="78"/>
      <c r="AD2" s="78"/>
    </row>
    <row r="3" spans="1:52" s="17" customFormat="1" ht="12" x14ac:dyDescent="0.2">
      <c r="B3" s="75"/>
      <c r="C3" s="75"/>
      <c r="D3" s="381" t="s">
        <v>16</v>
      </c>
      <c r="E3" s="381"/>
      <c r="F3" s="381"/>
      <c r="G3" s="381"/>
      <c r="H3" s="381"/>
      <c r="I3" s="381"/>
      <c r="J3" s="381"/>
      <c r="K3" s="382" t="s">
        <v>72</v>
      </c>
      <c r="L3" s="382"/>
      <c r="M3" s="382"/>
      <c r="N3" s="382"/>
      <c r="O3" s="382"/>
      <c r="P3" s="382"/>
      <c r="Q3" s="376" t="s">
        <v>18</v>
      </c>
      <c r="R3" s="376"/>
      <c r="S3" s="376"/>
      <c r="T3" s="376"/>
      <c r="U3" s="376"/>
      <c r="V3" s="376"/>
      <c r="W3" s="376"/>
      <c r="X3" s="376"/>
      <c r="Y3" s="376"/>
      <c r="Z3" s="376"/>
      <c r="AA3" s="383" t="s">
        <v>19</v>
      </c>
      <c r="AB3" s="383"/>
      <c r="AC3" s="383"/>
      <c r="AD3" s="383"/>
      <c r="AE3" s="383"/>
      <c r="AF3" s="383"/>
      <c r="AG3" s="383"/>
      <c r="AH3" s="376" t="s">
        <v>20</v>
      </c>
      <c r="AI3" s="376"/>
      <c r="AJ3" s="376"/>
      <c r="AK3" s="376"/>
    </row>
    <row r="4" spans="1:52" s="118" customFormat="1" ht="37.5" customHeight="1" x14ac:dyDescent="0.25">
      <c r="A4" s="103" t="s">
        <v>0</v>
      </c>
      <c r="B4" s="104" t="s">
        <v>111</v>
      </c>
      <c r="C4" s="103" t="s">
        <v>21</v>
      </c>
      <c r="D4" s="105" t="s">
        <v>22</v>
      </c>
      <c r="E4" s="106" t="s">
        <v>23</v>
      </c>
      <c r="F4" s="106" t="s">
        <v>24</v>
      </c>
      <c r="G4" s="106" t="s">
        <v>25</v>
      </c>
      <c r="H4" s="107" t="s">
        <v>26</v>
      </c>
      <c r="I4" s="107" t="s">
        <v>27</v>
      </c>
      <c r="J4" s="108" t="s">
        <v>28</v>
      </c>
      <c r="K4" s="109" t="s">
        <v>29</v>
      </c>
      <c r="L4" s="110" t="s">
        <v>30</v>
      </c>
      <c r="M4" s="110" t="s">
        <v>31</v>
      </c>
      <c r="N4" s="107" t="s">
        <v>26</v>
      </c>
      <c r="O4" s="107" t="s">
        <v>27</v>
      </c>
      <c r="P4" s="108" t="s">
        <v>28</v>
      </c>
      <c r="Q4" s="111" t="s">
        <v>32</v>
      </c>
      <c r="R4" s="112" t="s">
        <v>33</v>
      </c>
      <c r="S4" s="112" t="s">
        <v>34</v>
      </c>
      <c r="T4" s="112" t="s">
        <v>35</v>
      </c>
      <c r="U4" s="113" t="s">
        <v>36</v>
      </c>
      <c r="V4" s="113" t="s">
        <v>37</v>
      </c>
      <c r="W4" s="113" t="s">
        <v>38</v>
      </c>
      <c r="X4" s="107" t="s">
        <v>26</v>
      </c>
      <c r="Y4" s="107" t="s">
        <v>27</v>
      </c>
      <c r="Z4" s="114" t="s">
        <v>28</v>
      </c>
      <c r="AA4" s="116" t="s">
        <v>77</v>
      </c>
      <c r="AB4" s="116" t="s">
        <v>40</v>
      </c>
      <c r="AC4" s="117" t="s">
        <v>78</v>
      </c>
      <c r="AD4" s="117" t="s">
        <v>42</v>
      </c>
      <c r="AE4" s="107" t="s">
        <v>26</v>
      </c>
      <c r="AF4" s="107" t="s">
        <v>27</v>
      </c>
      <c r="AG4" s="107" t="s">
        <v>28</v>
      </c>
      <c r="AH4" s="107" t="s">
        <v>43</v>
      </c>
      <c r="AI4" s="107" t="s">
        <v>44</v>
      </c>
      <c r="AJ4" s="107" t="s">
        <v>45</v>
      </c>
      <c r="AK4" s="115" t="s">
        <v>46</v>
      </c>
      <c r="AM4" s="199" t="s">
        <v>0</v>
      </c>
      <c r="AN4" s="200" t="s">
        <v>111</v>
      </c>
      <c r="AO4" s="199" t="s">
        <v>108</v>
      </c>
      <c r="AP4" s="199" t="s">
        <v>126</v>
      </c>
      <c r="AQ4" s="199" t="s">
        <v>109</v>
      </c>
      <c r="AR4" s="201"/>
      <c r="AS4" s="201"/>
      <c r="AT4" s="198"/>
      <c r="AU4" s="201"/>
      <c r="AV4" s="201"/>
      <c r="AW4" s="201"/>
      <c r="AX4" s="132"/>
      <c r="AY4" s="132"/>
      <c r="AZ4" s="132"/>
    </row>
    <row r="5" spans="1:52" s="82" customFormat="1" x14ac:dyDescent="0.25">
      <c r="A5" s="83">
        <f>IF(المدخلات!C2&lt;&gt;0,المدخلات!C2,"")</f>
        <v>1</v>
      </c>
      <c r="B5" s="27" t="str">
        <f>IF(المدخلات!D2&lt;&gt;"",المدخلات!D2,"")</f>
        <v/>
      </c>
      <c r="C5" s="28" t="str">
        <f>IF(المدخلات!E2&lt;&gt;"",المدخلات!E2,"")</f>
        <v/>
      </c>
      <c r="D5" s="29"/>
      <c r="E5" s="29"/>
      <c r="F5" s="29"/>
      <c r="G5" s="29"/>
      <c r="H5" s="30">
        <f>IF(A5&lt;&gt;"",SUM(D5:G5),"")</f>
        <v>0</v>
      </c>
      <c r="I5" s="31">
        <f>IF(A5&lt;&gt;"",(D5+E5+F5+G5)/4,"")</f>
        <v>0</v>
      </c>
      <c r="J5" s="32">
        <f>IF(A5&lt;&gt;"",RANK(I5,I$5:I$44,0),"")</f>
        <v>1</v>
      </c>
      <c r="K5" s="29"/>
      <c r="L5" s="29"/>
      <c r="M5" s="29"/>
      <c r="N5" s="30">
        <f>IF(A5&lt;&gt;"",SUM(K5:M5),"")</f>
        <v>0</v>
      </c>
      <c r="O5" s="31">
        <f>IF(A5&lt;&gt;"",(K5+L5+M5)/3,"")</f>
        <v>0</v>
      </c>
      <c r="P5" s="32">
        <f>IF(A5&lt;&gt;"",RANK(O5,O$5:O$44,0),"")</f>
        <v>1</v>
      </c>
      <c r="Q5" s="29"/>
      <c r="R5" s="29"/>
      <c r="S5" s="29"/>
      <c r="T5" s="29"/>
      <c r="U5" s="29"/>
      <c r="V5" s="29"/>
      <c r="W5" s="29"/>
      <c r="X5" s="30">
        <f>IF(A5&lt;&gt;"",IF(W5&lt;&gt;7.77,SUM(Q5:W5),SUM(Q5:V5)),"")</f>
        <v>0</v>
      </c>
      <c r="Y5" s="31">
        <f>IF(A5&lt;&gt;"",IF(W5=7.77,X5/6,X5/7),"")</f>
        <v>0</v>
      </c>
      <c r="Z5" s="33">
        <f>IF(A5&lt;&gt;"",RANK(Y5,Y$5:Y$44,0),"")</f>
        <v>1</v>
      </c>
      <c r="AA5" s="34"/>
      <c r="AB5" s="34"/>
      <c r="AC5" s="34"/>
      <c r="AD5" s="34"/>
      <c r="AE5" s="35">
        <f>IF(A5&lt;&gt;"",SUM(AA5:AD5),"")</f>
        <v>0</v>
      </c>
      <c r="AF5" s="35">
        <f>IF(A5&lt;&gt;"",AE5/4,"")</f>
        <v>0</v>
      </c>
      <c r="AG5" s="36">
        <f>IF(A5&lt;&gt;"",RANK(AF5,AF$5:AF$44,0),"")</f>
        <v>1</v>
      </c>
      <c r="AH5" s="35">
        <f>IF(A5&lt;&gt;"",I5*2+O5*2+Y5+AF5*2,"")</f>
        <v>0</v>
      </c>
      <c r="AI5" s="35">
        <f>IF(A5&lt;&gt;"",(I5*2+O5*2+Y5+AF5*2)/7,"")</f>
        <v>0</v>
      </c>
      <c r="AJ5" s="37">
        <f>IF(A5&lt;&gt;"",RANK(AI5,AI$5:AI$44,0),"")</f>
        <v>1</v>
      </c>
      <c r="AK5" s="38" t="str">
        <f t="shared" ref="AK5:AK44" si="0">IF(A5&lt;&gt;"",IF(AI5&gt;=16,"شكر",IF(AI5&gt;=15,"شرف",IF(AI5&gt;=14,"تشجيع",IF(AI5&gt;=13,"رضا","")))),"")</f>
        <v/>
      </c>
      <c r="AM5" s="202">
        <f>ثلاثي3!A5</f>
        <v>1</v>
      </c>
      <c r="AN5" s="211" t="str">
        <f>ثلاثي3!B5</f>
        <v/>
      </c>
      <c r="AO5" s="203">
        <f>(ثلاثي1!AI5+1.5*ثلاثي2!AI5+2*ثلاثي3!AI5)/4.5</f>
        <v>0</v>
      </c>
      <c r="AP5" s="203">
        <f>((ثلاثي1!E5+ثلاثي2!E5+ثلاثي3!E5)/3+(ثلاثي1!K5+ثلاثي2!K5+ثلاثي3!K5)/3+(ثلاثي1!AB5+ثلاثي2!AB5+ثلاثي3!AB5)/3)/3</f>
        <v>0</v>
      </c>
      <c r="AQ5" s="204" t="str">
        <f>IF(AO5&gt;=10,"يرتقي",IF(AND(AO5&gt;=9,AP5&gt;=9),"يرتقي بالإسعاف",""))</f>
        <v/>
      </c>
      <c r="AR5" s="198"/>
      <c r="AS5" s="460" t="s">
        <v>110</v>
      </c>
      <c r="AT5" s="460"/>
      <c r="AU5" s="460"/>
      <c r="AV5" s="460"/>
      <c r="AW5" s="198"/>
      <c r="AX5" s="201"/>
      <c r="AY5" s="201"/>
      <c r="AZ5" s="201"/>
    </row>
    <row r="6" spans="1:52" s="82" customFormat="1" x14ac:dyDescent="0.25">
      <c r="A6" s="83">
        <f>IF(المدخلات!C3&lt;&gt;0,المدخلات!C3,"")</f>
        <v>2</v>
      </c>
      <c r="B6" s="27" t="str">
        <f>IF(المدخلات!D3&lt;&gt;"",المدخلات!D3,"")</f>
        <v/>
      </c>
      <c r="C6" s="28" t="str">
        <f>IF(المدخلات!E3&lt;&gt;"",المدخلات!E3,"")</f>
        <v/>
      </c>
      <c r="D6" s="29"/>
      <c r="E6" s="29"/>
      <c r="F6" s="29"/>
      <c r="G6" s="29"/>
      <c r="H6" s="30">
        <f t="shared" ref="H6:H44" si="1">IF(A6&lt;&gt;"",SUM(D6:G6),"")</f>
        <v>0</v>
      </c>
      <c r="I6" s="31">
        <f t="shared" ref="I6:I44" si="2">IF(A6&lt;&gt;"",(D6+E6+F6+G6)/4,"")</f>
        <v>0</v>
      </c>
      <c r="J6" s="32">
        <f t="shared" ref="J6:J44" si="3">IF(A6&lt;&gt;"",RANK(I6,I$5:I$44,0),"")</f>
        <v>1</v>
      </c>
      <c r="K6" s="29"/>
      <c r="L6" s="29"/>
      <c r="M6" s="29"/>
      <c r="N6" s="30">
        <f t="shared" ref="N6:N39" si="4">IF(A6&lt;&gt;"",SUM(K6:M6),"")</f>
        <v>0</v>
      </c>
      <c r="O6" s="31">
        <f t="shared" ref="O6:O44" si="5">IF(A6&lt;&gt;"",(K6+L6+M6)/3,"")</f>
        <v>0</v>
      </c>
      <c r="P6" s="32">
        <f t="shared" ref="P6:P44" si="6">IF(A6&lt;&gt;"",RANK(O6,O$5:O$44,0),"")</f>
        <v>1</v>
      </c>
      <c r="Q6" s="29"/>
      <c r="R6" s="29"/>
      <c r="S6" s="29"/>
      <c r="T6" s="29"/>
      <c r="U6" s="29"/>
      <c r="V6" s="29"/>
      <c r="W6" s="29"/>
      <c r="X6" s="30">
        <f t="shared" ref="X6:X39" si="7">IF(A6&lt;&gt;"",IF(W6&lt;&gt;7.77,SUM(Q6:W6),SUM(Q6:V6)),"")</f>
        <v>0</v>
      </c>
      <c r="Y6" s="31">
        <f t="shared" ref="Y6:Y44" si="8">IF(A6&lt;&gt;"",IF(W6=7.77,X6/6,X6/7),"")</f>
        <v>0</v>
      </c>
      <c r="Z6" s="33">
        <f t="shared" ref="Z6:Z44" si="9">IF(A6&lt;&gt;"",RANK(Y6,Y$5:Y$44,0),"")</f>
        <v>1</v>
      </c>
      <c r="AA6" s="34"/>
      <c r="AB6" s="34"/>
      <c r="AC6" s="34"/>
      <c r="AD6" s="34"/>
      <c r="AE6" s="35">
        <f t="shared" ref="AE6:AE39" si="10">IF(A6&lt;&gt;"",SUM(AA6:AD6),"")</f>
        <v>0</v>
      </c>
      <c r="AF6" s="35">
        <f t="shared" ref="AF6:AF44" si="11">IF(A6&lt;&gt;"",AE6/4,"")</f>
        <v>0</v>
      </c>
      <c r="AG6" s="36">
        <f t="shared" ref="AG6:AG44" si="12">IF(A6&lt;&gt;"",RANK(AF6,AF$5:AF$44,0),"")</f>
        <v>1</v>
      </c>
      <c r="AH6" s="35">
        <f t="shared" ref="AH6:AH49" si="13">IF(A6&lt;&gt;"",I6*2+O6*2+Y6+AF6*2,"")</f>
        <v>0</v>
      </c>
      <c r="AI6" s="35">
        <f t="shared" ref="AI6:AI49" si="14">IF(A6&lt;&gt;"",(I6*2+O6*2+Y6+AF6*2)/7,"")</f>
        <v>0</v>
      </c>
      <c r="AJ6" s="37">
        <f t="shared" ref="AJ6:AJ44" si="15">IF(A6&lt;&gt;"",RANK(AI6,AI$5:AI$44,0),"")</f>
        <v>1</v>
      </c>
      <c r="AK6" s="38" t="str">
        <f t="shared" si="0"/>
        <v/>
      </c>
      <c r="AM6" s="202">
        <f>ثلاثي3!A6</f>
        <v>2</v>
      </c>
      <c r="AN6" s="211" t="str">
        <f>ثلاثي3!B6</f>
        <v/>
      </c>
      <c r="AO6" s="203">
        <f>(ثلاثي1!AI6+1.5*ثلاثي2!AI6+2*ثلاثي3!AI6)/4.5</f>
        <v>0</v>
      </c>
      <c r="AP6" s="203">
        <f>((ثلاثي1!E6+ثلاثي2!E6+ثلاثي3!E6)/3+(ثلاثي1!K6+ثلاثي2!K6+ثلاثي3!K6)/3+(ثلاثي1!AB6+ثلاثي2!AB6+ثلاثي3!AB6)/3)/3</f>
        <v>0</v>
      </c>
      <c r="AQ6" s="204" t="str">
        <f t="shared" ref="AQ6:AQ43" si="16">IF(AO6&gt;=10,"يرتقي",IF(AND(AO6&gt;=9,AP6&gt;=9),"يرتقي بالإسعاف",""))</f>
        <v/>
      </c>
      <c r="AR6" s="198"/>
      <c r="AS6" s="247"/>
      <c r="AT6" s="316" t="s">
        <v>66</v>
      </c>
      <c r="AU6" s="316" t="s">
        <v>67</v>
      </c>
      <c r="AV6" s="317" t="s">
        <v>68</v>
      </c>
      <c r="AW6" s="198"/>
      <c r="AX6" s="198"/>
      <c r="AY6" s="201"/>
      <c r="AZ6" s="201"/>
    </row>
    <row r="7" spans="1:52" s="82" customFormat="1" x14ac:dyDescent="0.25">
      <c r="A7" s="83">
        <f>IF(المدخلات!C4&lt;&gt;0,المدخلات!C4,"")</f>
        <v>3</v>
      </c>
      <c r="B7" s="27" t="str">
        <f>IF(المدخلات!D4&lt;&gt;"",المدخلات!D4,"")</f>
        <v/>
      </c>
      <c r="C7" s="28" t="str">
        <f>IF(المدخلات!E4&lt;&gt;"",المدخلات!E4,"")</f>
        <v/>
      </c>
      <c r="D7" s="29"/>
      <c r="E7" s="29"/>
      <c r="F7" s="29"/>
      <c r="G7" s="29"/>
      <c r="H7" s="30">
        <f t="shared" si="1"/>
        <v>0</v>
      </c>
      <c r="I7" s="31">
        <f t="shared" si="2"/>
        <v>0</v>
      </c>
      <c r="J7" s="32">
        <f t="shared" si="3"/>
        <v>1</v>
      </c>
      <c r="K7" s="29"/>
      <c r="L7" s="29"/>
      <c r="M7" s="29"/>
      <c r="N7" s="30">
        <f t="shared" si="4"/>
        <v>0</v>
      </c>
      <c r="O7" s="31">
        <f t="shared" si="5"/>
        <v>0</v>
      </c>
      <c r="P7" s="32">
        <f t="shared" si="6"/>
        <v>1</v>
      </c>
      <c r="Q7" s="29"/>
      <c r="R7" s="29"/>
      <c r="S7" s="29"/>
      <c r="T7" s="29"/>
      <c r="U7" s="29"/>
      <c r="V7" s="29"/>
      <c r="W7" s="29"/>
      <c r="X7" s="30">
        <f t="shared" si="7"/>
        <v>0</v>
      </c>
      <c r="Y7" s="31">
        <f t="shared" si="8"/>
        <v>0</v>
      </c>
      <c r="Z7" s="33">
        <f t="shared" si="9"/>
        <v>1</v>
      </c>
      <c r="AA7" s="34"/>
      <c r="AB7" s="34"/>
      <c r="AC7" s="34"/>
      <c r="AD7" s="34"/>
      <c r="AE7" s="35">
        <f t="shared" si="10"/>
        <v>0</v>
      </c>
      <c r="AF7" s="35">
        <f t="shared" si="11"/>
        <v>0</v>
      </c>
      <c r="AG7" s="36">
        <f t="shared" si="12"/>
        <v>1</v>
      </c>
      <c r="AH7" s="35">
        <f t="shared" si="13"/>
        <v>0</v>
      </c>
      <c r="AI7" s="35">
        <f t="shared" si="14"/>
        <v>0</v>
      </c>
      <c r="AJ7" s="37">
        <f t="shared" si="15"/>
        <v>1</v>
      </c>
      <c r="AK7" s="38" t="str">
        <f t="shared" si="0"/>
        <v/>
      </c>
      <c r="AM7" s="202">
        <f>ثلاثي3!A7</f>
        <v>3</v>
      </c>
      <c r="AN7" s="211" t="str">
        <f>ثلاثي3!B7</f>
        <v/>
      </c>
      <c r="AO7" s="203">
        <f>(ثلاثي1!AI7+1.5*ثلاثي2!AI7+2*ثلاثي3!AI7)/4.5</f>
        <v>0</v>
      </c>
      <c r="AP7" s="203">
        <f>((ثلاثي1!E7+ثلاثي2!E7+ثلاثي3!E7)/3+(ثلاثي1!K7+ثلاثي2!K7+ثلاثي3!K7)/3+(ثلاثي1!AB7+ثلاثي2!AB7+ثلاثي3!AB7)/3)/3</f>
        <v>0</v>
      </c>
      <c r="AQ7" s="204" t="str">
        <f t="shared" si="16"/>
        <v/>
      </c>
      <c r="AR7" s="198"/>
      <c r="AS7" s="247" t="s">
        <v>69</v>
      </c>
      <c r="AT7" s="249">
        <f>COUNTIFS(C5:C49,"أنثى",AO5:AO49,"&lt;10")</f>
        <v>0</v>
      </c>
      <c r="AU7" s="249">
        <f>COUNTIFS(C5:C49,"أنثى",AO5:AO49,"&gt;=10")</f>
        <v>0</v>
      </c>
      <c r="AV7" s="249">
        <f>SUM(AT7:AU7)</f>
        <v>0</v>
      </c>
      <c r="AW7" s="198"/>
      <c r="AX7" s="198"/>
      <c r="AY7" s="198"/>
      <c r="AZ7" s="198"/>
    </row>
    <row r="8" spans="1:52" s="82" customFormat="1" x14ac:dyDescent="0.25">
      <c r="A8" s="83">
        <f>IF(المدخلات!C5&lt;&gt;0,المدخلات!C5,"")</f>
        <v>4</v>
      </c>
      <c r="B8" s="27" t="str">
        <f>IF(المدخلات!D5&lt;&gt;"",المدخلات!D5,"")</f>
        <v/>
      </c>
      <c r="C8" s="28" t="str">
        <f>IF(المدخلات!E5&lt;&gt;"",المدخلات!E5,"")</f>
        <v/>
      </c>
      <c r="D8" s="29"/>
      <c r="E8" s="29"/>
      <c r="F8" s="29"/>
      <c r="G8" s="29"/>
      <c r="H8" s="30">
        <f t="shared" si="1"/>
        <v>0</v>
      </c>
      <c r="I8" s="31">
        <f t="shared" si="2"/>
        <v>0</v>
      </c>
      <c r="J8" s="32">
        <f t="shared" si="3"/>
        <v>1</v>
      </c>
      <c r="K8" s="29"/>
      <c r="L8" s="29"/>
      <c r="M8" s="29"/>
      <c r="N8" s="30">
        <f t="shared" si="4"/>
        <v>0</v>
      </c>
      <c r="O8" s="31">
        <f t="shared" si="5"/>
        <v>0</v>
      </c>
      <c r="P8" s="32">
        <f t="shared" si="6"/>
        <v>1</v>
      </c>
      <c r="Q8" s="29"/>
      <c r="R8" s="29"/>
      <c r="S8" s="29"/>
      <c r="T8" s="29"/>
      <c r="U8" s="29"/>
      <c r="V8" s="29"/>
      <c r="W8" s="29"/>
      <c r="X8" s="30">
        <f t="shared" si="7"/>
        <v>0</v>
      </c>
      <c r="Y8" s="31">
        <f t="shared" si="8"/>
        <v>0</v>
      </c>
      <c r="Z8" s="33">
        <f t="shared" si="9"/>
        <v>1</v>
      </c>
      <c r="AA8" s="34"/>
      <c r="AB8" s="34"/>
      <c r="AC8" s="34"/>
      <c r="AD8" s="34"/>
      <c r="AE8" s="35">
        <f t="shared" si="10"/>
        <v>0</v>
      </c>
      <c r="AF8" s="35">
        <f t="shared" si="11"/>
        <v>0</v>
      </c>
      <c r="AG8" s="36">
        <f t="shared" si="12"/>
        <v>1</v>
      </c>
      <c r="AH8" s="35">
        <f t="shared" si="13"/>
        <v>0</v>
      </c>
      <c r="AI8" s="35">
        <f t="shared" si="14"/>
        <v>0</v>
      </c>
      <c r="AJ8" s="37">
        <f t="shared" si="15"/>
        <v>1</v>
      </c>
      <c r="AK8" s="38" t="str">
        <f t="shared" si="0"/>
        <v/>
      </c>
      <c r="AM8" s="202">
        <f>ثلاثي3!A8</f>
        <v>4</v>
      </c>
      <c r="AN8" s="211" t="str">
        <f>ثلاثي3!B8</f>
        <v/>
      </c>
      <c r="AO8" s="203">
        <f>(ثلاثي1!AI8+1.5*ثلاثي2!AI8+2*ثلاثي3!AI8)/4.5</f>
        <v>0</v>
      </c>
      <c r="AP8" s="203">
        <f>((ثلاثي1!E8+ثلاثي2!E8+ثلاثي3!E8)/3+(ثلاثي1!K8+ثلاثي2!K8+ثلاثي3!K8)/3+(ثلاثي1!AB8+ثلاثي2!AB8+ثلاثي3!AB8)/3)/3</f>
        <v>0</v>
      </c>
      <c r="AQ8" s="204" t="str">
        <f t="shared" si="16"/>
        <v/>
      </c>
      <c r="AR8" s="198"/>
      <c r="AS8" s="247" t="s">
        <v>70</v>
      </c>
      <c r="AT8" s="249">
        <f>COUNTIFS(C5:C49,"ذكر",AO5:AO49,"&lt;10")</f>
        <v>0</v>
      </c>
      <c r="AU8" s="249">
        <f>COUNTIFS(C5:C49,"ذكر",AO5:AO49,"&gt;=10")</f>
        <v>0</v>
      </c>
      <c r="AV8" s="249">
        <f>SUM(AT8:AU8)</f>
        <v>0</v>
      </c>
      <c r="AW8" s="198"/>
      <c r="AX8" s="198"/>
      <c r="AY8" s="198"/>
      <c r="AZ8" s="198"/>
    </row>
    <row r="9" spans="1:52" s="82" customFormat="1" x14ac:dyDescent="0.25">
      <c r="A9" s="83">
        <f>IF(المدخلات!C6&lt;&gt;0,المدخلات!C6,"")</f>
        <v>5</v>
      </c>
      <c r="B9" s="27" t="str">
        <f>IF(المدخلات!D6&lt;&gt;"",المدخلات!D6,"")</f>
        <v/>
      </c>
      <c r="C9" s="28" t="str">
        <f>IF(المدخلات!E6&lt;&gt;"",المدخلات!E6,"")</f>
        <v/>
      </c>
      <c r="D9" s="29"/>
      <c r="E9" s="29"/>
      <c r="F9" s="29"/>
      <c r="G9" s="29"/>
      <c r="H9" s="30">
        <f t="shared" si="1"/>
        <v>0</v>
      </c>
      <c r="I9" s="31">
        <f t="shared" si="2"/>
        <v>0</v>
      </c>
      <c r="J9" s="32">
        <f t="shared" si="3"/>
        <v>1</v>
      </c>
      <c r="K9" s="29"/>
      <c r="L9" s="29"/>
      <c r="M9" s="29"/>
      <c r="N9" s="30">
        <f t="shared" si="4"/>
        <v>0</v>
      </c>
      <c r="O9" s="31">
        <f t="shared" si="5"/>
        <v>0</v>
      </c>
      <c r="P9" s="32">
        <f t="shared" si="6"/>
        <v>1</v>
      </c>
      <c r="Q9" s="29"/>
      <c r="R9" s="29"/>
      <c r="S9" s="29"/>
      <c r="T9" s="29"/>
      <c r="U9" s="29"/>
      <c r="V9" s="29"/>
      <c r="W9" s="29"/>
      <c r="X9" s="30">
        <f t="shared" si="7"/>
        <v>0</v>
      </c>
      <c r="Y9" s="31">
        <f t="shared" si="8"/>
        <v>0</v>
      </c>
      <c r="Z9" s="33">
        <f t="shared" si="9"/>
        <v>1</v>
      </c>
      <c r="AA9" s="34"/>
      <c r="AB9" s="34"/>
      <c r="AC9" s="34"/>
      <c r="AD9" s="34"/>
      <c r="AE9" s="35">
        <f t="shared" si="10"/>
        <v>0</v>
      </c>
      <c r="AF9" s="35">
        <f t="shared" si="11"/>
        <v>0</v>
      </c>
      <c r="AG9" s="36">
        <f t="shared" si="12"/>
        <v>1</v>
      </c>
      <c r="AH9" s="35">
        <f t="shared" si="13"/>
        <v>0</v>
      </c>
      <c r="AI9" s="35">
        <f t="shared" si="14"/>
        <v>0</v>
      </c>
      <c r="AJ9" s="37">
        <f t="shared" si="15"/>
        <v>1</v>
      </c>
      <c r="AK9" s="38" t="str">
        <f t="shared" si="0"/>
        <v/>
      </c>
      <c r="AM9" s="202">
        <f>ثلاثي3!A9</f>
        <v>5</v>
      </c>
      <c r="AN9" s="211" t="str">
        <f>ثلاثي3!B9</f>
        <v/>
      </c>
      <c r="AO9" s="203">
        <f>(ثلاثي1!AI9+1.5*ثلاثي2!AI9+2*ثلاثي3!AI9)/4.5</f>
        <v>0</v>
      </c>
      <c r="AP9" s="203">
        <f>((ثلاثي1!E9+ثلاثي2!E9+ثلاثي3!E9)/3+(ثلاثي1!K9+ثلاثي2!K9+ثلاثي3!K9)/3+(ثلاثي1!AB9+ثلاثي2!AB9+ثلاثي3!AB9)/3)/3</f>
        <v>0</v>
      </c>
      <c r="AQ9" s="204" t="str">
        <f t="shared" si="16"/>
        <v/>
      </c>
      <c r="AR9" s="198"/>
      <c r="AS9" s="247" t="s">
        <v>68</v>
      </c>
      <c r="AT9" s="249">
        <f>SUM(AT7:AT8)</f>
        <v>0</v>
      </c>
      <c r="AU9" s="249">
        <f>SUM(AU7:AU8)</f>
        <v>0</v>
      </c>
      <c r="AV9" s="250"/>
      <c r="AW9" s="198"/>
      <c r="AX9" s="198"/>
      <c r="AY9" s="198"/>
      <c r="AZ9" s="198"/>
    </row>
    <row r="10" spans="1:52" s="82" customFormat="1" x14ac:dyDescent="0.25">
      <c r="A10" s="83">
        <f>IF(المدخلات!C7&lt;&gt;0,المدخلات!C7,"")</f>
        <v>6</v>
      </c>
      <c r="B10" s="27" t="str">
        <f>IF(المدخلات!D7&lt;&gt;"",المدخلات!D7,"")</f>
        <v/>
      </c>
      <c r="C10" s="28" t="str">
        <f>IF(المدخلات!E7&lt;&gt;"",المدخلات!E7,"")</f>
        <v/>
      </c>
      <c r="D10" s="29"/>
      <c r="E10" s="29"/>
      <c r="F10" s="29"/>
      <c r="G10" s="29"/>
      <c r="H10" s="30">
        <f t="shared" si="1"/>
        <v>0</v>
      </c>
      <c r="I10" s="31">
        <f t="shared" si="2"/>
        <v>0</v>
      </c>
      <c r="J10" s="32">
        <f t="shared" si="3"/>
        <v>1</v>
      </c>
      <c r="K10" s="29"/>
      <c r="L10" s="29"/>
      <c r="M10" s="29"/>
      <c r="N10" s="30">
        <f t="shared" si="4"/>
        <v>0</v>
      </c>
      <c r="O10" s="31">
        <f t="shared" si="5"/>
        <v>0</v>
      </c>
      <c r="P10" s="32">
        <f t="shared" si="6"/>
        <v>1</v>
      </c>
      <c r="Q10" s="29"/>
      <c r="R10" s="29"/>
      <c r="S10" s="29"/>
      <c r="T10" s="29"/>
      <c r="U10" s="29"/>
      <c r="V10" s="29"/>
      <c r="W10" s="29"/>
      <c r="X10" s="30">
        <f t="shared" si="7"/>
        <v>0</v>
      </c>
      <c r="Y10" s="31">
        <f t="shared" si="8"/>
        <v>0</v>
      </c>
      <c r="Z10" s="33">
        <f t="shared" si="9"/>
        <v>1</v>
      </c>
      <c r="AA10" s="34"/>
      <c r="AB10" s="34"/>
      <c r="AC10" s="34"/>
      <c r="AD10" s="34"/>
      <c r="AE10" s="35">
        <f t="shared" si="10"/>
        <v>0</v>
      </c>
      <c r="AF10" s="35">
        <f t="shared" si="11"/>
        <v>0</v>
      </c>
      <c r="AG10" s="36">
        <f t="shared" si="12"/>
        <v>1</v>
      </c>
      <c r="AH10" s="35">
        <f t="shared" si="13"/>
        <v>0</v>
      </c>
      <c r="AI10" s="35">
        <f t="shared" si="14"/>
        <v>0</v>
      </c>
      <c r="AJ10" s="37">
        <f t="shared" si="15"/>
        <v>1</v>
      </c>
      <c r="AK10" s="38" t="str">
        <f t="shared" si="0"/>
        <v/>
      </c>
      <c r="AM10" s="202">
        <f>ثلاثي3!A10</f>
        <v>6</v>
      </c>
      <c r="AN10" s="211" t="str">
        <f>ثلاثي3!B10</f>
        <v/>
      </c>
      <c r="AO10" s="203">
        <f>(ثلاثي1!AI10+1.5*ثلاثي2!AI10+2*ثلاثي3!AI10)/4.5</f>
        <v>0</v>
      </c>
      <c r="AP10" s="203">
        <f>((ثلاثي1!E10+ثلاثي2!E10+ثلاثي3!E10)/3+(ثلاثي1!K10+ثلاثي2!K10+ثلاثي3!K10)/3+(ثلاثي1!AB10+ثلاثي2!AB10+ثلاثي3!AB10)/3)/3</f>
        <v>0</v>
      </c>
      <c r="AQ10" s="204" t="str">
        <f t="shared" si="16"/>
        <v/>
      </c>
      <c r="AR10" s="198"/>
      <c r="AS10" s="198"/>
      <c r="AT10" s="198"/>
      <c r="AU10" s="198"/>
      <c r="AV10" s="198"/>
      <c r="AW10" s="198"/>
      <c r="AX10" s="198"/>
      <c r="AY10" s="198"/>
      <c r="AZ10" s="198"/>
    </row>
    <row r="11" spans="1:52" s="82" customFormat="1" x14ac:dyDescent="0.25">
      <c r="A11" s="26">
        <f>IF(المدخلات!C8&lt;&gt;0,المدخلات!C8,"")</f>
        <v>7</v>
      </c>
      <c r="B11" s="27" t="str">
        <f>IF(المدخلات!D8&lt;&gt;"",المدخلات!D8,"")</f>
        <v/>
      </c>
      <c r="C11" s="28" t="str">
        <f>IF(المدخلات!E8&lt;&gt;"",المدخلات!E8,"")</f>
        <v/>
      </c>
      <c r="D11" s="29"/>
      <c r="E11" s="29"/>
      <c r="F11" s="29"/>
      <c r="G11" s="29"/>
      <c r="H11" s="30">
        <f t="shared" si="1"/>
        <v>0</v>
      </c>
      <c r="I11" s="31">
        <f t="shared" si="2"/>
        <v>0</v>
      </c>
      <c r="J11" s="32">
        <f t="shared" si="3"/>
        <v>1</v>
      </c>
      <c r="K11" s="29"/>
      <c r="L11" s="29"/>
      <c r="M11" s="29"/>
      <c r="N11" s="30">
        <f t="shared" si="4"/>
        <v>0</v>
      </c>
      <c r="O11" s="31">
        <f t="shared" si="5"/>
        <v>0</v>
      </c>
      <c r="P11" s="32">
        <f t="shared" si="6"/>
        <v>1</v>
      </c>
      <c r="Q11" s="29"/>
      <c r="R11" s="29"/>
      <c r="S11" s="29"/>
      <c r="T11" s="29"/>
      <c r="U11" s="29"/>
      <c r="V11" s="29"/>
      <c r="W11" s="29"/>
      <c r="X11" s="30">
        <f t="shared" si="7"/>
        <v>0</v>
      </c>
      <c r="Y11" s="31">
        <f t="shared" si="8"/>
        <v>0</v>
      </c>
      <c r="Z11" s="33">
        <f t="shared" si="9"/>
        <v>1</v>
      </c>
      <c r="AA11" s="34"/>
      <c r="AB11" s="34"/>
      <c r="AC11" s="34"/>
      <c r="AD11" s="34"/>
      <c r="AE11" s="35">
        <f t="shared" si="10"/>
        <v>0</v>
      </c>
      <c r="AF11" s="35">
        <f t="shared" si="11"/>
        <v>0</v>
      </c>
      <c r="AG11" s="36">
        <f t="shared" si="12"/>
        <v>1</v>
      </c>
      <c r="AH11" s="35">
        <f t="shared" si="13"/>
        <v>0</v>
      </c>
      <c r="AI11" s="35">
        <f t="shared" si="14"/>
        <v>0</v>
      </c>
      <c r="AJ11" s="37">
        <f t="shared" si="15"/>
        <v>1</v>
      </c>
      <c r="AK11" s="38" t="str">
        <f t="shared" si="0"/>
        <v/>
      </c>
      <c r="AM11" s="202">
        <f>ثلاثي3!A11</f>
        <v>7</v>
      </c>
      <c r="AN11" s="211" t="str">
        <f>ثلاثي3!B11</f>
        <v/>
      </c>
      <c r="AO11" s="203">
        <f>(ثلاثي1!AI11+1.5*ثلاثي2!AI11+2*ثلاثي3!AI11)/4.5</f>
        <v>0</v>
      </c>
      <c r="AP11" s="203">
        <f>((ثلاثي1!E11+ثلاثي2!E11+ثلاثي3!E11)/3+(ثلاثي1!K11+ثلاثي2!K11+ثلاثي3!K11)/3+(ثلاثي1!AB11+ثلاثي2!AB11+ثلاثي3!AB11)/3)/3</f>
        <v>0</v>
      </c>
      <c r="AQ11" s="204" t="str">
        <f t="shared" si="16"/>
        <v/>
      </c>
      <c r="AR11" s="198"/>
      <c r="AS11" s="198"/>
      <c r="AT11" s="198"/>
      <c r="AU11" s="198"/>
      <c r="AV11" s="198"/>
      <c r="AW11" s="198"/>
      <c r="AX11" s="198"/>
      <c r="AY11" s="198"/>
      <c r="AZ11" s="198"/>
    </row>
    <row r="12" spans="1:52" s="82" customFormat="1" x14ac:dyDescent="0.25">
      <c r="A12" s="26">
        <f>IF(المدخلات!C9&lt;&gt;0,المدخلات!C9,"")</f>
        <v>8</v>
      </c>
      <c r="B12" s="27" t="str">
        <f>IF(المدخلات!D9&lt;&gt;"",المدخلات!D9,"")</f>
        <v/>
      </c>
      <c r="C12" s="28" t="str">
        <f>IF(المدخلات!E9&lt;&gt;"",المدخلات!E9,"")</f>
        <v/>
      </c>
      <c r="D12" s="29"/>
      <c r="E12" s="29"/>
      <c r="F12" s="29"/>
      <c r="G12" s="29"/>
      <c r="H12" s="30">
        <f t="shared" si="1"/>
        <v>0</v>
      </c>
      <c r="I12" s="31">
        <f t="shared" si="2"/>
        <v>0</v>
      </c>
      <c r="J12" s="32">
        <f t="shared" si="3"/>
        <v>1</v>
      </c>
      <c r="K12" s="29"/>
      <c r="L12" s="29"/>
      <c r="M12" s="29"/>
      <c r="N12" s="30">
        <f t="shared" si="4"/>
        <v>0</v>
      </c>
      <c r="O12" s="31">
        <f t="shared" si="5"/>
        <v>0</v>
      </c>
      <c r="P12" s="32">
        <f t="shared" si="6"/>
        <v>1</v>
      </c>
      <c r="Q12" s="29"/>
      <c r="R12" s="29"/>
      <c r="S12" s="29"/>
      <c r="T12" s="29"/>
      <c r="U12" s="29"/>
      <c r="V12" s="29"/>
      <c r="W12" s="29"/>
      <c r="X12" s="30">
        <f t="shared" si="7"/>
        <v>0</v>
      </c>
      <c r="Y12" s="31">
        <f t="shared" si="8"/>
        <v>0</v>
      </c>
      <c r="Z12" s="33">
        <f t="shared" si="9"/>
        <v>1</v>
      </c>
      <c r="AA12" s="34"/>
      <c r="AB12" s="34"/>
      <c r="AC12" s="34"/>
      <c r="AD12" s="34"/>
      <c r="AE12" s="35">
        <f t="shared" si="10"/>
        <v>0</v>
      </c>
      <c r="AF12" s="35">
        <f t="shared" si="11"/>
        <v>0</v>
      </c>
      <c r="AG12" s="36">
        <f t="shared" si="12"/>
        <v>1</v>
      </c>
      <c r="AH12" s="35">
        <f t="shared" si="13"/>
        <v>0</v>
      </c>
      <c r="AI12" s="35">
        <f t="shared" si="14"/>
        <v>0</v>
      </c>
      <c r="AJ12" s="37">
        <f t="shared" si="15"/>
        <v>1</v>
      </c>
      <c r="AK12" s="38" t="str">
        <f t="shared" si="0"/>
        <v/>
      </c>
      <c r="AM12" s="202">
        <f>ثلاثي3!A12</f>
        <v>8</v>
      </c>
      <c r="AN12" s="211" t="str">
        <f>ثلاثي3!B12</f>
        <v/>
      </c>
      <c r="AO12" s="203">
        <f>(ثلاثي1!AI12+1.5*ثلاثي2!AI12+2*ثلاثي3!AI12)/4.5</f>
        <v>0</v>
      </c>
      <c r="AP12" s="203">
        <f>((ثلاثي1!E12+ثلاثي2!E12+ثلاثي3!E12)/3+(ثلاثي1!K12+ثلاثي2!K12+ثلاثي3!K12)/3+(ثلاثي1!AB12+ثلاثي2!AB12+ثلاثي3!AB12)/3)/3</f>
        <v>0</v>
      </c>
      <c r="AQ12" s="204" t="str">
        <f t="shared" si="16"/>
        <v/>
      </c>
      <c r="AR12" s="198"/>
      <c r="AS12" s="198"/>
      <c r="AT12" s="198"/>
      <c r="AU12" s="198"/>
      <c r="AV12" s="198"/>
      <c r="AW12" s="198"/>
      <c r="AX12" s="198"/>
      <c r="AY12" s="198"/>
      <c r="AZ12" s="198"/>
    </row>
    <row r="13" spans="1:52" s="82" customFormat="1" x14ac:dyDescent="0.25">
      <c r="A13" s="26">
        <f>IF(المدخلات!C10&lt;&gt;0,المدخلات!C10,"")</f>
        <v>9</v>
      </c>
      <c r="B13" s="27" t="str">
        <f>IF(المدخلات!D10&lt;&gt;"",المدخلات!D10,"")</f>
        <v/>
      </c>
      <c r="C13" s="28" t="str">
        <f>IF(المدخلات!E10&lt;&gt;"",المدخلات!E10,"")</f>
        <v/>
      </c>
      <c r="D13" s="29"/>
      <c r="E13" s="29"/>
      <c r="F13" s="29"/>
      <c r="G13" s="29"/>
      <c r="H13" s="30">
        <f t="shared" si="1"/>
        <v>0</v>
      </c>
      <c r="I13" s="31">
        <f t="shared" si="2"/>
        <v>0</v>
      </c>
      <c r="J13" s="32">
        <f t="shared" si="3"/>
        <v>1</v>
      </c>
      <c r="K13" s="29"/>
      <c r="L13" s="29"/>
      <c r="M13" s="29"/>
      <c r="N13" s="30">
        <f t="shared" si="4"/>
        <v>0</v>
      </c>
      <c r="O13" s="31">
        <f t="shared" si="5"/>
        <v>0</v>
      </c>
      <c r="P13" s="32">
        <f t="shared" si="6"/>
        <v>1</v>
      </c>
      <c r="Q13" s="29"/>
      <c r="R13" s="29"/>
      <c r="S13" s="29"/>
      <c r="T13" s="29"/>
      <c r="U13" s="29"/>
      <c r="V13" s="29"/>
      <c r="W13" s="29"/>
      <c r="X13" s="30">
        <f t="shared" si="7"/>
        <v>0</v>
      </c>
      <c r="Y13" s="31">
        <f t="shared" si="8"/>
        <v>0</v>
      </c>
      <c r="Z13" s="33">
        <f t="shared" si="9"/>
        <v>1</v>
      </c>
      <c r="AA13" s="34"/>
      <c r="AB13" s="34"/>
      <c r="AC13" s="34"/>
      <c r="AD13" s="34"/>
      <c r="AE13" s="35">
        <f t="shared" si="10"/>
        <v>0</v>
      </c>
      <c r="AF13" s="35">
        <f t="shared" si="11"/>
        <v>0</v>
      </c>
      <c r="AG13" s="36">
        <f t="shared" si="12"/>
        <v>1</v>
      </c>
      <c r="AH13" s="35">
        <f t="shared" si="13"/>
        <v>0</v>
      </c>
      <c r="AI13" s="35">
        <f t="shared" si="14"/>
        <v>0</v>
      </c>
      <c r="AJ13" s="37">
        <f t="shared" si="15"/>
        <v>1</v>
      </c>
      <c r="AK13" s="38" t="str">
        <f t="shared" si="0"/>
        <v/>
      </c>
      <c r="AM13" s="202">
        <f>ثلاثي3!A13</f>
        <v>9</v>
      </c>
      <c r="AN13" s="211" t="str">
        <f>ثلاثي3!B13</f>
        <v/>
      </c>
      <c r="AO13" s="203">
        <f>(ثلاثي1!AI13+1.5*ثلاثي2!AI13+2*ثلاثي3!AI13)/4.5</f>
        <v>0</v>
      </c>
      <c r="AP13" s="203">
        <f>((ثلاثي1!E13+ثلاثي2!E13+ثلاثي3!E13)/3+(ثلاثي1!K13+ثلاثي2!K13+ثلاثي3!K13)/3+(ثلاثي1!AB13+ثلاثي2!AB13+ثلاثي3!AB13)/3)/3</f>
        <v>0</v>
      </c>
      <c r="AQ13" s="204" t="str">
        <f t="shared" si="16"/>
        <v/>
      </c>
      <c r="AR13" s="198"/>
      <c r="AS13" s="198"/>
      <c r="AT13" s="198"/>
      <c r="AU13" s="198"/>
      <c r="AV13" s="198"/>
      <c r="AW13" s="198"/>
      <c r="AX13" s="198"/>
      <c r="AY13" s="198"/>
      <c r="AZ13" s="198"/>
    </row>
    <row r="14" spans="1:52" s="82" customFormat="1" x14ac:dyDescent="0.25">
      <c r="A14" s="26">
        <f>IF(المدخلات!C11&lt;&gt;0,المدخلات!C11,"")</f>
        <v>10</v>
      </c>
      <c r="B14" s="27" t="str">
        <f>IF(المدخلات!D11&lt;&gt;"",المدخلات!D11,"")</f>
        <v/>
      </c>
      <c r="C14" s="28" t="str">
        <f>IF(المدخلات!E11&lt;&gt;"",المدخلات!E11,"")</f>
        <v/>
      </c>
      <c r="D14" s="29"/>
      <c r="E14" s="29"/>
      <c r="F14" s="29"/>
      <c r="G14" s="29"/>
      <c r="H14" s="30">
        <f t="shared" si="1"/>
        <v>0</v>
      </c>
      <c r="I14" s="31">
        <f t="shared" si="2"/>
        <v>0</v>
      </c>
      <c r="J14" s="32">
        <f t="shared" si="3"/>
        <v>1</v>
      </c>
      <c r="K14" s="29"/>
      <c r="L14" s="29"/>
      <c r="M14" s="29"/>
      <c r="N14" s="30">
        <f t="shared" si="4"/>
        <v>0</v>
      </c>
      <c r="O14" s="31">
        <f t="shared" si="5"/>
        <v>0</v>
      </c>
      <c r="P14" s="32">
        <f t="shared" si="6"/>
        <v>1</v>
      </c>
      <c r="Q14" s="29"/>
      <c r="R14" s="29"/>
      <c r="S14" s="29"/>
      <c r="T14" s="29"/>
      <c r="U14" s="29"/>
      <c r="V14" s="29"/>
      <c r="W14" s="29"/>
      <c r="X14" s="30">
        <f t="shared" si="7"/>
        <v>0</v>
      </c>
      <c r="Y14" s="31">
        <f t="shared" si="8"/>
        <v>0</v>
      </c>
      <c r="Z14" s="33">
        <f t="shared" si="9"/>
        <v>1</v>
      </c>
      <c r="AA14" s="34"/>
      <c r="AB14" s="34"/>
      <c r="AC14" s="34"/>
      <c r="AD14" s="34"/>
      <c r="AE14" s="35">
        <f t="shared" si="10"/>
        <v>0</v>
      </c>
      <c r="AF14" s="35">
        <f t="shared" si="11"/>
        <v>0</v>
      </c>
      <c r="AG14" s="36">
        <f t="shared" si="12"/>
        <v>1</v>
      </c>
      <c r="AH14" s="35">
        <f t="shared" si="13"/>
        <v>0</v>
      </c>
      <c r="AI14" s="35">
        <f t="shared" si="14"/>
        <v>0</v>
      </c>
      <c r="AJ14" s="37">
        <f t="shared" si="15"/>
        <v>1</v>
      </c>
      <c r="AK14" s="38" t="str">
        <f t="shared" si="0"/>
        <v/>
      </c>
      <c r="AM14" s="202">
        <f>ثلاثي3!A14</f>
        <v>10</v>
      </c>
      <c r="AN14" s="211" t="str">
        <f>ثلاثي3!B14</f>
        <v/>
      </c>
      <c r="AO14" s="203">
        <f>(ثلاثي1!AI14+1.5*ثلاثي2!AI14+2*ثلاثي3!AI14)/4.5</f>
        <v>0</v>
      </c>
      <c r="AP14" s="203">
        <f>((ثلاثي1!E14+ثلاثي2!E14+ثلاثي3!E14)/3+(ثلاثي1!K14+ثلاثي2!K14+ثلاثي3!K14)/3+(ثلاثي1!AB14+ثلاثي2!AB14+ثلاثي3!AB14)/3)/3</f>
        <v>0</v>
      </c>
      <c r="AQ14" s="204" t="str">
        <f t="shared" si="16"/>
        <v/>
      </c>
      <c r="AR14" s="198"/>
      <c r="AS14" s="198"/>
      <c r="AT14" s="198"/>
      <c r="AU14" s="198"/>
      <c r="AV14" s="198"/>
      <c r="AW14" s="198"/>
      <c r="AX14" s="198"/>
      <c r="AY14" s="198"/>
      <c r="AZ14" s="198"/>
    </row>
    <row r="15" spans="1:52" s="82" customFormat="1" x14ac:dyDescent="0.25">
      <c r="A15" s="26">
        <f>IF(المدخلات!C12&lt;&gt;0,المدخلات!C12,"")</f>
        <v>11</v>
      </c>
      <c r="B15" s="27" t="str">
        <f>IF(المدخلات!D12&lt;&gt;"",المدخلات!D12,"")</f>
        <v/>
      </c>
      <c r="C15" s="28" t="str">
        <f>IF(المدخلات!E12&lt;&gt;"",المدخلات!E12,"")</f>
        <v/>
      </c>
      <c r="D15" s="29"/>
      <c r="E15" s="29"/>
      <c r="F15" s="29"/>
      <c r="G15" s="29"/>
      <c r="H15" s="30">
        <f t="shared" si="1"/>
        <v>0</v>
      </c>
      <c r="I15" s="31">
        <f t="shared" si="2"/>
        <v>0</v>
      </c>
      <c r="J15" s="32">
        <f t="shared" si="3"/>
        <v>1</v>
      </c>
      <c r="K15" s="29"/>
      <c r="L15" s="29"/>
      <c r="M15" s="29"/>
      <c r="N15" s="30">
        <f t="shared" si="4"/>
        <v>0</v>
      </c>
      <c r="O15" s="31">
        <f t="shared" si="5"/>
        <v>0</v>
      </c>
      <c r="P15" s="32">
        <f t="shared" si="6"/>
        <v>1</v>
      </c>
      <c r="Q15" s="29"/>
      <c r="R15" s="29"/>
      <c r="S15" s="29"/>
      <c r="T15" s="29"/>
      <c r="U15" s="29"/>
      <c r="V15" s="29"/>
      <c r="W15" s="29"/>
      <c r="X15" s="30">
        <f t="shared" si="7"/>
        <v>0</v>
      </c>
      <c r="Y15" s="31">
        <f t="shared" si="8"/>
        <v>0</v>
      </c>
      <c r="Z15" s="33">
        <f t="shared" si="9"/>
        <v>1</v>
      </c>
      <c r="AA15" s="34"/>
      <c r="AB15" s="34"/>
      <c r="AC15" s="34"/>
      <c r="AD15" s="34"/>
      <c r="AE15" s="35">
        <f t="shared" si="10"/>
        <v>0</v>
      </c>
      <c r="AF15" s="35">
        <f t="shared" si="11"/>
        <v>0</v>
      </c>
      <c r="AG15" s="36">
        <f t="shared" si="12"/>
        <v>1</v>
      </c>
      <c r="AH15" s="35">
        <f t="shared" si="13"/>
        <v>0</v>
      </c>
      <c r="AI15" s="35">
        <f t="shared" si="14"/>
        <v>0</v>
      </c>
      <c r="AJ15" s="37">
        <f t="shared" si="15"/>
        <v>1</v>
      </c>
      <c r="AK15" s="38" t="str">
        <f t="shared" si="0"/>
        <v/>
      </c>
      <c r="AM15" s="202">
        <f>ثلاثي3!A15</f>
        <v>11</v>
      </c>
      <c r="AN15" s="211" t="str">
        <f>ثلاثي3!B15</f>
        <v/>
      </c>
      <c r="AO15" s="203">
        <f>(ثلاثي1!AI15+1.5*ثلاثي2!AI15+2*ثلاثي3!AI15)/4.5</f>
        <v>0</v>
      </c>
      <c r="AP15" s="203">
        <f>((ثلاثي1!E15+ثلاثي2!E15+ثلاثي3!E15)/3+(ثلاثي1!K15+ثلاثي2!K15+ثلاثي3!K15)/3+(ثلاثي1!AB15+ثلاثي2!AB15+ثلاثي3!AB15)/3)/3</f>
        <v>0</v>
      </c>
      <c r="AQ15" s="204" t="str">
        <f t="shared" si="16"/>
        <v/>
      </c>
      <c r="AR15" s="198"/>
      <c r="AS15" s="198"/>
      <c r="AT15" s="198"/>
      <c r="AU15" s="198"/>
      <c r="AV15" s="198"/>
      <c r="AW15" s="198"/>
      <c r="AX15" s="198"/>
      <c r="AY15" s="198"/>
      <c r="AZ15" s="198"/>
    </row>
    <row r="16" spans="1:52" s="82" customFormat="1" x14ac:dyDescent="0.25">
      <c r="A16" s="26">
        <f>IF(المدخلات!C13&lt;&gt;0,المدخلات!C13,"")</f>
        <v>12</v>
      </c>
      <c r="B16" s="27" t="str">
        <f>IF(المدخلات!D13&lt;&gt;"",المدخلات!D13,"")</f>
        <v/>
      </c>
      <c r="C16" s="28" t="str">
        <f>IF(المدخلات!E13&lt;&gt;"",المدخلات!E13,"")</f>
        <v/>
      </c>
      <c r="D16" s="29"/>
      <c r="E16" s="29"/>
      <c r="F16" s="29"/>
      <c r="G16" s="29"/>
      <c r="H16" s="30">
        <f t="shared" si="1"/>
        <v>0</v>
      </c>
      <c r="I16" s="31">
        <f t="shared" si="2"/>
        <v>0</v>
      </c>
      <c r="J16" s="32">
        <f t="shared" si="3"/>
        <v>1</v>
      </c>
      <c r="K16" s="29"/>
      <c r="L16" s="29"/>
      <c r="M16" s="29"/>
      <c r="N16" s="30">
        <f t="shared" si="4"/>
        <v>0</v>
      </c>
      <c r="O16" s="31">
        <f t="shared" si="5"/>
        <v>0</v>
      </c>
      <c r="P16" s="32">
        <f t="shared" si="6"/>
        <v>1</v>
      </c>
      <c r="Q16" s="29"/>
      <c r="R16" s="29"/>
      <c r="S16" s="29"/>
      <c r="T16" s="29"/>
      <c r="U16" s="29"/>
      <c r="V16" s="29"/>
      <c r="W16" s="29"/>
      <c r="X16" s="30">
        <f t="shared" si="7"/>
        <v>0</v>
      </c>
      <c r="Y16" s="31">
        <f t="shared" si="8"/>
        <v>0</v>
      </c>
      <c r="Z16" s="33">
        <f t="shared" si="9"/>
        <v>1</v>
      </c>
      <c r="AA16" s="34"/>
      <c r="AB16" s="34"/>
      <c r="AC16" s="34"/>
      <c r="AD16" s="34"/>
      <c r="AE16" s="35">
        <f t="shared" si="10"/>
        <v>0</v>
      </c>
      <c r="AF16" s="35">
        <f t="shared" si="11"/>
        <v>0</v>
      </c>
      <c r="AG16" s="36">
        <f t="shared" si="12"/>
        <v>1</v>
      </c>
      <c r="AH16" s="35">
        <f t="shared" si="13"/>
        <v>0</v>
      </c>
      <c r="AI16" s="35">
        <f t="shared" si="14"/>
        <v>0</v>
      </c>
      <c r="AJ16" s="37">
        <f t="shared" si="15"/>
        <v>1</v>
      </c>
      <c r="AK16" s="38" t="str">
        <f t="shared" si="0"/>
        <v/>
      </c>
      <c r="AM16" s="202">
        <f>ثلاثي3!A16</f>
        <v>12</v>
      </c>
      <c r="AN16" s="211" t="str">
        <f>ثلاثي3!B16</f>
        <v/>
      </c>
      <c r="AO16" s="203">
        <f>(ثلاثي1!AI16+1.5*ثلاثي2!AI16+2*ثلاثي3!AI16)/4.5</f>
        <v>0</v>
      </c>
      <c r="AP16" s="203">
        <f>((ثلاثي1!E16+ثلاثي2!E16+ثلاثي3!E16)/3+(ثلاثي1!K16+ثلاثي2!K16+ثلاثي3!K16)/3+(ثلاثي1!AB16+ثلاثي2!AB16+ثلاثي3!AB16)/3)/3</f>
        <v>0</v>
      </c>
      <c r="AQ16" s="204" t="str">
        <f t="shared" si="16"/>
        <v/>
      </c>
      <c r="AR16" s="198"/>
      <c r="AS16" s="198"/>
      <c r="AT16" s="198"/>
      <c r="AU16" s="198"/>
      <c r="AV16" s="198"/>
      <c r="AW16" s="198"/>
      <c r="AX16" s="198"/>
      <c r="AY16" s="198"/>
      <c r="AZ16" s="198"/>
    </row>
    <row r="17" spans="1:52" s="82" customFormat="1" x14ac:dyDescent="0.25">
      <c r="A17" s="26">
        <f>IF(المدخلات!C14&lt;&gt;0,المدخلات!C14,"")</f>
        <v>13</v>
      </c>
      <c r="B17" s="27" t="str">
        <f>IF(المدخلات!D14&lt;&gt;"",المدخلات!D14,"")</f>
        <v/>
      </c>
      <c r="C17" s="28" t="str">
        <f>IF(المدخلات!E14&lt;&gt;"",المدخلات!E14,"")</f>
        <v/>
      </c>
      <c r="D17" s="29"/>
      <c r="E17" s="29"/>
      <c r="F17" s="29"/>
      <c r="G17" s="29"/>
      <c r="H17" s="30">
        <f t="shared" si="1"/>
        <v>0</v>
      </c>
      <c r="I17" s="31">
        <f t="shared" si="2"/>
        <v>0</v>
      </c>
      <c r="J17" s="32">
        <f t="shared" si="3"/>
        <v>1</v>
      </c>
      <c r="K17" s="29"/>
      <c r="L17" s="29"/>
      <c r="M17" s="29"/>
      <c r="N17" s="30">
        <f t="shared" si="4"/>
        <v>0</v>
      </c>
      <c r="O17" s="31">
        <f t="shared" si="5"/>
        <v>0</v>
      </c>
      <c r="P17" s="32">
        <f t="shared" si="6"/>
        <v>1</v>
      </c>
      <c r="Q17" s="29"/>
      <c r="R17" s="29"/>
      <c r="S17" s="29"/>
      <c r="T17" s="29"/>
      <c r="U17" s="29"/>
      <c r="V17" s="29"/>
      <c r="W17" s="29"/>
      <c r="X17" s="30">
        <f t="shared" si="7"/>
        <v>0</v>
      </c>
      <c r="Y17" s="31">
        <f t="shared" si="8"/>
        <v>0</v>
      </c>
      <c r="Z17" s="33">
        <f t="shared" si="9"/>
        <v>1</v>
      </c>
      <c r="AA17" s="34"/>
      <c r="AB17" s="34"/>
      <c r="AC17" s="34"/>
      <c r="AD17" s="34"/>
      <c r="AE17" s="35">
        <f t="shared" si="10"/>
        <v>0</v>
      </c>
      <c r="AF17" s="35">
        <f t="shared" si="11"/>
        <v>0</v>
      </c>
      <c r="AG17" s="36">
        <f t="shared" si="12"/>
        <v>1</v>
      </c>
      <c r="AH17" s="35">
        <f t="shared" si="13"/>
        <v>0</v>
      </c>
      <c r="AI17" s="35">
        <f t="shared" si="14"/>
        <v>0</v>
      </c>
      <c r="AJ17" s="37">
        <f t="shared" si="15"/>
        <v>1</v>
      </c>
      <c r="AK17" s="38" t="str">
        <f t="shared" si="0"/>
        <v/>
      </c>
      <c r="AM17" s="202">
        <f>ثلاثي3!A17</f>
        <v>13</v>
      </c>
      <c r="AN17" s="211" t="str">
        <f>ثلاثي3!B17</f>
        <v/>
      </c>
      <c r="AO17" s="203">
        <f>(ثلاثي1!AI17+1.5*ثلاثي2!AI17+2*ثلاثي3!AI17)/4.5</f>
        <v>0</v>
      </c>
      <c r="AP17" s="203">
        <f>((ثلاثي1!E17+ثلاثي2!E17+ثلاثي3!E17)/3+(ثلاثي1!K17+ثلاثي2!K17+ثلاثي3!K17)/3+(ثلاثي1!AB17+ثلاثي2!AB17+ثلاثي3!AB17)/3)/3</f>
        <v>0</v>
      </c>
      <c r="AQ17" s="204" t="str">
        <f t="shared" si="16"/>
        <v/>
      </c>
      <c r="AR17" s="198"/>
      <c r="AS17" s="198"/>
      <c r="AT17" s="198"/>
      <c r="AU17" s="198"/>
      <c r="AV17" s="198"/>
      <c r="AW17" s="198"/>
      <c r="AX17" s="198"/>
      <c r="AY17" s="198"/>
      <c r="AZ17" s="198"/>
    </row>
    <row r="18" spans="1:52" s="82" customFormat="1" x14ac:dyDescent="0.25">
      <c r="A18" s="26">
        <f>IF(المدخلات!C15&lt;&gt;0,المدخلات!C15,"")</f>
        <v>14</v>
      </c>
      <c r="B18" s="27" t="str">
        <f>IF(المدخلات!D15&lt;&gt;"",المدخلات!D15,"")</f>
        <v/>
      </c>
      <c r="C18" s="28" t="str">
        <f>IF(المدخلات!E15&lt;&gt;"",المدخلات!E15,"")</f>
        <v/>
      </c>
      <c r="D18" s="29"/>
      <c r="E18" s="29"/>
      <c r="F18" s="29"/>
      <c r="G18" s="29"/>
      <c r="H18" s="30">
        <f t="shared" si="1"/>
        <v>0</v>
      </c>
      <c r="I18" s="31">
        <f t="shared" si="2"/>
        <v>0</v>
      </c>
      <c r="J18" s="32">
        <f t="shared" si="3"/>
        <v>1</v>
      </c>
      <c r="K18" s="29"/>
      <c r="L18" s="29"/>
      <c r="M18" s="29"/>
      <c r="N18" s="30">
        <f t="shared" si="4"/>
        <v>0</v>
      </c>
      <c r="O18" s="31">
        <f t="shared" si="5"/>
        <v>0</v>
      </c>
      <c r="P18" s="32">
        <f t="shared" si="6"/>
        <v>1</v>
      </c>
      <c r="Q18" s="29"/>
      <c r="R18" s="29"/>
      <c r="S18" s="29"/>
      <c r="T18" s="29"/>
      <c r="U18" s="29"/>
      <c r="V18" s="29"/>
      <c r="W18" s="29"/>
      <c r="X18" s="30">
        <f t="shared" si="7"/>
        <v>0</v>
      </c>
      <c r="Y18" s="31">
        <f t="shared" si="8"/>
        <v>0</v>
      </c>
      <c r="Z18" s="33">
        <f t="shared" si="9"/>
        <v>1</v>
      </c>
      <c r="AA18" s="34"/>
      <c r="AB18" s="34"/>
      <c r="AC18" s="34"/>
      <c r="AD18" s="34"/>
      <c r="AE18" s="35">
        <f t="shared" si="10"/>
        <v>0</v>
      </c>
      <c r="AF18" s="35">
        <f t="shared" si="11"/>
        <v>0</v>
      </c>
      <c r="AG18" s="36">
        <f t="shared" si="12"/>
        <v>1</v>
      </c>
      <c r="AH18" s="35">
        <f t="shared" si="13"/>
        <v>0</v>
      </c>
      <c r="AI18" s="35">
        <f t="shared" si="14"/>
        <v>0</v>
      </c>
      <c r="AJ18" s="37">
        <f t="shared" si="15"/>
        <v>1</v>
      </c>
      <c r="AK18" s="38" t="str">
        <f t="shared" si="0"/>
        <v/>
      </c>
      <c r="AM18" s="202">
        <f>ثلاثي3!A18</f>
        <v>14</v>
      </c>
      <c r="AN18" s="211" t="str">
        <f>ثلاثي3!B18</f>
        <v/>
      </c>
      <c r="AO18" s="203">
        <f>(ثلاثي1!AI18+1.5*ثلاثي2!AI18+2*ثلاثي3!AI18)/4.5</f>
        <v>0</v>
      </c>
      <c r="AP18" s="203">
        <f>((ثلاثي1!E18+ثلاثي2!E18+ثلاثي3!E18)/3+(ثلاثي1!K18+ثلاثي2!K18+ثلاثي3!K18)/3+(ثلاثي1!AB18+ثلاثي2!AB18+ثلاثي3!AB18)/3)/3</f>
        <v>0</v>
      </c>
      <c r="AQ18" s="204" t="str">
        <f t="shared" si="16"/>
        <v/>
      </c>
      <c r="AR18" s="198"/>
      <c r="AS18" s="198"/>
      <c r="AT18" s="198"/>
      <c r="AU18" s="198"/>
      <c r="AV18" s="198"/>
      <c r="AW18" s="198"/>
      <c r="AX18" s="198"/>
      <c r="AY18" s="198"/>
      <c r="AZ18" s="198"/>
    </row>
    <row r="19" spans="1:52" s="82" customFormat="1" x14ac:dyDescent="0.25">
      <c r="A19" s="26">
        <f>IF(المدخلات!C16&lt;&gt;0,المدخلات!C16,"")</f>
        <v>15</v>
      </c>
      <c r="B19" s="27" t="str">
        <f>IF(المدخلات!D16&lt;&gt;"",المدخلات!D16,"")</f>
        <v/>
      </c>
      <c r="C19" s="28" t="str">
        <f>IF(المدخلات!E16&lt;&gt;"",المدخلات!E16,"")</f>
        <v/>
      </c>
      <c r="D19" s="29"/>
      <c r="E19" s="29"/>
      <c r="F19" s="29"/>
      <c r="G19" s="29"/>
      <c r="H19" s="30">
        <f t="shared" si="1"/>
        <v>0</v>
      </c>
      <c r="I19" s="31">
        <f t="shared" si="2"/>
        <v>0</v>
      </c>
      <c r="J19" s="32">
        <f t="shared" si="3"/>
        <v>1</v>
      </c>
      <c r="K19" s="29"/>
      <c r="L19" s="29"/>
      <c r="M19" s="29"/>
      <c r="N19" s="30">
        <f t="shared" si="4"/>
        <v>0</v>
      </c>
      <c r="O19" s="31">
        <f t="shared" si="5"/>
        <v>0</v>
      </c>
      <c r="P19" s="32">
        <f t="shared" si="6"/>
        <v>1</v>
      </c>
      <c r="Q19" s="29"/>
      <c r="R19" s="29"/>
      <c r="S19" s="29"/>
      <c r="T19" s="29"/>
      <c r="U19" s="29"/>
      <c r="V19" s="29"/>
      <c r="W19" s="29"/>
      <c r="X19" s="30">
        <f t="shared" si="7"/>
        <v>0</v>
      </c>
      <c r="Y19" s="31">
        <f t="shared" si="8"/>
        <v>0</v>
      </c>
      <c r="Z19" s="33">
        <f t="shared" si="9"/>
        <v>1</v>
      </c>
      <c r="AA19" s="34"/>
      <c r="AB19" s="34"/>
      <c r="AC19" s="34"/>
      <c r="AD19" s="34"/>
      <c r="AE19" s="35">
        <f t="shared" si="10"/>
        <v>0</v>
      </c>
      <c r="AF19" s="35">
        <f t="shared" si="11"/>
        <v>0</v>
      </c>
      <c r="AG19" s="36">
        <f t="shared" si="12"/>
        <v>1</v>
      </c>
      <c r="AH19" s="35">
        <f t="shared" si="13"/>
        <v>0</v>
      </c>
      <c r="AI19" s="35">
        <f t="shared" si="14"/>
        <v>0</v>
      </c>
      <c r="AJ19" s="37">
        <f t="shared" si="15"/>
        <v>1</v>
      </c>
      <c r="AK19" s="38" t="str">
        <f t="shared" si="0"/>
        <v/>
      </c>
      <c r="AM19" s="202">
        <f>ثلاثي3!A19</f>
        <v>15</v>
      </c>
      <c r="AN19" s="211" t="str">
        <f>ثلاثي3!B19</f>
        <v/>
      </c>
      <c r="AO19" s="203">
        <f>(ثلاثي1!AI19+1.5*ثلاثي2!AI19+2*ثلاثي3!AI19)/4.5</f>
        <v>0</v>
      </c>
      <c r="AP19" s="203">
        <f>((ثلاثي1!E19+ثلاثي2!E19+ثلاثي3!E19)/3+(ثلاثي1!K19+ثلاثي2!K19+ثلاثي3!K19)/3+(ثلاثي1!AB19+ثلاثي2!AB19+ثلاثي3!AB19)/3)/3</f>
        <v>0</v>
      </c>
      <c r="AQ19" s="204" t="str">
        <f t="shared" si="16"/>
        <v/>
      </c>
      <c r="AR19" s="198"/>
      <c r="AS19" s="198"/>
      <c r="AT19" s="198"/>
      <c r="AU19" s="198"/>
      <c r="AV19" s="198"/>
      <c r="AW19" s="198"/>
      <c r="AX19" s="198"/>
      <c r="AY19" s="198"/>
      <c r="AZ19" s="198"/>
    </row>
    <row r="20" spans="1:52" s="82" customFormat="1" x14ac:dyDescent="0.25">
      <c r="A20" s="26">
        <f>IF(المدخلات!C17&lt;&gt;0,المدخلات!C17,"")</f>
        <v>16</v>
      </c>
      <c r="B20" s="27" t="str">
        <f>IF(المدخلات!D17&lt;&gt;"",المدخلات!D17,"")</f>
        <v/>
      </c>
      <c r="C20" s="28" t="str">
        <f>IF(المدخلات!E17&lt;&gt;"",المدخلات!E17,"")</f>
        <v/>
      </c>
      <c r="D20" s="29"/>
      <c r="E20" s="29"/>
      <c r="F20" s="29"/>
      <c r="G20" s="29"/>
      <c r="H20" s="30">
        <f t="shared" si="1"/>
        <v>0</v>
      </c>
      <c r="I20" s="31">
        <f t="shared" si="2"/>
        <v>0</v>
      </c>
      <c r="J20" s="32">
        <f t="shared" si="3"/>
        <v>1</v>
      </c>
      <c r="K20" s="29"/>
      <c r="L20" s="29"/>
      <c r="M20" s="29"/>
      <c r="N20" s="30">
        <f t="shared" si="4"/>
        <v>0</v>
      </c>
      <c r="O20" s="31">
        <f t="shared" si="5"/>
        <v>0</v>
      </c>
      <c r="P20" s="32">
        <f t="shared" si="6"/>
        <v>1</v>
      </c>
      <c r="Q20" s="29"/>
      <c r="R20" s="29"/>
      <c r="S20" s="29"/>
      <c r="T20" s="29"/>
      <c r="U20" s="29"/>
      <c r="V20" s="29"/>
      <c r="W20" s="29"/>
      <c r="X20" s="30">
        <f t="shared" si="7"/>
        <v>0</v>
      </c>
      <c r="Y20" s="31">
        <f t="shared" si="8"/>
        <v>0</v>
      </c>
      <c r="Z20" s="33">
        <f t="shared" si="9"/>
        <v>1</v>
      </c>
      <c r="AA20" s="34"/>
      <c r="AB20" s="34"/>
      <c r="AC20" s="34"/>
      <c r="AD20" s="34"/>
      <c r="AE20" s="35">
        <f t="shared" si="10"/>
        <v>0</v>
      </c>
      <c r="AF20" s="35">
        <f t="shared" si="11"/>
        <v>0</v>
      </c>
      <c r="AG20" s="36">
        <f t="shared" si="12"/>
        <v>1</v>
      </c>
      <c r="AH20" s="35">
        <f t="shared" si="13"/>
        <v>0</v>
      </c>
      <c r="AI20" s="35">
        <f t="shared" si="14"/>
        <v>0</v>
      </c>
      <c r="AJ20" s="37">
        <f t="shared" si="15"/>
        <v>1</v>
      </c>
      <c r="AK20" s="38" t="str">
        <f t="shared" si="0"/>
        <v/>
      </c>
      <c r="AM20" s="202">
        <f>ثلاثي3!A20</f>
        <v>16</v>
      </c>
      <c r="AN20" s="211" t="str">
        <f>ثلاثي3!B20</f>
        <v/>
      </c>
      <c r="AO20" s="203">
        <f>(ثلاثي1!AI20+1.5*ثلاثي2!AI20+2*ثلاثي3!AI20)/4.5</f>
        <v>0</v>
      </c>
      <c r="AP20" s="203">
        <f>((ثلاثي1!E20+ثلاثي2!E20+ثلاثي3!E20)/3+(ثلاثي1!K20+ثلاثي2!K20+ثلاثي3!K20)/3+(ثلاثي1!AB20+ثلاثي2!AB20+ثلاثي3!AB20)/3)/3</f>
        <v>0</v>
      </c>
      <c r="AQ20" s="204" t="str">
        <f t="shared" si="16"/>
        <v/>
      </c>
      <c r="AR20" s="198"/>
      <c r="AS20" s="198"/>
      <c r="AT20" s="198"/>
      <c r="AU20" s="198"/>
      <c r="AV20" s="198"/>
      <c r="AW20" s="198"/>
      <c r="AX20" s="198"/>
      <c r="AY20" s="198"/>
      <c r="AZ20" s="198"/>
    </row>
    <row r="21" spans="1:52" s="82" customFormat="1" x14ac:dyDescent="0.25">
      <c r="A21" s="26">
        <f>IF(المدخلات!C18&lt;&gt;0,المدخلات!C18,"")</f>
        <v>17</v>
      </c>
      <c r="B21" s="27" t="str">
        <f>IF(المدخلات!D18&lt;&gt;"",المدخلات!D18,"")</f>
        <v/>
      </c>
      <c r="C21" s="28" t="str">
        <f>IF(المدخلات!E18&lt;&gt;"",المدخلات!E18,"")</f>
        <v/>
      </c>
      <c r="D21" s="29"/>
      <c r="E21" s="29"/>
      <c r="F21" s="29"/>
      <c r="G21" s="29"/>
      <c r="H21" s="30">
        <f t="shared" si="1"/>
        <v>0</v>
      </c>
      <c r="I21" s="31">
        <f t="shared" si="2"/>
        <v>0</v>
      </c>
      <c r="J21" s="32">
        <f t="shared" si="3"/>
        <v>1</v>
      </c>
      <c r="K21" s="29"/>
      <c r="L21" s="29"/>
      <c r="M21" s="29"/>
      <c r="N21" s="30">
        <f t="shared" si="4"/>
        <v>0</v>
      </c>
      <c r="O21" s="31">
        <f t="shared" si="5"/>
        <v>0</v>
      </c>
      <c r="P21" s="32">
        <f t="shared" si="6"/>
        <v>1</v>
      </c>
      <c r="Q21" s="29"/>
      <c r="R21" s="29"/>
      <c r="S21" s="29"/>
      <c r="T21" s="29"/>
      <c r="U21" s="29"/>
      <c r="V21" s="29"/>
      <c r="W21" s="29"/>
      <c r="X21" s="30">
        <f t="shared" si="7"/>
        <v>0</v>
      </c>
      <c r="Y21" s="31">
        <f t="shared" si="8"/>
        <v>0</v>
      </c>
      <c r="Z21" s="33">
        <f t="shared" si="9"/>
        <v>1</v>
      </c>
      <c r="AA21" s="34"/>
      <c r="AB21" s="34"/>
      <c r="AC21" s="34"/>
      <c r="AD21" s="34"/>
      <c r="AE21" s="35">
        <f t="shared" si="10"/>
        <v>0</v>
      </c>
      <c r="AF21" s="35">
        <f t="shared" si="11"/>
        <v>0</v>
      </c>
      <c r="AG21" s="36">
        <f t="shared" si="12"/>
        <v>1</v>
      </c>
      <c r="AH21" s="35">
        <f t="shared" si="13"/>
        <v>0</v>
      </c>
      <c r="AI21" s="35">
        <f t="shared" si="14"/>
        <v>0</v>
      </c>
      <c r="AJ21" s="37">
        <f t="shared" si="15"/>
        <v>1</v>
      </c>
      <c r="AK21" s="38" t="str">
        <f t="shared" si="0"/>
        <v/>
      </c>
      <c r="AM21" s="202">
        <f>ثلاثي3!A21</f>
        <v>17</v>
      </c>
      <c r="AN21" s="211" t="str">
        <f>ثلاثي3!B21</f>
        <v/>
      </c>
      <c r="AO21" s="203">
        <f>(ثلاثي1!AI21+1.5*ثلاثي2!AI21+2*ثلاثي3!AI21)/4.5</f>
        <v>0</v>
      </c>
      <c r="AP21" s="203">
        <f>((ثلاثي1!E21+ثلاثي2!E21+ثلاثي3!E21)/3+(ثلاثي1!K21+ثلاثي2!K21+ثلاثي3!K21)/3+(ثلاثي1!AB21+ثلاثي2!AB21+ثلاثي3!AB21)/3)/3</f>
        <v>0</v>
      </c>
      <c r="AQ21" s="204" t="str">
        <f t="shared" si="16"/>
        <v/>
      </c>
      <c r="AR21" s="198"/>
      <c r="AS21" s="198"/>
      <c r="AT21" s="198"/>
      <c r="AU21" s="198"/>
      <c r="AV21" s="198"/>
      <c r="AW21" s="198"/>
      <c r="AX21" s="198"/>
      <c r="AY21" s="198"/>
      <c r="AZ21" s="198"/>
    </row>
    <row r="22" spans="1:52" s="82" customFormat="1" x14ac:dyDescent="0.25">
      <c r="A22" s="26">
        <f>IF(المدخلات!C19&lt;&gt;0,المدخلات!C19,"")</f>
        <v>18</v>
      </c>
      <c r="B22" s="27" t="str">
        <f>IF(المدخلات!D19&lt;&gt;"",المدخلات!D19,"")</f>
        <v/>
      </c>
      <c r="C22" s="28" t="str">
        <f>IF(المدخلات!E19&lt;&gt;"",المدخلات!E19,"")</f>
        <v/>
      </c>
      <c r="D22" s="29"/>
      <c r="E22" s="29"/>
      <c r="F22" s="29"/>
      <c r="G22" s="29"/>
      <c r="H22" s="30">
        <f t="shared" si="1"/>
        <v>0</v>
      </c>
      <c r="I22" s="31">
        <f t="shared" si="2"/>
        <v>0</v>
      </c>
      <c r="J22" s="32">
        <f t="shared" si="3"/>
        <v>1</v>
      </c>
      <c r="K22" s="29"/>
      <c r="L22" s="29"/>
      <c r="M22" s="29"/>
      <c r="N22" s="30">
        <f t="shared" si="4"/>
        <v>0</v>
      </c>
      <c r="O22" s="31">
        <f t="shared" si="5"/>
        <v>0</v>
      </c>
      <c r="P22" s="32">
        <f t="shared" si="6"/>
        <v>1</v>
      </c>
      <c r="Q22" s="29"/>
      <c r="R22" s="29"/>
      <c r="S22" s="29"/>
      <c r="T22" s="29"/>
      <c r="U22" s="29"/>
      <c r="V22" s="29"/>
      <c r="W22" s="29"/>
      <c r="X22" s="30">
        <f t="shared" si="7"/>
        <v>0</v>
      </c>
      <c r="Y22" s="31">
        <f t="shared" si="8"/>
        <v>0</v>
      </c>
      <c r="Z22" s="33">
        <f t="shared" si="9"/>
        <v>1</v>
      </c>
      <c r="AA22" s="34"/>
      <c r="AB22" s="34"/>
      <c r="AC22" s="34"/>
      <c r="AD22" s="34"/>
      <c r="AE22" s="35">
        <f t="shared" si="10"/>
        <v>0</v>
      </c>
      <c r="AF22" s="35">
        <f t="shared" si="11"/>
        <v>0</v>
      </c>
      <c r="AG22" s="36">
        <f t="shared" si="12"/>
        <v>1</v>
      </c>
      <c r="AH22" s="35">
        <f t="shared" si="13"/>
        <v>0</v>
      </c>
      <c r="AI22" s="35">
        <f t="shared" si="14"/>
        <v>0</v>
      </c>
      <c r="AJ22" s="37">
        <f t="shared" si="15"/>
        <v>1</v>
      </c>
      <c r="AK22" s="38" t="str">
        <f t="shared" si="0"/>
        <v/>
      </c>
      <c r="AM22" s="202">
        <f>ثلاثي3!A22</f>
        <v>18</v>
      </c>
      <c r="AN22" s="211" t="str">
        <f>ثلاثي3!B22</f>
        <v/>
      </c>
      <c r="AO22" s="203">
        <f>(ثلاثي1!AI22+1.5*ثلاثي2!AI22+2*ثلاثي3!AI22)/4.5</f>
        <v>0</v>
      </c>
      <c r="AP22" s="203">
        <f>((ثلاثي1!E22+ثلاثي2!E22+ثلاثي3!E22)/3+(ثلاثي1!K22+ثلاثي2!K22+ثلاثي3!K22)/3+(ثلاثي1!AB22+ثلاثي2!AB22+ثلاثي3!AB22)/3)/3</f>
        <v>0</v>
      </c>
      <c r="AQ22" s="204" t="str">
        <f t="shared" si="16"/>
        <v/>
      </c>
      <c r="AR22" s="198"/>
      <c r="AS22" s="198"/>
      <c r="AT22" s="198"/>
      <c r="AU22" s="198"/>
      <c r="AV22" s="198"/>
      <c r="AW22" s="198"/>
      <c r="AX22" s="198"/>
      <c r="AY22" s="198"/>
      <c r="AZ22" s="198"/>
    </row>
    <row r="23" spans="1:52" s="82" customFormat="1" x14ac:dyDescent="0.25">
      <c r="A23" s="26">
        <f>IF(المدخلات!C20&lt;&gt;0,المدخلات!C20,"")</f>
        <v>19</v>
      </c>
      <c r="B23" s="27" t="str">
        <f>IF(المدخلات!D20&lt;&gt;"",المدخلات!D20,"")</f>
        <v/>
      </c>
      <c r="C23" s="28" t="str">
        <f>IF(المدخلات!E20&lt;&gt;"",المدخلات!E20,"")</f>
        <v/>
      </c>
      <c r="D23" s="29"/>
      <c r="E23" s="29"/>
      <c r="F23" s="29"/>
      <c r="G23" s="29"/>
      <c r="H23" s="30">
        <f t="shared" si="1"/>
        <v>0</v>
      </c>
      <c r="I23" s="31">
        <f t="shared" si="2"/>
        <v>0</v>
      </c>
      <c r="J23" s="32">
        <f t="shared" si="3"/>
        <v>1</v>
      </c>
      <c r="K23" s="29"/>
      <c r="L23" s="29"/>
      <c r="M23" s="29"/>
      <c r="N23" s="30">
        <f t="shared" si="4"/>
        <v>0</v>
      </c>
      <c r="O23" s="31">
        <f t="shared" si="5"/>
        <v>0</v>
      </c>
      <c r="P23" s="32">
        <f t="shared" si="6"/>
        <v>1</v>
      </c>
      <c r="Q23" s="29"/>
      <c r="R23" s="29"/>
      <c r="S23" s="29"/>
      <c r="T23" s="29"/>
      <c r="U23" s="29"/>
      <c r="V23" s="29"/>
      <c r="W23" s="29"/>
      <c r="X23" s="30">
        <f t="shared" si="7"/>
        <v>0</v>
      </c>
      <c r="Y23" s="31">
        <f t="shared" si="8"/>
        <v>0</v>
      </c>
      <c r="Z23" s="33">
        <f t="shared" si="9"/>
        <v>1</v>
      </c>
      <c r="AA23" s="34"/>
      <c r="AB23" s="34"/>
      <c r="AC23" s="34"/>
      <c r="AD23" s="34"/>
      <c r="AE23" s="35">
        <f t="shared" si="10"/>
        <v>0</v>
      </c>
      <c r="AF23" s="35">
        <f t="shared" si="11"/>
        <v>0</v>
      </c>
      <c r="AG23" s="36">
        <f t="shared" si="12"/>
        <v>1</v>
      </c>
      <c r="AH23" s="35">
        <f t="shared" si="13"/>
        <v>0</v>
      </c>
      <c r="AI23" s="35">
        <f t="shared" si="14"/>
        <v>0</v>
      </c>
      <c r="AJ23" s="37">
        <f t="shared" si="15"/>
        <v>1</v>
      </c>
      <c r="AK23" s="38" t="str">
        <f t="shared" si="0"/>
        <v/>
      </c>
      <c r="AM23" s="202">
        <f>ثلاثي3!A23</f>
        <v>19</v>
      </c>
      <c r="AN23" s="211" t="str">
        <f>ثلاثي3!B23</f>
        <v/>
      </c>
      <c r="AO23" s="203">
        <f>(ثلاثي1!AI23+1.5*ثلاثي2!AI23+2*ثلاثي3!AI23)/4.5</f>
        <v>0</v>
      </c>
      <c r="AP23" s="203">
        <f>((ثلاثي1!E23+ثلاثي2!E23+ثلاثي3!E23)/3+(ثلاثي1!K23+ثلاثي2!K23+ثلاثي3!K23)/3+(ثلاثي1!AB23+ثلاثي2!AB23+ثلاثي3!AB23)/3)/3</f>
        <v>0</v>
      </c>
      <c r="AQ23" s="204" t="str">
        <f t="shared" si="16"/>
        <v/>
      </c>
      <c r="AR23" s="198"/>
      <c r="AS23" s="198"/>
      <c r="AT23" s="198"/>
      <c r="AU23" s="198"/>
      <c r="AV23" s="198"/>
      <c r="AW23" s="198"/>
      <c r="AX23" s="198"/>
      <c r="AY23" s="198"/>
      <c r="AZ23" s="198"/>
    </row>
    <row r="24" spans="1:52" s="82" customFormat="1" x14ac:dyDescent="0.25">
      <c r="A24" s="26">
        <f>IF(المدخلات!C21&lt;&gt;0,المدخلات!C21,"")</f>
        <v>20</v>
      </c>
      <c r="B24" s="27" t="str">
        <f>IF(المدخلات!D21&lt;&gt;"",المدخلات!D21,"")</f>
        <v/>
      </c>
      <c r="C24" s="28" t="str">
        <f>IF(المدخلات!E21&lt;&gt;"",المدخلات!E21,"")</f>
        <v/>
      </c>
      <c r="D24" s="29"/>
      <c r="E24" s="29"/>
      <c r="F24" s="29"/>
      <c r="G24" s="29"/>
      <c r="H24" s="30">
        <f t="shared" si="1"/>
        <v>0</v>
      </c>
      <c r="I24" s="31">
        <f t="shared" si="2"/>
        <v>0</v>
      </c>
      <c r="J24" s="32">
        <f t="shared" si="3"/>
        <v>1</v>
      </c>
      <c r="K24" s="29"/>
      <c r="L24" s="29"/>
      <c r="M24" s="29"/>
      <c r="N24" s="30">
        <f t="shared" si="4"/>
        <v>0</v>
      </c>
      <c r="O24" s="31">
        <f t="shared" si="5"/>
        <v>0</v>
      </c>
      <c r="P24" s="32">
        <f t="shared" si="6"/>
        <v>1</v>
      </c>
      <c r="Q24" s="29"/>
      <c r="R24" s="29"/>
      <c r="S24" s="29"/>
      <c r="T24" s="29"/>
      <c r="U24" s="29"/>
      <c r="V24" s="29"/>
      <c r="W24" s="29"/>
      <c r="X24" s="30">
        <f t="shared" si="7"/>
        <v>0</v>
      </c>
      <c r="Y24" s="31">
        <f t="shared" si="8"/>
        <v>0</v>
      </c>
      <c r="Z24" s="33">
        <f t="shared" si="9"/>
        <v>1</v>
      </c>
      <c r="AA24" s="34"/>
      <c r="AB24" s="34"/>
      <c r="AC24" s="34"/>
      <c r="AD24" s="34"/>
      <c r="AE24" s="35">
        <f t="shared" si="10"/>
        <v>0</v>
      </c>
      <c r="AF24" s="35">
        <f t="shared" si="11"/>
        <v>0</v>
      </c>
      <c r="AG24" s="36">
        <f t="shared" si="12"/>
        <v>1</v>
      </c>
      <c r="AH24" s="35">
        <f t="shared" si="13"/>
        <v>0</v>
      </c>
      <c r="AI24" s="35">
        <f t="shared" si="14"/>
        <v>0</v>
      </c>
      <c r="AJ24" s="37">
        <f t="shared" si="15"/>
        <v>1</v>
      </c>
      <c r="AK24" s="38" t="str">
        <f t="shared" si="0"/>
        <v/>
      </c>
      <c r="AM24" s="202">
        <f>ثلاثي3!A24</f>
        <v>20</v>
      </c>
      <c r="AN24" s="211" t="str">
        <f>ثلاثي3!B24</f>
        <v/>
      </c>
      <c r="AO24" s="203">
        <f>(ثلاثي1!AI24+1.5*ثلاثي2!AI24+2*ثلاثي3!AI24)/4.5</f>
        <v>0</v>
      </c>
      <c r="AP24" s="203">
        <f>((ثلاثي1!E24+ثلاثي2!E24+ثلاثي3!E24)/3+(ثلاثي1!K24+ثلاثي2!K24+ثلاثي3!K24)/3+(ثلاثي1!AB24+ثلاثي2!AB24+ثلاثي3!AB24)/3)/3</f>
        <v>0</v>
      </c>
      <c r="AQ24" s="204" t="str">
        <f t="shared" si="16"/>
        <v/>
      </c>
      <c r="AR24" s="198"/>
      <c r="AS24" s="198"/>
      <c r="AT24" s="198"/>
      <c r="AU24" s="198"/>
      <c r="AV24" s="198"/>
      <c r="AW24" s="198"/>
      <c r="AX24" s="198"/>
      <c r="AY24" s="198"/>
      <c r="AZ24" s="198"/>
    </row>
    <row r="25" spans="1:52" s="82" customFormat="1" x14ac:dyDescent="0.25">
      <c r="A25" s="26">
        <f>IF(المدخلات!C22&lt;&gt;0,المدخلات!C22,"")</f>
        <v>21</v>
      </c>
      <c r="B25" s="27" t="str">
        <f>IF(المدخلات!D22&lt;&gt;"",المدخلات!D22,"")</f>
        <v/>
      </c>
      <c r="C25" s="28" t="str">
        <f>IF(المدخلات!E22&lt;&gt;"",المدخلات!E22,"")</f>
        <v/>
      </c>
      <c r="D25" s="29"/>
      <c r="E25" s="29"/>
      <c r="F25" s="29"/>
      <c r="G25" s="29"/>
      <c r="H25" s="30">
        <f t="shared" si="1"/>
        <v>0</v>
      </c>
      <c r="I25" s="31">
        <f t="shared" si="2"/>
        <v>0</v>
      </c>
      <c r="J25" s="32">
        <f t="shared" si="3"/>
        <v>1</v>
      </c>
      <c r="K25" s="29"/>
      <c r="L25" s="29"/>
      <c r="M25" s="29"/>
      <c r="N25" s="30">
        <f t="shared" si="4"/>
        <v>0</v>
      </c>
      <c r="O25" s="31">
        <f t="shared" si="5"/>
        <v>0</v>
      </c>
      <c r="P25" s="32">
        <f t="shared" si="6"/>
        <v>1</v>
      </c>
      <c r="Q25" s="29"/>
      <c r="R25" s="29"/>
      <c r="S25" s="29"/>
      <c r="T25" s="29"/>
      <c r="U25" s="29"/>
      <c r="V25" s="29"/>
      <c r="W25" s="29"/>
      <c r="X25" s="30">
        <f t="shared" si="7"/>
        <v>0</v>
      </c>
      <c r="Y25" s="31">
        <f t="shared" si="8"/>
        <v>0</v>
      </c>
      <c r="Z25" s="33">
        <f t="shared" si="9"/>
        <v>1</v>
      </c>
      <c r="AA25" s="34"/>
      <c r="AB25" s="34"/>
      <c r="AC25" s="34"/>
      <c r="AD25" s="34"/>
      <c r="AE25" s="35">
        <f t="shared" si="10"/>
        <v>0</v>
      </c>
      <c r="AF25" s="35">
        <f t="shared" si="11"/>
        <v>0</v>
      </c>
      <c r="AG25" s="36">
        <f t="shared" si="12"/>
        <v>1</v>
      </c>
      <c r="AH25" s="35">
        <f t="shared" si="13"/>
        <v>0</v>
      </c>
      <c r="AI25" s="35">
        <f t="shared" si="14"/>
        <v>0</v>
      </c>
      <c r="AJ25" s="37">
        <f t="shared" si="15"/>
        <v>1</v>
      </c>
      <c r="AK25" s="38" t="str">
        <f t="shared" si="0"/>
        <v/>
      </c>
      <c r="AM25" s="202">
        <f>ثلاثي3!A25</f>
        <v>21</v>
      </c>
      <c r="AN25" s="211" t="str">
        <f>ثلاثي3!B25</f>
        <v/>
      </c>
      <c r="AO25" s="203">
        <f>(ثلاثي1!AI25+1.5*ثلاثي2!AI25+2*ثلاثي3!AI25)/4.5</f>
        <v>0</v>
      </c>
      <c r="AP25" s="203">
        <f>((ثلاثي1!E25+ثلاثي2!E25+ثلاثي3!E25)/3+(ثلاثي1!K25+ثلاثي2!K25+ثلاثي3!K25)/3+(ثلاثي1!AB25+ثلاثي2!AB25+ثلاثي3!AB25)/3)/3</f>
        <v>0</v>
      </c>
      <c r="AQ25" s="204" t="str">
        <f t="shared" si="16"/>
        <v/>
      </c>
      <c r="AR25" s="198"/>
      <c r="AS25" s="198"/>
      <c r="AT25" s="198"/>
      <c r="AU25" s="198"/>
      <c r="AV25" s="198"/>
      <c r="AW25" s="198"/>
      <c r="AX25" s="198"/>
      <c r="AY25" s="198"/>
      <c r="AZ25" s="198"/>
    </row>
    <row r="26" spans="1:52" s="82" customFormat="1" x14ac:dyDescent="0.25">
      <c r="A26" s="26">
        <f>IF(المدخلات!C23&lt;&gt;0,المدخلات!C23,"")</f>
        <v>22</v>
      </c>
      <c r="B26" s="27" t="str">
        <f>IF(المدخلات!D23&lt;&gt;"",المدخلات!D23,"")</f>
        <v/>
      </c>
      <c r="C26" s="28" t="str">
        <f>IF(المدخلات!E23&lt;&gt;"",المدخلات!E23,"")</f>
        <v/>
      </c>
      <c r="D26" s="29"/>
      <c r="E26" s="29"/>
      <c r="F26" s="29"/>
      <c r="G26" s="29"/>
      <c r="H26" s="30">
        <f t="shared" si="1"/>
        <v>0</v>
      </c>
      <c r="I26" s="31">
        <f t="shared" si="2"/>
        <v>0</v>
      </c>
      <c r="J26" s="32">
        <f t="shared" si="3"/>
        <v>1</v>
      </c>
      <c r="K26" s="29"/>
      <c r="L26" s="29"/>
      <c r="M26" s="29"/>
      <c r="N26" s="30">
        <f t="shared" si="4"/>
        <v>0</v>
      </c>
      <c r="O26" s="31">
        <f t="shared" si="5"/>
        <v>0</v>
      </c>
      <c r="P26" s="32">
        <f t="shared" si="6"/>
        <v>1</v>
      </c>
      <c r="Q26" s="29"/>
      <c r="R26" s="29"/>
      <c r="S26" s="29"/>
      <c r="T26" s="29"/>
      <c r="U26" s="29"/>
      <c r="V26" s="29"/>
      <c r="W26" s="29"/>
      <c r="X26" s="30">
        <f t="shared" si="7"/>
        <v>0</v>
      </c>
      <c r="Y26" s="31">
        <f t="shared" si="8"/>
        <v>0</v>
      </c>
      <c r="Z26" s="33">
        <f t="shared" si="9"/>
        <v>1</v>
      </c>
      <c r="AA26" s="34"/>
      <c r="AB26" s="34"/>
      <c r="AC26" s="34"/>
      <c r="AD26" s="34"/>
      <c r="AE26" s="35">
        <f t="shared" si="10"/>
        <v>0</v>
      </c>
      <c r="AF26" s="35">
        <f t="shared" si="11"/>
        <v>0</v>
      </c>
      <c r="AG26" s="36">
        <f t="shared" si="12"/>
        <v>1</v>
      </c>
      <c r="AH26" s="35">
        <f t="shared" si="13"/>
        <v>0</v>
      </c>
      <c r="AI26" s="35">
        <f t="shared" si="14"/>
        <v>0</v>
      </c>
      <c r="AJ26" s="37">
        <f t="shared" si="15"/>
        <v>1</v>
      </c>
      <c r="AK26" s="38" t="str">
        <f t="shared" si="0"/>
        <v/>
      </c>
      <c r="AM26" s="202">
        <f>ثلاثي3!A26</f>
        <v>22</v>
      </c>
      <c r="AN26" s="211" t="str">
        <f>ثلاثي3!B26</f>
        <v/>
      </c>
      <c r="AO26" s="203">
        <f>(ثلاثي1!AI26+1.5*ثلاثي2!AI26+2*ثلاثي3!AI26)/4.5</f>
        <v>0</v>
      </c>
      <c r="AP26" s="203">
        <f>((ثلاثي1!E26+ثلاثي2!E26+ثلاثي3!E26)/3+(ثلاثي1!K26+ثلاثي2!K26+ثلاثي3!K26)/3+(ثلاثي1!AB26+ثلاثي2!AB26+ثلاثي3!AB26)/3)/3</f>
        <v>0</v>
      </c>
      <c r="AQ26" s="204" t="str">
        <f t="shared" si="16"/>
        <v/>
      </c>
      <c r="AR26" s="198"/>
      <c r="AS26" s="198"/>
      <c r="AT26" s="198"/>
      <c r="AU26" s="198"/>
      <c r="AV26" s="198"/>
      <c r="AW26" s="198"/>
      <c r="AX26" s="198"/>
      <c r="AY26" s="198"/>
      <c r="AZ26" s="198"/>
    </row>
    <row r="27" spans="1:52" s="82" customFormat="1" x14ac:dyDescent="0.25">
      <c r="A27" s="26">
        <f>IF(المدخلات!C24&lt;&gt;0,المدخلات!C24,"")</f>
        <v>23</v>
      </c>
      <c r="B27" s="27" t="str">
        <f>IF(المدخلات!D24&lt;&gt;"",المدخلات!D24,"")</f>
        <v/>
      </c>
      <c r="C27" s="28" t="str">
        <f>IF(المدخلات!E24&lt;&gt;"",المدخلات!E24,"")</f>
        <v/>
      </c>
      <c r="D27" s="29"/>
      <c r="E27" s="29"/>
      <c r="F27" s="29"/>
      <c r="G27" s="29"/>
      <c r="H27" s="30">
        <f t="shared" si="1"/>
        <v>0</v>
      </c>
      <c r="I27" s="31">
        <f t="shared" si="2"/>
        <v>0</v>
      </c>
      <c r="J27" s="32">
        <f t="shared" si="3"/>
        <v>1</v>
      </c>
      <c r="K27" s="29"/>
      <c r="L27" s="29"/>
      <c r="M27" s="29"/>
      <c r="N27" s="30">
        <f t="shared" si="4"/>
        <v>0</v>
      </c>
      <c r="O27" s="31">
        <f t="shared" si="5"/>
        <v>0</v>
      </c>
      <c r="P27" s="32">
        <f t="shared" si="6"/>
        <v>1</v>
      </c>
      <c r="Q27" s="29"/>
      <c r="R27" s="29"/>
      <c r="S27" s="29"/>
      <c r="T27" s="29"/>
      <c r="U27" s="29"/>
      <c r="V27" s="29"/>
      <c r="W27" s="29"/>
      <c r="X27" s="30">
        <f t="shared" si="7"/>
        <v>0</v>
      </c>
      <c r="Y27" s="31">
        <f t="shared" si="8"/>
        <v>0</v>
      </c>
      <c r="Z27" s="33">
        <f t="shared" si="9"/>
        <v>1</v>
      </c>
      <c r="AA27" s="34"/>
      <c r="AB27" s="34"/>
      <c r="AC27" s="34"/>
      <c r="AD27" s="34"/>
      <c r="AE27" s="35">
        <f t="shared" si="10"/>
        <v>0</v>
      </c>
      <c r="AF27" s="35">
        <f t="shared" si="11"/>
        <v>0</v>
      </c>
      <c r="AG27" s="36">
        <f t="shared" si="12"/>
        <v>1</v>
      </c>
      <c r="AH27" s="35">
        <f t="shared" si="13"/>
        <v>0</v>
      </c>
      <c r="AI27" s="35">
        <f t="shared" si="14"/>
        <v>0</v>
      </c>
      <c r="AJ27" s="37">
        <f t="shared" si="15"/>
        <v>1</v>
      </c>
      <c r="AK27" s="38" t="str">
        <f t="shared" si="0"/>
        <v/>
      </c>
      <c r="AM27" s="202">
        <f>ثلاثي3!A27</f>
        <v>23</v>
      </c>
      <c r="AN27" s="211" t="str">
        <f>ثلاثي3!B27</f>
        <v/>
      </c>
      <c r="AO27" s="203">
        <f>(ثلاثي1!AI27+1.5*ثلاثي2!AI27+2*ثلاثي3!AI27)/4.5</f>
        <v>0</v>
      </c>
      <c r="AP27" s="203">
        <f>((ثلاثي1!E27+ثلاثي2!E27+ثلاثي3!E27)/3+(ثلاثي1!K27+ثلاثي2!K27+ثلاثي3!K27)/3+(ثلاثي1!AB27+ثلاثي2!AB27+ثلاثي3!AB27)/3)/3</f>
        <v>0</v>
      </c>
      <c r="AQ27" s="204" t="str">
        <f t="shared" si="16"/>
        <v/>
      </c>
      <c r="AR27" s="198"/>
      <c r="AS27" s="198"/>
      <c r="AT27" s="198"/>
      <c r="AU27" s="198"/>
      <c r="AV27" s="198"/>
      <c r="AW27" s="198"/>
      <c r="AX27" s="198"/>
      <c r="AY27" s="198"/>
      <c r="AZ27" s="198"/>
    </row>
    <row r="28" spans="1:52" s="82" customFormat="1" x14ac:dyDescent="0.25">
      <c r="A28" s="26">
        <f>IF(المدخلات!C25&lt;&gt;0,المدخلات!C25,"")</f>
        <v>24</v>
      </c>
      <c r="B28" s="27" t="str">
        <f>IF(المدخلات!D25&lt;&gt;"",المدخلات!D25,"")</f>
        <v/>
      </c>
      <c r="C28" s="28" t="str">
        <f>IF(المدخلات!E25&lt;&gt;"",المدخلات!E25,"")</f>
        <v/>
      </c>
      <c r="D28" s="29"/>
      <c r="E28" s="29"/>
      <c r="F28" s="29"/>
      <c r="G28" s="29"/>
      <c r="H28" s="30">
        <f t="shared" si="1"/>
        <v>0</v>
      </c>
      <c r="I28" s="31">
        <f t="shared" si="2"/>
        <v>0</v>
      </c>
      <c r="J28" s="32">
        <f t="shared" si="3"/>
        <v>1</v>
      </c>
      <c r="K28" s="29"/>
      <c r="L28" s="29"/>
      <c r="M28" s="29"/>
      <c r="N28" s="30">
        <f t="shared" si="4"/>
        <v>0</v>
      </c>
      <c r="O28" s="31">
        <f t="shared" si="5"/>
        <v>0</v>
      </c>
      <c r="P28" s="32">
        <f t="shared" si="6"/>
        <v>1</v>
      </c>
      <c r="Q28" s="29"/>
      <c r="R28" s="29"/>
      <c r="S28" s="29"/>
      <c r="T28" s="29"/>
      <c r="U28" s="29"/>
      <c r="V28" s="29"/>
      <c r="W28" s="29"/>
      <c r="X28" s="30">
        <f t="shared" si="7"/>
        <v>0</v>
      </c>
      <c r="Y28" s="31">
        <f t="shared" si="8"/>
        <v>0</v>
      </c>
      <c r="Z28" s="33">
        <f t="shared" si="9"/>
        <v>1</v>
      </c>
      <c r="AA28" s="34"/>
      <c r="AB28" s="34"/>
      <c r="AC28" s="34"/>
      <c r="AD28" s="34"/>
      <c r="AE28" s="35">
        <f t="shared" si="10"/>
        <v>0</v>
      </c>
      <c r="AF28" s="35">
        <f t="shared" si="11"/>
        <v>0</v>
      </c>
      <c r="AG28" s="36">
        <f t="shared" si="12"/>
        <v>1</v>
      </c>
      <c r="AH28" s="35">
        <f t="shared" si="13"/>
        <v>0</v>
      </c>
      <c r="AI28" s="35">
        <f t="shared" si="14"/>
        <v>0</v>
      </c>
      <c r="AJ28" s="37">
        <f t="shared" si="15"/>
        <v>1</v>
      </c>
      <c r="AK28" s="38" t="str">
        <f t="shared" si="0"/>
        <v/>
      </c>
      <c r="AM28" s="202">
        <f>ثلاثي3!A28</f>
        <v>24</v>
      </c>
      <c r="AN28" s="211" t="str">
        <f>ثلاثي3!B28</f>
        <v/>
      </c>
      <c r="AO28" s="203">
        <f>(ثلاثي1!AI28+1.5*ثلاثي2!AI28+2*ثلاثي3!AI28)/4.5</f>
        <v>0</v>
      </c>
      <c r="AP28" s="203">
        <f>((ثلاثي1!E28+ثلاثي2!E28+ثلاثي3!E28)/3+(ثلاثي1!K28+ثلاثي2!K28+ثلاثي3!K28)/3+(ثلاثي1!AB28+ثلاثي2!AB28+ثلاثي3!AB28)/3)/3</f>
        <v>0</v>
      </c>
      <c r="AQ28" s="204" t="str">
        <f t="shared" si="16"/>
        <v/>
      </c>
      <c r="AR28" s="198"/>
      <c r="AS28" s="198"/>
      <c r="AT28" s="198"/>
      <c r="AU28" s="198"/>
      <c r="AV28" s="198"/>
      <c r="AW28" s="198"/>
      <c r="AX28" s="198"/>
      <c r="AY28" s="198"/>
      <c r="AZ28" s="198"/>
    </row>
    <row r="29" spans="1:52" s="82" customFormat="1" x14ac:dyDescent="0.25">
      <c r="A29" s="26">
        <f>IF(المدخلات!C26&lt;&gt;0,المدخلات!C26,"")</f>
        <v>25</v>
      </c>
      <c r="B29" s="27" t="str">
        <f>IF(المدخلات!D26&lt;&gt;"",المدخلات!D26,"")</f>
        <v/>
      </c>
      <c r="C29" s="28" t="str">
        <f>IF(المدخلات!E26&lt;&gt;"",المدخلات!E26,"")</f>
        <v/>
      </c>
      <c r="D29" s="29"/>
      <c r="E29" s="29"/>
      <c r="F29" s="29"/>
      <c r="G29" s="29"/>
      <c r="H29" s="30">
        <f t="shared" si="1"/>
        <v>0</v>
      </c>
      <c r="I29" s="31">
        <f t="shared" si="2"/>
        <v>0</v>
      </c>
      <c r="J29" s="32">
        <f t="shared" si="3"/>
        <v>1</v>
      </c>
      <c r="K29" s="29"/>
      <c r="L29" s="29"/>
      <c r="M29" s="29"/>
      <c r="N29" s="30">
        <f t="shared" si="4"/>
        <v>0</v>
      </c>
      <c r="O29" s="31">
        <f t="shared" si="5"/>
        <v>0</v>
      </c>
      <c r="P29" s="32">
        <f t="shared" si="6"/>
        <v>1</v>
      </c>
      <c r="Q29" s="29"/>
      <c r="R29" s="29"/>
      <c r="S29" s="29"/>
      <c r="T29" s="29"/>
      <c r="U29" s="29"/>
      <c r="V29" s="29"/>
      <c r="W29" s="29"/>
      <c r="X29" s="30">
        <f t="shared" si="7"/>
        <v>0</v>
      </c>
      <c r="Y29" s="31">
        <f t="shared" si="8"/>
        <v>0</v>
      </c>
      <c r="Z29" s="33">
        <f t="shared" si="9"/>
        <v>1</v>
      </c>
      <c r="AA29" s="34"/>
      <c r="AB29" s="34"/>
      <c r="AC29" s="34"/>
      <c r="AD29" s="34"/>
      <c r="AE29" s="35">
        <f t="shared" si="10"/>
        <v>0</v>
      </c>
      <c r="AF29" s="35">
        <f t="shared" si="11"/>
        <v>0</v>
      </c>
      <c r="AG29" s="36">
        <f t="shared" si="12"/>
        <v>1</v>
      </c>
      <c r="AH29" s="35">
        <f t="shared" si="13"/>
        <v>0</v>
      </c>
      <c r="AI29" s="35">
        <f t="shared" si="14"/>
        <v>0</v>
      </c>
      <c r="AJ29" s="37">
        <f t="shared" si="15"/>
        <v>1</v>
      </c>
      <c r="AK29" s="38" t="str">
        <f t="shared" si="0"/>
        <v/>
      </c>
      <c r="AM29" s="202">
        <f>ثلاثي3!A29</f>
        <v>25</v>
      </c>
      <c r="AN29" s="211" t="str">
        <f>ثلاثي3!B29</f>
        <v/>
      </c>
      <c r="AO29" s="203">
        <f>(ثلاثي1!AI29+1.5*ثلاثي2!AI29+2*ثلاثي3!AI29)/4.5</f>
        <v>0</v>
      </c>
      <c r="AP29" s="203">
        <f>((ثلاثي1!E29+ثلاثي2!E29+ثلاثي3!E29)/3+(ثلاثي1!K29+ثلاثي2!K29+ثلاثي3!K29)/3+(ثلاثي1!AB29+ثلاثي2!AB29+ثلاثي3!AB29)/3)/3</f>
        <v>0</v>
      </c>
      <c r="AQ29" s="204" t="str">
        <f t="shared" si="16"/>
        <v/>
      </c>
      <c r="AR29" s="198"/>
      <c r="AS29" s="198"/>
      <c r="AT29" s="198"/>
      <c r="AU29" s="198"/>
      <c r="AV29" s="198"/>
      <c r="AW29" s="198"/>
      <c r="AX29" s="198"/>
      <c r="AY29" s="198"/>
      <c r="AZ29" s="198"/>
    </row>
    <row r="30" spans="1:52" s="82" customFormat="1" x14ac:dyDescent="0.25">
      <c r="A30" s="26">
        <f>IF(المدخلات!C27&lt;&gt;0,المدخلات!C27,"")</f>
        <v>26</v>
      </c>
      <c r="B30" s="27" t="str">
        <f>IF(المدخلات!D27&lt;&gt;"",المدخلات!D27,"")</f>
        <v/>
      </c>
      <c r="C30" s="28" t="str">
        <f>IF(المدخلات!E27&lt;&gt;"",المدخلات!E27,"")</f>
        <v/>
      </c>
      <c r="D30" s="29"/>
      <c r="E30" s="29"/>
      <c r="F30" s="29"/>
      <c r="G30" s="29"/>
      <c r="H30" s="30">
        <f t="shared" si="1"/>
        <v>0</v>
      </c>
      <c r="I30" s="31">
        <f t="shared" si="2"/>
        <v>0</v>
      </c>
      <c r="J30" s="32">
        <f t="shared" si="3"/>
        <v>1</v>
      </c>
      <c r="K30" s="29"/>
      <c r="L30" s="29"/>
      <c r="M30" s="29"/>
      <c r="N30" s="30">
        <f t="shared" si="4"/>
        <v>0</v>
      </c>
      <c r="O30" s="31">
        <f t="shared" si="5"/>
        <v>0</v>
      </c>
      <c r="P30" s="32">
        <f t="shared" si="6"/>
        <v>1</v>
      </c>
      <c r="Q30" s="29"/>
      <c r="R30" s="29"/>
      <c r="S30" s="29"/>
      <c r="T30" s="29"/>
      <c r="U30" s="29"/>
      <c r="V30" s="29"/>
      <c r="W30" s="29"/>
      <c r="X30" s="30">
        <f t="shared" si="7"/>
        <v>0</v>
      </c>
      <c r="Y30" s="31">
        <f t="shared" si="8"/>
        <v>0</v>
      </c>
      <c r="Z30" s="33">
        <f t="shared" si="9"/>
        <v>1</v>
      </c>
      <c r="AA30" s="34"/>
      <c r="AB30" s="34"/>
      <c r="AC30" s="34"/>
      <c r="AD30" s="34"/>
      <c r="AE30" s="35">
        <f t="shared" si="10"/>
        <v>0</v>
      </c>
      <c r="AF30" s="35">
        <f t="shared" si="11"/>
        <v>0</v>
      </c>
      <c r="AG30" s="36">
        <f t="shared" si="12"/>
        <v>1</v>
      </c>
      <c r="AH30" s="35">
        <f t="shared" si="13"/>
        <v>0</v>
      </c>
      <c r="AI30" s="35">
        <f t="shared" si="14"/>
        <v>0</v>
      </c>
      <c r="AJ30" s="37">
        <f t="shared" si="15"/>
        <v>1</v>
      </c>
      <c r="AK30" s="38" t="str">
        <f t="shared" si="0"/>
        <v/>
      </c>
      <c r="AM30" s="202">
        <f>ثلاثي3!A30</f>
        <v>26</v>
      </c>
      <c r="AN30" s="211" t="str">
        <f>ثلاثي3!B30</f>
        <v/>
      </c>
      <c r="AO30" s="203">
        <f>(ثلاثي1!AI30+1.5*ثلاثي2!AI30+2*ثلاثي3!AI30)/4.5</f>
        <v>0</v>
      </c>
      <c r="AP30" s="203">
        <f>((ثلاثي1!E30+ثلاثي2!E30+ثلاثي3!E30)/3+(ثلاثي1!K30+ثلاثي2!K30+ثلاثي3!K30)/3+(ثلاثي1!AB30+ثلاثي2!AB30+ثلاثي3!AB30)/3)/3</f>
        <v>0</v>
      </c>
      <c r="AQ30" s="204" t="str">
        <f t="shared" si="16"/>
        <v/>
      </c>
      <c r="AR30" s="198"/>
      <c r="AS30" s="198"/>
      <c r="AT30" s="198"/>
      <c r="AU30" s="198"/>
      <c r="AV30" s="198"/>
      <c r="AW30" s="198"/>
      <c r="AX30" s="198"/>
      <c r="AY30" s="198"/>
      <c r="AZ30" s="198"/>
    </row>
    <row r="31" spans="1:52" s="82" customFormat="1" x14ac:dyDescent="0.25">
      <c r="A31" s="26">
        <f>IF(المدخلات!C28&lt;&gt;0,المدخلات!C28,"")</f>
        <v>27</v>
      </c>
      <c r="B31" s="27" t="str">
        <f>IF(المدخلات!D28&lt;&gt;"",المدخلات!D28,"")</f>
        <v/>
      </c>
      <c r="C31" s="28" t="str">
        <f>IF(المدخلات!E28&lt;&gt;"",المدخلات!E28,"")</f>
        <v/>
      </c>
      <c r="D31" s="29"/>
      <c r="E31" s="29"/>
      <c r="F31" s="29"/>
      <c r="G31" s="29"/>
      <c r="H31" s="30">
        <f t="shared" si="1"/>
        <v>0</v>
      </c>
      <c r="I31" s="31">
        <f t="shared" si="2"/>
        <v>0</v>
      </c>
      <c r="J31" s="32">
        <f t="shared" si="3"/>
        <v>1</v>
      </c>
      <c r="K31" s="29"/>
      <c r="L31" s="29"/>
      <c r="M31" s="29"/>
      <c r="N31" s="30">
        <f t="shared" si="4"/>
        <v>0</v>
      </c>
      <c r="O31" s="31">
        <f t="shared" si="5"/>
        <v>0</v>
      </c>
      <c r="P31" s="32">
        <f t="shared" si="6"/>
        <v>1</v>
      </c>
      <c r="Q31" s="29"/>
      <c r="R31" s="29"/>
      <c r="S31" s="29"/>
      <c r="T31" s="29"/>
      <c r="U31" s="29"/>
      <c r="V31" s="29"/>
      <c r="W31" s="29"/>
      <c r="X31" s="30">
        <f t="shared" si="7"/>
        <v>0</v>
      </c>
      <c r="Y31" s="31">
        <f t="shared" si="8"/>
        <v>0</v>
      </c>
      <c r="Z31" s="33">
        <f t="shared" si="9"/>
        <v>1</v>
      </c>
      <c r="AA31" s="34"/>
      <c r="AB31" s="34"/>
      <c r="AC31" s="34"/>
      <c r="AD31" s="34"/>
      <c r="AE31" s="35">
        <f t="shared" si="10"/>
        <v>0</v>
      </c>
      <c r="AF31" s="35">
        <f t="shared" si="11"/>
        <v>0</v>
      </c>
      <c r="AG31" s="36">
        <f t="shared" si="12"/>
        <v>1</v>
      </c>
      <c r="AH31" s="35">
        <f t="shared" si="13"/>
        <v>0</v>
      </c>
      <c r="AI31" s="35">
        <f t="shared" si="14"/>
        <v>0</v>
      </c>
      <c r="AJ31" s="37">
        <f t="shared" si="15"/>
        <v>1</v>
      </c>
      <c r="AK31" s="38" t="str">
        <f t="shared" si="0"/>
        <v/>
      </c>
      <c r="AM31" s="202">
        <f>ثلاثي3!A31</f>
        <v>27</v>
      </c>
      <c r="AN31" s="211" t="str">
        <f>ثلاثي3!B31</f>
        <v/>
      </c>
      <c r="AO31" s="203">
        <f>(ثلاثي1!AI31+1.5*ثلاثي2!AI31+2*ثلاثي3!AI31)/4.5</f>
        <v>0</v>
      </c>
      <c r="AP31" s="203">
        <f>((ثلاثي1!E31+ثلاثي2!E31+ثلاثي3!E31)/3+(ثلاثي1!K31+ثلاثي2!K31+ثلاثي3!K31)/3+(ثلاثي1!AB31+ثلاثي2!AB31+ثلاثي3!AB31)/3)/3</f>
        <v>0</v>
      </c>
      <c r="AQ31" s="204" t="str">
        <f t="shared" si="16"/>
        <v/>
      </c>
      <c r="AR31" s="198"/>
      <c r="AS31" s="198"/>
      <c r="AT31" s="198"/>
      <c r="AU31" s="198"/>
      <c r="AV31" s="198"/>
      <c r="AW31" s="198"/>
      <c r="AX31" s="198"/>
      <c r="AY31" s="198"/>
      <c r="AZ31" s="198"/>
    </row>
    <row r="32" spans="1:52" s="82" customFormat="1" x14ac:dyDescent="0.25">
      <c r="A32" s="26">
        <f>IF(المدخلات!C29&lt;&gt;0,المدخلات!C29,"")</f>
        <v>28</v>
      </c>
      <c r="B32" s="27" t="str">
        <f>IF(المدخلات!D29&lt;&gt;"",المدخلات!D29,"")</f>
        <v/>
      </c>
      <c r="C32" s="28" t="str">
        <f>IF(المدخلات!E29&lt;&gt;"",المدخلات!E29,"")</f>
        <v/>
      </c>
      <c r="D32" s="29"/>
      <c r="E32" s="29"/>
      <c r="F32" s="29"/>
      <c r="G32" s="29"/>
      <c r="H32" s="30">
        <f t="shared" si="1"/>
        <v>0</v>
      </c>
      <c r="I32" s="31">
        <f t="shared" si="2"/>
        <v>0</v>
      </c>
      <c r="J32" s="32">
        <f t="shared" si="3"/>
        <v>1</v>
      </c>
      <c r="K32" s="29"/>
      <c r="L32" s="29"/>
      <c r="M32" s="29"/>
      <c r="N32" s="30">
        <f t="shared" si="4"/>
        <v>0</v>
      </c>
      <c r="O32" s="31">
        <f t="shared" si="5"/>
        <v>0</v>
      </c>
      <c r="P32" s="32">
        <f t="shared" si="6"/>
        <v>1</v>
      </c>
      <c r="Q32" s="29"/>
      <c r="R32" s="29"/>
      <c r="S32" s="29"/>
      <c r="T32" s="29"/>
      <c r="U32" s="29"/>
      <c r="V32" s="29"/>
      <c r="W32" s="29"/>
      <c r="X32" s="30">
        <f t="shared" si="7"/>
        <v>0</v>
      </c>
      <c r="Y32" s="31">
        <f t="shared" si="8"/>
        <v>0</v>
      </c>
      <c r="Z32" s="33">
        <f t="shared" si="9"/>
        <v>1</v>
      </c>
      <c r="AA32" s="34"/>
      <c r="AB32" s="34"/>
      <c r="AC32" s="34"/>
      <c r="AD32" s="34"/>
      <c r="AE32" s="35">
        <f t="shared" si="10"/>
        <v>0</v>
      </c>
      <c r="AF32" s="35">
        <f t="shared" si="11"/>
        <v>0</v>
      </c>
      <c r="AG32" s="36">
        <f t="shared" si="12"/>
        <v>1</v>
      </c>
      <c r="AH32" s="35">
        <f t="shared" si="13"/>
        <v>0</v>
      </c>
      <c r="AI32" s="35">
        <f t="shared" si="14"/>
        <v>0</v>
      </c>
      <c r="AJ32" s="37">
        <f t="shared" si="15"/>
        <v>1</v>
      </c>
      <c r="AK32" s="38" t="str">
        <f t="shared" si="0"/>
        <v/>
      </c>
      <c r="AM32" s="202">
        <f>ثلاثي3!A32</f>
        <v>28</v>
      </c>
      <c r="AN32" s="211" t="str">
        <f>ثلاثي3!B32</f>
        <v/>
      </c>
      <c r="AO32" s="203">
        <f>(ثلاثي1!AI32+1.5*ثلاثي2!AI32+2*ثلاثي3!AI32)/4.5</f>
        <v>0</v>
      </c>
      <c r="AP32" s="203">
        <f>((ثلاثي1!E32+ثلاثي2!E32+ثلاثي3!E32)/3+(ثلاثي1!K32+ثلاثي2!K32+ثلاثي3!K32)/3+(ثلاثي1!AB32+ثلاثي2!AB32+ثلاثي3!AB32)/3)/3</f>
        <v>0</v>
      </c>
      <c r="AQ32" s="204" t="str">
        <f t="shared" si="16"/>
        <v/>
      </c>
      <c r="AR32" s="198"/>
      <c r="AS32" s="198"/>
      <c r="AT32" s="198"/>
      <c r="AU32" s="198"/>
      <c r="AV32" s="198"/>
      <c r="AW32" s="198"/>
      <c r="AX32" s="198"/>
      <c r="AY32" s="198"/>
      <c r="AZ32" s="198"/>
    </row>
    <row r="33" spans="1:52" s="82" customFormat="1" x14ac:dyDescent="0.25">
      <c r="A33" s="26">
        <f>IF(المدخلات!C30&lt;&gt;0,المدخلات!C30,"")</f>
        <v>29</v>
      </c>
      <c r="B33" s="27" t="str">
        <f>IF(المدخلات!D30&lt;&gt;"",المدخلات!D30,"")</f>
        <v/>
      </c>
      <c r="C33" s="28" t="str">
        <f>IF(المدخلات!E30&lt;&gt;"",المدخلات!E30,"")</f>
        <v/>
      </c>
      <c r="D33" s="29"/>
      <c r="E33" s="29"/>
      <c r="F33" s="29"/>
      <c r="G33" s="29"/>
      <c r="H33" s="30">
        <f t="shared" si="1"/>
        <v>0</v>
      </c>
      <c r="I33" s="31">
        <f t="shared" si="2"/>
        <v>0</v>
      </c>
      <c r="J33" s="32">
        <f t="shared" si="3"/>
        <v>1</v>
      </c>
      <c r="K33" s="29"/>
      <c r="L33" s="29"/>
      <c r="M33" s="29"/>
      <c r="N33" s="30">
        <f t="shared" si="4"/>
        <v>0</v>
      </c>
      <c r="O33" s="31">
        <f t="shared" si="5"/>
        <v>0</v>
      </c>
      <c r="P33" s="32">
        <f t="shared" si="6"/>
        <v>1</v>
      </c>
      <c r="Q33" s="29"/>
      <c r="R33" s="29"/>
      <c r="S33" s="29"/>
      <c r="T33" s="29"/>
      <c r="U33" s="29"/>
      <c r="V33" s="29"/>
      <c r="W33" s="29"/>
      <c r="X33" s="30">
        <f t="shared" si="7"/>
        <v>0</v>
      </c>
      <c r="Y33" s="31">
        <f t="shared" si="8"/>
        <v>0</v>
      </c>
      <c r="Z33" s="33">
        <f t="shared" si="9"/>
        <v>1</v>
      </c>
      <c r="AA33" s="34"/>
      <c r="AB33" s="34"/>
      <c r="AC33" s="34"/>
      <c r="AD33" s="34"/>
      <c r="AE33" s="35">
        <f t="shared" si="10"/>
        <v>0</v>
      </c>
      <c r="AF33" s="35">
        <f t="shared" si="11"/>
        <v>0</v>
      </c>
      <c r="AG33" s="36">
        <f t="shared" si="12"/>
        <v>1</v>
      </c>
      <c r="AH33" s="35">
        <f t="shared" si="13"/>
        <v>0</v>
      </c>
      <c r="AI33" s="35">
        <f t="shared" si="14"/>
        <v>0</v>
      </c>
      <c r="AJ33" s="37">
        <f t="shared" si="15"/>
        <v>1</v>
      </c>
      <c r="AK33" s="38" t="str">
        <f t="shared" si="0"/>
        <v/>
      </c>
      <c r="AM33" s="202">
        <f>ثلاثي3!A33</f>
        <v>29</v>
      </c>
      <c r="AN33" s="211" t="str">
        <f>ثلاثي3!B33</f>
        <v/>
      </c>
      <c r="AO33" s="203">
        <f>(ثلاثي1!AI33+1.5*ثلاثي2!AI33+2*ثلاثي3!AI33)/4.5</f>
        <v>0</v>
      </c>
      <c r="AP33" s="203">
        <f>((ثلاثي1!E33+ثلاثي2!E33+ثلاثي3!E33)/3+(ثلاثي1!K33+ثلاثي2!K33+ثلاثي3!K33)/3+(ثلاثي1!AB33+ثلاثي2!AB33+ثلاثي3!AB33)/3)/3</f>
        <v>0</v>
      </c>
      <c r="AQ33" s="204" t="str">
        <f t="shared" si="16"/>
        <v/>
      </c>
      <c r="AR33" s="198"/>
      <c r="AS33" s="198"/>
      <c r="AT33" s="198"/>
      <c r="AU33" s="198"/>
      <c r="AV33" s="198"/>
      <c r="AW33" s="198"/>
      <c r="AX33" s="198"/>
      <c r="AY33" s="198"/>
      <c r="AZ33" s="198"/>
    </row>
    <row r="34" spans="1:52" s="82" customFormat="1" x14ac:dyDescent="0.25">
      <c r="A34" s="26">
        <f>IF(المدخلات!C31&lt;&gt;0,المدخلات!C31,"")</f>
        <v>30</v>
      </c>
      <c r="B34" s="27" t="str">
        <f>IF(المدخلات!D31&lt;&gt;"",المدخلات!D31,"")</f>
        <v/>
      </c>
      <c r="C34" s="28" t="str">
        <f>IF(المدخلات!E31&lt;&gt;"",المدخلات!E31,"")</f>
        <v/>
      </c>
      <c r="D34" s="29"/>
      <c r="E34" s="29"/>
      <c r="F34" s="29"/>
      <c r="G34" s="29"/>
      <c r="H34" s="30">
        <f t="shared" si="1"/>
        <v>0</v>
      </c>
      <c r="I34" s="31">
        <f t="shared" si="2"/>
        <v>0</v>
      </c>
      <c r="J34" s="32">
        <f t="shared" si="3"/>
        <v>1</v>
      </c>
      <c r="K34" s="29"/>
      <c r="L34" s="29"/>
      <c r="M34" s="29"/>
      <c r="N34" s="30">
        <f t="shared" si="4"/>
        <v>0</v>
      </c>
      <c r="O34" s="31">
        <f t="shared" si="5"/>
        <v>0</v>
      </c>
      <c r="P34" s="32">
        <f t="shared" si="6"/>
        <v>1</v>
      </c>
      <c r="Q34" s="29"/>
      <c r="R34" s="29"/>
      <c r="S34" s="29"/>
      <c r="T34" s="29"/>
      <c r="U34" s="29"/>
      <c r="V34" s="29"/>
      <c r="W34" s="29"/>
      <c r="X34" s="30">
        <f t="shared" si="7"/>
        <v>0</v>
      </c>
      <c r="Y34" s="31">
        <f t="shared" si="8"/>
        <v>0</v>
      </c>
      <c r="Z34" s="33">
        <f t="shared" si="9"/>
        <v>1</v>
      </c>
      <c r="AA34" s="34"/>
      <c r="AB34" s="34"/>
      <c r="AC34" s="34"/>
      <c r="AD34" s="34"/>
      <c r="AE34" s="35">
        <f t="shared" si="10"/>
        <v>0</v>
      </c>
      <c r="AF34" s="35">
        <f t="shared" si="11"/>
        <v>0</v>
      </c>
      <c r="AG34" s="36">
        <f t="shared" si="12"/>
        <v>1</v>
      </c>
      <c r="AH34" s="35">
        <f t="shared" si="13"/>
        <v>0</v>
      </c>
      <c r="AI34" s="35">
        <f t="shared" si="14"/>
        <v>0</v>
      </c>
      <c r="AJ34" s="37">
        <f t="shared" si="15"/>
        <v>1</v>
      </c>
      <c r="AK34" s="38" t="str">
        <f t="shared" si="0"/>
        <v/>
      </c>
      <c r="AM34" s="202">
        <f>ثلاثي3!A34</f>
        <v>30</v>
      </c>
      <c r="AN34" s="211" t="str">
        <f>ثلاثي3!B34</f>
        <v/>
      </c>
      <c r="AO34" s="203">
        <f>(ثلاثي1!AI34+1.5*ثلاثي2!AI34+2*ثلاثي3!AI34)/4.5</f>
        <v>0</v>
      </c>
      <c r="AP34" s="203">
        <f>((ثلاثي1!E34+ثلاثي2!E34+ثلاثي3!E34)/3+(ثلاثي1!K34+ثلاثي2!K34+ثلاثي3!K34)/3+(ثلاثي1!AB34+ثلاثي2!AB34+ثلاثي3!AB34)/3)/3</f>
        <v>0</v>
      </c>
      <c r="AQ34" s="204" t="str">
        <f t="shared" si="16"/>
        <v/>
      </c>
      <c r="AR34" s="198"/>
      <c r="AS34" s="198"/>
      <c r="AT34" s="198"/>
      <c r="AU34" s="198"/>
      <c r="AV34" s="198"/>
      <c r="AW34" s="198"/>
      <c r="AX34" s="198"/>
      <c r="AY34" s="198"/>
      <c r="AZ34" s="198"/>
    </row>
    <row r="35" spans="1:52" s="82" customFormat="1" x14ac:dyDescent="0.25">
      <c r="A35" s="26">
        <f>IF(المدخلات!C32&lt;&gt;0,المدخلات!C32,"")</f>
        <v>31</v>
      </c>
      <c r="B35" s="27" t="str">
        <f>IF(المدخلات!D32&lt;&gt;"",المدخلات!D32,"")</f>
        <v/>
      </c>
      <c r="C35" s="28" t="str">
        <f>IF(المدخلات!E32&lt;&gt;"",المدخلات!E32,"")</f>
        <v/>
      </c>
      <c r="D35" s="29"/>
      <c r="E35" s="29"/>
      <c r="F35" s="29"/>
      <c r="G35" s="29"/>
      <c r="H35" s="30">
        <f t="shared" si="1"/>
        <v>0</v>
      </c>
      <c r="I35" s="31">
        <f t="shared" si="2"/>
        <v>0</v>
      </c>
      <c r="J35" s="32">
        <f t="shared" si="3"/>
        <v>1</v>
      </c>
      <c r="K35" s="29"/>
      <c r="L35" s="29"/>
      <c r="M35" s="29"/>
      <c r="N35" s="30">
        <f t="shared" si="4"/>
        <v>0</v>
      </c>
      <c r="O35" s="31">
        <f t="shared" si="5"/>
        <v>0</v>
      </c>
      <c r="P35" s="32">
        <f t="shared" si="6"/>
        <v>1</v>
      </c>
      <c r="Q35" s="29"/>
      <c r="R35" s="29"/>
      <c r="S35" s="29"/>
      <c r="T35" s="29"/>
      <c r="U35" s="29"/>
      <c r="V35" s="29"/>
      <c r="W35" s="29"/>
      <c r="X35" s="30">
        <f t="shared" si="7"/>
        <v>0</v>
      </c>
      <c r="Y35" s="31">
        <f t="shared" si="8"/>
        <v>0</v>
      </c>
      <c r="Z35" s="33">
        <f t="shared" si="9"/>
        <v>1</v>
      </c>
      <c r="AA35" s="34"/>
      <c r="AB35" s="34"/>
      <c r="AC35" s="34"/>
      <c r="AD35" s="34"/>
      <c r="AE35" s="35">
        <f t="shared" si="10"/>
        <v>0</v>
      </c>
      <c r="AF35" s="35">
        <f t="shared" si="11"/>
        <v>0</v>
      </c>
      <c r="AG35" s="36">
        <f t="shared" si="12"/>
        <v>1</v>
      </c>
      <c r="AH35" s="35">
        <f t="shared" si="13"/>
        <v>0</v>
      </c>
      <c r="AI35" s="35">
        <f t="shared" si="14"/>
        <v>0</v>
      </c>
      <c r="AJ35" s="37">
        <f t="shared" si="15"/>
        <v>1</v>
      </c>
      <c r="AK35" s="38" t="str">
        <f t="shared" si="0"/>
        <v/>
      </c>
      <c r="AM35" s="202">
        <f>ثلاثي3!A35</f>
        <v>31</v>
      </c>
      <c r="AN35" s="211" t="str">
        <f>ثلاثي3!B35</f>
        <v/>
      </c>
      <c r="AO35" s="203">
        <f>(ثلاثي1!AI35+1.5*ثلاثي2!AI35+2*ثلاثي3!AI35)/4.5</f>
        <v>0</v>
      </c>
      <c r="AP35" s="203">
        <f>((ثلاثي1!E35+ثلاثي2!E35+ثلاثي3!E35)/3+(ثلاثي1!K35+ثلاثي2!K35+ثلاثي3!K35)/3+(ثلاثي1!AB35+ثلاثي2!AB35+ثلاثي3!AB35)/3)/3</f>
        <v>0</v>
      </c>
      <c r="AQ35" s="204" t="str">
        <f t="shared" si="16"/>
        <v/>
      </c>
      <c r="AR35" s="198"/>
      <c r="AS35" s="198"/>
      <c r="AT35" s="198"/>
      <c r="AU35" s="198"/>
      <c r="AV35" s="198"/>
      <c r="AW35" s="198"/>
      <c r="AX35" s="198"/>
      <c r="AY35" s="198"/>
      <c r="AZ35" s="198"/>
    </row>
    <row r="36" spans="1:52" s="82" customFormat="1" x14ac:dyDescent="0.25">
      <c r="A36" s="26">
        <f>IF(المدخلات!C33&lt;&gt;0,المدخلات!C33,"")</f>
        <v>32</v>
      </c>
      <c r="B36" s="27" t="str">
        <f>IF(المدخلات!D33&lt;&gt;"",المدخلات!D33,"")</f>
        <v/>
      </c>
      <c r="C36" s="28" t="str">
        <f>IF(المدخلات!E33&lt;&gt;"",المدخلات!E33,"")</f>
        <v/>
      </c>
      <c r="D36" s="29"/>
      <c r="E36" s="29"/>
      <c r="F36" s="29"/>
      <c r="G36" s="29"/>
      <c r="H36" s="30">
        <f t="shared" si="1"/>
        <v>0</v>
      </c>
      <c r="I36" s="31">
        <f t="shared" si="2"/>
        <v>0</v>
      </c>
      <c r="J36" s="32">
        <f t="shared" si="3"/>
        <v>1</v>
      </c>
      <c r="K36" s="29"/>
      <c r="L36" s="29"/>
      <c r="M36" s="29"/>
      <c r="N36" s="30">
        <f t="shared" si="4"/>
        <v>0</v>
      </c>
      <c r="O36" s="31">
        <f t="shared" si="5"/>
        <v>0</v>
      </c>
      <c r="P36" s="32">
        <f t="shared" si="6"/>
        <v>1</v>
      </c>
      <c r="Q36" s="29"/>
      <c r="R36" s="29"/>
      <c r="S36" s="29"/>
      <c r="T36" s="29"/>
      <c r="U36" s="29"/>
      <c r="V36" s="29"/>
      <c r="W36" s="29"/>
      <c r="X36" s="30">
        <f t="shared" si="7"/>
        <v>0</v>
      </c>
      <c r="Y36" s="31">
        <f t="shared" si="8"/>
        <v>0</v>
      </c>
      <c r="Z36" s="33">
        <f t="shared" si="9"/>
        <v>1</v>
      </c>
      <c r="AA36" s="34"/>
      <c r="AB36" s="34"/>
      <c r="AC36" s="34"/>
      <c r="AD36" s="34"/>
      <c r="AE36" s="35">
        <f t="shared" si="10"/>
        <v>0</v>
      </c>
      <c r="AF36" s="35">
        <f t="shared" si="11"/>
        <v>0</v>
      </c>
      <c r="AG36" s="36">
        <f t="shared" si="12"/>
        <v>1</v>
      </c>
      <c r="AH36" s="35">
        <f t="shared" si="13"/>
        <v>0</v>
      </c>
      <c r="AI36" s="35">
        <f t="shared" si="14"/>
        <v>0</v>
      </c>
      <c r="AJ36" s="37">
        <f t="shared" si="15"/>
        <v>1</v>
      </c>
      <c r="AK36" s="38" t="str">
        <f t="shared" si="0"/>
        <v/>
      </c>
      <c r="AM36" s="202">
        <f>ثلاثي3!A36</f>
        <v>32</v>
      </c>
      <c r="AN36" s="211" t="str">
        <f>ثلاثي3!B36</f>
        <v/>
      </c>
      <c r="AO36" s="203">
        <f>(ثلاثي1!AI36+1.5*ثلاثي2!AI36+2*ثلاثي3!AI36)/4.5</f>
        <v>0</v>
      </c>
      <c r="AP36" s="203">
        <f>((ثلاثي1!E36+ثلاثي2!E36+ثلاثي3!E36)/3+(ثلاثي1!K36+ثلاثي2!K36+ثلاثي3!K36)/3+(ثلاثي1!AB36+ثلاثي2!AB36+ثلاثي3!AB36)/3)/3</f>
        <v>0</v>
      </c>
      <c r="AQ36" s="204" t="str">
        <f t="shared" si="16"/>
        <v/>
      </c>
      <c r="AR36" s="198"/>
      <c r="AS36" s="198"/>
      <c r="AT36" s="198"/>
      <c r="AU36" s="198"/>
      <c r="AV36" s="198"/>
      <c r="AW36" s="198"/>
      <c r="AX36" s="198"/>
      <c r="AY36" s="198"/>
      <c r="AZ36" s="198"/>
    </row>
    <row r="37" spans="1:52" s="82" customFormat="1" x14ac:dyDescent="0.25">
      <c r="A37" s="26">
        <f>IF(المدخلات!C34&lt;&gt;0,المدخلات!C34,"")</f>
        <v>33</v>
      </c>
      <c r="B37" s="27" t="str">
        <f>IF(المدخلات!D34&lt;&gt;"",المدخلات!D34,"")</f>
        <v/>
      </c>
      <c r="C37" s="28" t="str">
        <f>IF(المدخلات!E34&lt;&gt;"",المدخلات!E34,"")</f>
        <v/>
      </c>
      <c r="D37" s="29"/>
      <c r="E37" s="29"/>
      <c r="F37" s="29"/>
      <c r="G37" s="29"/>
      <c r="H37" s="30">
        <f t="shared" si="1"/>
        <v>0</v>
      </c>
      <c r="I37" s="31">
        <f t="shared" si="2"/>
        <v>0</v>
      </c>
      <c r="J37" s="32">
        <f t="shared" si="3"/>
        <v>1</v>
      </c>
      <c r="K37" s="29"/>
      <c r="L37" s="29"/>
      <c r="M37" s="29"/>
      <c r="N37" s="30">
        <f t="shared" si="4"/>
        <v>0</v>
      </c>
      <c r="O37" s="31">
        <f t="shared" si="5"/>
        <v>0</v>
      </c>
      <c r="P37" s="32">
        <f t="shared" si="6"/>
        <v>1</v>
      </c>
      <c r="Q37" s="29"/>
      <c r="R37" s="29"/>
      <c r="S37" s="29"/>
      <c r="T37" s="29"/>
      <c r="U37" s="29"/>
      <c r="V37" s="29"/>
      <c r="W37" s="29"/>
      <c r="X37" s="30">
        <f t="shared" si="7"/>
        <v>0</v>
      </c>
      <c r="Y37" s="31">
        <f t="shared" si="8"/>
        <v>0</v>
      </c>
      <c r="Z37" s="33">
        <f t="shared" si="9"/>
        <v>1</v>
      </c>
      <c r="AA37" s="34"/>
      <c r="AB37" s="34"/>
      <c r="AC37" s="34"/>
      <c r="AD37" s="34"/>
      <c r="AE37" s="35">
        <f t="shared" si="10"/>
        <v>0</v>
      </c>
      <c r="AF37" s="35">
        <f t="shared" si="11"/>
        <v>0</v>
      </c>
      <c r="AG37" s="36">
        <f t="shared" si="12"/>
        <v>1</v>
      </c>
      <c r="AH37" s="35">
        <f t="shared" si="13"/>
        <v>0</v>
      </c>
      <c r="AI37" s="35">
        <f t="shared" si="14"/>
        <v>0</v>
      </c>
      <c r="AJ37" s="37">
        <f t="shared" si="15"/>
        <v>1</v>
      </c>
      <c r="AK37" s="38" t="str">
        <f t="shared" si="0"/>
        <v/>
      </c>
      <c r="AM37" s="202">
        <f>ثلاثي3!A37</f>
        <v>33</v>
      </c>
      <c r="AN37" s="211" t="str">
        <f>ثلاثي3!B37</f>
        <v/>
      </c>
      <c r="AO37" s="203">
        <f>(ثلاثي1!AI37+1.5*ثلاثي2!AI37+2*ثلاثي3!AI37)/4.5</f>
        <v>0</v>
      </c>
      <c r="AP37" s="203">
        <f>((ثلاثي1!E37+ثلاثي2!E37+ثلاثي3!E37)/3+(ثلاثي1!K37+ثلاثي2!K37+ثلاثي3!K37)/3+(ثلاثي1!AB37+ثلاثي2!AB37+ثلاثي3!AB37)/3)/3</f>
        <v>0</v>
      </c>
      <c r="AQ37" s="204" t="str">
        <f t="shared" si="16"/>
        <v/>
      </c>
      <c r="AR37" s="198"/>
      <c r="AS37" s="198"/>
      <c r="AT37" s="198"/>
      <c r="AU37" s="198"/>
      <c r="AV37" s="198"/>
      <c r="AW37" s="198"/>
      <c r="AX37" s="198"/>
      <c r="AY37" s="198"/>
      <c r="AZ37" s="198"/>
    </row>
    <row r="38" spans="1:52" s="82" customFormat="1" x14ac:dyDescent="0.25">
      <c r="A38" s="26">
        <f>IF(المدخلات!C35&lt;&gt;0,المدخلات!C35,"")</f>
        <v>34</v>
      </c>
      <c r="B38" s="27" t="str">
        <f>IF(المدخلات!D35&lt;&gt;"",المدخلات!D35,"")</f>
        <v/>
      </c>
      <c r="C38" s="28" t="str">
        <f>IF(المدخلات!E35&lt;&gt;"",المدخلات!E35,"")</f>
        <v/>
      </c>
      <c r="D38" s="29"/>
      <c r="E38" s="29"/>
      <c r="F38" s="29"/>
      <c r="G38" s="29"/>
      <c r="H38" s="30">
        <f t="shared" si="1"/>
        <v>0</v>
      </c>
      <c r="I38" s="31">
        <f t="shared" si="2"/>
        <v>0</v>
      </c>
      <c r="J38" s="32">
        <f t="shared" si="3"/>
        <v>1</v>
      </c>
      <c r="K38" s="29"/>
      <c r="L38" s="29"/>
      <c r="M38" s="29"/>
      <c r="N38" s="30">
        <f t="shared" si="4"/>
        <v>0</v>
      </c>
      <c r="O38" s="31">
        <f t="shared" si="5"/>
        <v>0</v>
      </c>
      <c r="P38" s="32">
        <f t="shared" si="6"/>
        <v>1</v>
      </c>
      <c r="Q38" s="29"/>
      <c r="R38" s="29"/>
      <c r="S38" s="29"/>
      <c r="T38" s="29"/>
      <c r="U38" s="29"/>
      <c r="V38" s="29"/>
      <c r="W38" s="29"/>
      <c r="X38" s="30">
        <f t="shared" si="7"/>
        <v>0</v>
      </c>
      <c r="Y38" s="31">
        <f t="shared" si="8"/>
        <v>0</v>
      </c>
      <c r="Z38" s="33">
        <f t="shared" si="9"/>
        <v>1</v>
      </c>
      <c r="AA38" s="34"/>
      <c r="AB38" s="34"/>
      <c r="AC38" s="34"/>
      <c r="AD38" s="34"/>
      <c r="AE38" s="35">
        <f t="shared" si="10"/>
        <v>0</v>
      </c>
      <c r="AF38" s="35">
        <f t="shared" si="11"/>
        <v>0</v>
      </c>
      <c r="AG38" s="36">
        <f t="shared" si="12"/>
        <v>1</v>
      </c>
      <c r="AH38" s="35">
        <f t="shared" si="13"/>
        <v>0</v>
      </c>
      <c r="AI38" s="35">
        <f t="shared" si="14"/>
        <v>0</v>
      </c>
      <c r="AJ38" s="37">
        <f t="shared" si="15"/>
        <v>1</v>
      </c>
      <c r="AK38" s="38" t="str">
        <f t="shared" si="0"/>
        <v/>
      </c>
      <c r="AM38" s="202">
        <f>ثلاثي3!A38</f>
        <v>34</v>
      </c>
      <c r="AN38" s="211" t="str">
        <f>ثلاثي3!B38</f>
        <v/>
      </c>
      <c r="AO38" s="203">
        <f>(ثلاثي1!AI38+1.5*ثلاثي2!AI38+2*ثلاثي3!AI38)/4.5</f>
        <v>0</v>
      </c>
      <c r="AP38" s="203">
        <f>((ثلاثي1!E38+ثلاثي2!E38+ثلاثي3!E38)/3+(ثلاثي1!K38+ثلاثي2!K38+ثلاثي3!K38)/3+(ثلاثي1!AB38+ثلاثي2!AB38+ثلاثي3!AB38)/3)/3</f>
        <v>0</v>
      </c>
      <c r="AQ38" s="204" t="str">
        <f t="shared" si="16"/>
        <v/>
      </c>
      <c r="AR38" s="198"/>
      <c r="AS38" s="198"/>
      <c r="AT38" s="198"/>
      <c r="AU38" s="198"/>
      <c r="AV38" s="198"/>
      <c r="AW38" s="198"/>
      <c r="AX38" s="198"/>
      <c r="AY38" s="198"/>
      <c r="AZ38" s="198"/>
    </row>
    <row r="39" spans="1:52" s="82" customFormat="1" x14ac:dyDescent="0.25">
      <c r="A39" s="26">
        <f>IF(المدخلات!C36&lt;&gt;0,المدخلات!C36,"")</f>
        <v>35</v>
      </c>
      <c r="B39" s="27" t="str">
        <f>IF(المدخلات!D36&lt;&gt;"",المدخلات!D36,"")</f>
        <v/>
      </c>
      <c r="C39" s="28" t="str">
        <f>IF(المدخلات!E36&lt;&gt;"",المدخلات!E36,"")</f>
        <v/>
      </c>
      <c r="D39" s="29"/>
      <c r="E39" s="29"/>
      <c r="F39" s="29"/>
      <c r="G39" s="29"/>
      <c r="H39" s="30">
        <f t="shared" si="1"/>
        <v>0</v>
      </c>
      <c r="I39" s="31">
        <f t="shared" si="2"/>
        <v>0</v>
      </c>
      <c r="J39" s="32">
        <f t="shared" si="3"/>
        <v>1</v>
      </c>
      <c r="K39" s="29"/>
      <c r="L39" s="29"/>
      <c r="M39" s="29"/>
      <c r="N39" s="30">
        <f t="shared" si="4"/>
        <v>0</v>
      </c>
      <c r="O39" s="31">
        <f t="shared" si="5"/>
        <v>0</v>
      </c>
      <c r="P39" s="32">
        <f t="shared" si="6"/>
        <v>1</v>
      </c>
      <c r="Q39" s="29"/>
      <c r="R39" s="29"/>
      <c r="S39" s="29"/>
      <c r="T39" s="29"/>
      <c r="U39" s="29"/>
      <c r="V39" s="29"/>
      <c r="W39" s="29"/>
      <c r="X39" s="30">
        <f t="shared" si="7"/>
        <v>0</v>
      </c>
      <c r="Y39" s="31">
        <f t="shared" si="8"/>
        <v>0</v>
      </c>
      <c r="Z39" s="33">
        <f t="shared" si="9"/>
        <v>1</v>
      </c>
      <c r="AA39" s="34"/>
      <c r="AB39" s="34"/>
      <c r="AC39" s="34"/>
      <c r="AD39" s="34"/>
      <c r="AE39" s="35">
        <f t="shared" si="10"/>
        <v>0</v>
      </c>
      <c r="AF39" s="35">
        <f t="shared" si="11"/>
        <v>0</v>
      </c>
      <c r="AG39" s="36">
        <f t="shared" si="12"/>
        <v>1</v>
      </c>
      <c r="AH39" s="35">
        <f t="shared" si="13"/>
        <v>0</v>
      </c>
      <c r="AI39" s="35">
        <f t="shared" si="14"/>
        <v>0</v>
      </c>
      <c r="AJ39" s="37">
        <f t="shared" si="15"/>
        <v>1</v>
      </c>
      <c r="AK39" s="38" t="str">
        <f t="shared" si="0"/>
        <v/>
      </c>
      <c r="AM39" s="202">
        <f>ثلاثي3!A39</f>
        <v>35</v>
      </c>
      <c r="AN39" s="211" t="str">
        <f>ثلاثي3!B39</f>
        <v/>
      </c>
      <c r="AO39" s="203">
        <f>(ثلاثي1!AI39+1.5*ثلاثي2!AI39+2*ثلاثي3!AI39)/4.5</f>
        <v>0</v>
      </c>
      <c r="AP39" s="203">
        <f>((ثلاثي1!E39+ثلاثي2!E39+ثلاثي3!E39)/3+(ثلاثي1!K39+ثلاثي2!K39+ثلاثي3!K39)/3+(ثلاثي1!AB39+ثلاثي2!AB39+ثلاثي3!AB39)/3)/3</f>
        <v>0</v>
      </c>
      <c r="AQ39" s="204" t="str">
        <f t="shared" si="16"/>
        <v/>
      </c>
      <c r="AR39" s="198"/>
      <c r="AS39" s="198"/>
      <c r="AT39" s="198"/>
      <c r="AU39" s="198"/>
      <c r="AV39" s="198"/>
      <c r="AW39" s="198"/>
      <c r="AX39" s="198"/>
      <c r="AY39" s="198"/>
      <c r="AZ39" s="198"/>
    </row>
    <row r="40" spans="1:52" s="82" customFormat="1" x14ac:dyDescent="0.25">
      <c r="A40" s="26">
        <f>IF(المدخلات!C37&lt;&gt;0,المدخلات!C37,"")</f>
        <v>36</v>
      </c>
      <c r="B40" s="27" t="str">
        <f>IF(المدخلات!D37&lt;&gt;"",المدخلات!D37,"")</f>
        <v/>
      </c>
      <c r="C40" s="28" t="str">
        <f>IF(المدخلات!E37&lt;&gt;"",المدخلات!E37,"")</f>
        <v/>
      </c>
      <c r="D40" s="29"/>
      <c r="E40" s="29"/>
      <c r="F40" s="29"/>
      <c r="G40" s="29"/>
      <c r="H40" s="30">
        <f t="shared" si="1"/>
        <v>0</v>
      </c>
      <c r="I40" s="31">
        <f t="shared" si="2"/>
        <v>0</v>
      </c>
      <c r="J40" s="32">
        <f t="shared" si="3"/>
        <v>1</v>
      </c>
      <c r="K40" s="29"/>
      <c r="L40" s="29"/>
      <c r="M40" s="29"/>
      <c r="N40" s="30">
        <f t="shared" ref="N40:N44" si="17">IF(A40&lt;&gt;"",SUM(K40:M40),"")</f>
        <v>0</v>
      </c>
      <c r="O40" s="31">
        <f t="shared" si="5"/>
        <v>0</v>
      </c>
      <c r="P40" s="32">
        <f t="shared" si="6"/>
        <v>1</v>
      </c>
      <c r="Q40" s="29"/>
      <c r="R40" s="29"/>
      <c r="S40" s="29"/>
      <c r="T40" s="29"/>
      <c r="U40" s="29"/>
      <c r="V40" s="29"/>
      <c r="W40" s="29"/>
      <c r="X40" s="30">
        <f t="shared" ref="X40:X43" si="18">IF(A40&lt;&gt;"",IF(W40&lt;&gt;7.77,SUM(Q40:W40),SUM(Q40:V40)),"")</f>
        <v>0</v>
      </c>
      <c r="Y40" s="31">
        <f t="shared" si="8"/>
        <v>0</v>
      </c>
      <c r="Z40" s="33">
        <f t="shared" si="9"/>
        <v>1</v>
      </c>
      <c r="AA40" s="34"/>
      <c r="AB40" s="34"/>
      <c r="AC40" s="34"/>
      <c r="AD40" s="34"/>
      <c r="AE40" s="35">
        <f t="shared" ref="AE40:AE44" si="19">IF(A40&lt;&gt;"",SUM(AA40:AD40),"")</f>
        <v>0</v>
      </c>
      <c r="AF40" s="35">
        <f t="shared" si="11"/>
        <v>0</v>
      </c>
      <c r="AG40" s="36">
        <f t="shared" si="12"/>
        <v>1</v>
      </c>
      <c r="AH40" s="35">
        <f t="shared" si="13"/>
        <v>0</v>
      </c>
      <c r="AI40" s="35">
        <f t="shared" si="14"/>
        <v>0</v>
      </c>
      <c r="AJ40" s="37">
        <f t="shared" si="15"/>
        <v>1</v>
      </c>
      <c r="AK40" s="38" t="str">
        <f t="shared" si="0"/>
        <v/>
      </c>
      <c r="AM40" s="202">
        <f>ثلاثي3!A40</f>
        <v>36</v>
      </c>
      <c r="AN40" s="211" t="str">
        <f>ثلاثي3!B40</f>
        <v/>
      </c>
      <c r="AO40" s="203">
        <f>(ثلاثي1!AI40+1.5*ثلاثي2!AI40+2*ثلاثي3!AI40)/4.5</f>
        <v>0</v>
      </c>
      <c r="AP40" s="203">
        <f>((ثلاثي1!E40+ثلاثي2!E40+ثلاثي3!E40)/3+(ثلاثي1!K40+ثلاثي2!K40+ثلاثي3!K40)/3+(ثلاثي1!AB40+ثلاثي2!AB40+ثلاثي3!AB40)/3)/3</f>
        <v>0</v>
      </c>
      <c r="AQ40" s="204" t="str">
        <f>IF(AO40&gt;=10,"يرتقي",IF(AND(AO40&gt;=9,AP40&gt;=9),"يرتقي بالإسعاف",""))</f>
        <v/>
      </c>
      <c r="AR40" s="198"/>
      <c r="AS40" s="198"/>
      <c r="AT40" s="198"/>
      <c r="AU40" s="198"/>
      <c r="AV40" s="198"/>
      <c r="AW40" s="198"/>
      <c r="AX40" s="198"/>
      <c r="AY40" s="198"/>
      <c r="AZ40" s="198"/>
    </row>
    <row r="41" spans="1:52" s="82" customFormat="1" x14ac:dyDescent="0.25">
      <c r="A41" s="26">
        <f>IF(المدخلات!C38&lt;&gt;0,المدخلات!C38,"")</f>
        <v>37</v>
      </c>
      <c r="B41" s="27" t="str">
        <f>IF(المدخلات!D38&lt;&gt;"",المدخلات!D38,"")</f>
        <v/>
      </c>
      <c r="C41" s="28" t="str">
        <f>IF(المدخلات!E38&lt;&gt;"",المدخلات!E38,"")</f>
        <v/>
      </c>
      <c r="D41" s="29"/>
      <c r="E41" s="29"/>
      <c r="F41" s="29"/>
      <c r="G41" s="29"/>
      <c r="H41" s="30">
        <f t="shared" si="1"/>
        <v>0</v>
      </c>
      <c r="I41" s="31">
        <f t="shared" si="2"/>
        <v>0</v>
      </c>
      <c r="J41" s="32">
        <f t="shared" si="3"/>
        <v>1</v>
      </c>
      <c r="K41" s="29"/>
      <c r="L41" s="29"/>
      <c r="M41" s="29"/>
      <c r="N41" s="30">
        <f t="shared" si="17"/>
        <v>0</v>
      </c>
      <c r="O41" s="31">
        <f t="shared" si="5"/>
        <v>0</v>
      </c>
      <c r="P41" s="32">
        <f t="shared" si="6"/>
        <v>1</v>
      </c>
      <c r="Q41" s="29"/>
      <c r="R41" s="29"/>
      <c r="S41" s="29"/>
      <c r="T41" s="29"/>
      <c r="U41" s="29"/>
      <c r="V41" s="29"/>
      <c r="W41" s="29"/>
      <c r="X41" s="30">
        <f t="shared" si="18"/>
        <v>0</v>
      </c>
      <c r="Y41" s="31">
        <f t="shared" si="8"/>
        <v>0</v>
      </c>
      <c r="Z41" s="33">
        <f t="shared" si="9"/>
        <v>1</v>
      </c>
      <c r="AA41" s="34"/>
      <c r="AB41" s="34"/>
      <c r="AC41" s="34"/>
      <c r="AD41" s="34"/>
      <c r="AE41" s="35">
        <f t="shared" si="19"/>
        <v>0</v>
      </c>
      <c r="AF41" s="35">
        <f t="shared" si="11"/>
        <v>0</v>
      </c>
      <c r="AG41" s="36">
        <f t="shared" si="12"/>
        <v>1</v>
      </c>
      <c r="AH41" s="35">
        <f t="shared" si="13"/>
        <v>0</v>
      </c>
      <c r="AI41" s="35">
        <f t="shared" si="14"/>
        <v>0</v>
      </c>
      <c r="AJ41" s="37">
        <f t="shared" si="15"/>
        <v>1</v>
      </c>
      <c r="AK41" s="38" t="str">
        <f t="shared" si="0"/>
        <v/>
      </c>
      <c r="AM41" s="202">
        <f>ثلاثي3!A41</f>
        <v>37</v>
      </c>
      <c r="AN41" s="211" t="str">
        <f>ثلاثي3!B41</f>
        <v/>
      </c>
      <c r="AO41" s="203">
        <f>(ثلاثي1!AI41+1.5*ثلاثي2!AI41+2*ثلاثي3!AI41)/4.5</f>
        <v>0</v>
      </c>
      <c r="AP41" s="203">
        <f>((ثلاثي1!E41+ثلاثي2!E41+ثلاثي3!E41)/3+(ثلاثي1!K41+ثلاثي2!K41+ثلاثي3!K41)/3+(ثلاثي1!AB41+ثلاثي2!AB41+ثلاثي3!AB41)/3)/3</f>
        <v>0</v>
      </c>
      <c r="AQ41" s="204" t="str">
        <f t="shared" si="16"/>
        <v/>
      </c>
      <c r="AR41" s="205"/>
      <c r="AS41" s="206"/>
      <c r="AT41" s="198"/>
      <c r="AU41" s="198"/>
      <c r="AV41" s="198"/>
      <c r="AW41" s="198"/>
      <c r="AX41" s="198"/>
      <c r="AY41" s="198"/>
      <c r="AZ41" s="198"/>
    </row>
    <row r="42" spans="1:52" s="82" customFormat="1" x14ac:dyDescent="0.25">
      <c r="A42" s="26">
        <f>IF(المدخلات!C39&lt;&gt;0,المدخلات!C39,"")</f>
        <v>38</v>
      </c>
      <c r="B42" s="27" t="str">
        <f>IF(المدخلات!D39&lt;&gt;"",المدخلات!D39,"")</f>
        <v/>
      </c>
      <c r="C42" s="28" t="str">
        <f>IF(المدخلات!E39&lt;&gt;"",المدخلات!E39,"")</f>
        <v/>
      </c>
      <c r="D42" s="29"/>
      <c r="E42" s="29"/>
      <c r="F42" s="29"/>
      <c r="G42" s="29"/>
      <c r="H42" s="30">
        <f t="shared" si="1"/>
        <v>0</v>
      </c>
      <c r="I42" s="31">
        <f t="shared" si="2"/>
        <v>0</v>
      </c>
      <c r="J42" s="32">
        <f t="shared" si="3"/>
        <v>1</v>
      </c>
      <c r="K42" s="29"/>
      <c r="L42" s="29"/>
      <c r="M42" s="29"/>
      <c r="N42" s="30">
        <f t="shared" si="17"/>
        <v>0</v>
      </c>
      <c r="O42" s="31">
        <f t="shared" si="5"/>
        <v>0</v>
      </c>
      <c r="P42" s="32">
        <f t="shared" si="6"/>
        <v>1</v>
      </c>
      <c r="Q42" s="29"/>
      <c r="R42" s="29"/>
      <c r="S42" s="29"/>
      <c r="T42" s="29"/>
      <c r="U42" s="29"/>
      <c r="V42" s="29"/>
      <c r="W42" s="29"/>
      <c r="X42" s="30">
        <f t="shared" si="18"/>
        <v>0</v>
      </c>
      <c r="Y42" s="31">
        <f t="shared" si="8"/>
        <v>0</v>
      </c>
      <c r="Z42" s="33">
        <f t="shared" si="9"/>
        <v>1</v>
      </c>
      <c r="AA42" s="34"/>
      <c r="AB42" s="34"/>
      <c r="AC42" s="34"/>
      <c r="AD42" s="34"/>
      <c r="AE42" s="35">
        <f t="shared" si="19"/>
        <v>0</v>
      </c>
      <c r="AF42" s="35">
        <f t="shared" si="11"/>
        <v>0</v>
      </c>
      <c r="AG42" s="36">
        <f t="shared" si="12"/>
        <v>1</v>
      </c>
      <c r="AH42" s="35">
        <f t="shared" si="13"/>
        <v>0</v>
      </c>
      <c r="AI42" s="35">
        <f t="shared" si="14"/>
        <v>0</v>
      </c>
      <c r="AJ42" s="37">
        <f t="shared" si="15"/>
        <v>1</v>
      </c>
      <c r="AK42" s="38" t="str">
        <f t="shared" si="0"/>
        <v/>
      </c>
      <c r="AM42" s="202">
        <f>ثلاثي3!A42</f>
        <v>38</v>
      </c>
      <c r="AN42" s="211" t="str">
        <f>ثلاثي3!B42</f>
        <v/>
      </c>
      <c r="AO42" s="203">
        <f>(ثلاثي1!AI42+1.5*ثلاثي2!AI42+2*ثلاثي3!AI42)/4.5</f>
        <v>0</v>
      </c>
      <c r="AP42" s="203">
        <f>((ثلاثي1!E42+ثلاثي2!E42+ثلاثي3!E42)/3+(ثلاثي1!K42+ثلاثي2!K42+ثلاثي3!K42)/3+(ثلاثي1!AB42+ثلاثي2!AB42+ثلاثي3!AB42)/3)/3</f>
        <v>0</v>
      </c>
      <c r="AQ42" s="204" t="str">
        <f t="shared" si="16"/>
        <v/>
      </c>
      <c r="AR42" s="205"/>
      <c r="AS42" s="206"/>
      <c r="AT42" s="198"/>
      <c r="AU42" s="198"/>
      <c r="AV42" s="198"/>
      <c r="AW42" s="198"/>
      <c r="AX42" s="198"/>
      <c r="AY42" s="198"/>
      <c r="AZ42" s="198"/>
    </row>
    <row r="43" spans="1:52" s="82" customFormat="1" x14ac:dyDescent="0.25">
      <c r="A43" s="26">
        <f>IF(المدخلات!C40&lt;&gt;0,المدخلات!C40,"")</f>
        <v>39</v>
      </c>
      <c r="B43" s="27" t="str">
        <f>IF(المدخلات!D40&lt;&gt;"",المدخلات!D40,"")</f>
        <v/>
      </c>
      <c r="C43" s="28" t="str">
        <f>IF(المدخلات!E40&lt;&gt;"",المدخلات!E40,"")</f>
        <v/>
      </c>
      <c r="D43" s="29"/>
      <c r="E43" s="29"/>
      <c r="F43" s="29"/>
      <c r="G43" s="29"/>
      <c r="H43" s="30">
        <f t="shared" si="1"/>
        <v>0</v>
      </c>
      <c r="I43" s="31">
        <f t="shared" si="2"/>
        <v>0</v>
      </c>
      <c r="J43" s="32">
        <f t="shared" si="3"/>
        <v>1</v>
      </c>
      <c r="K43" s="29"/>
      <c r="L43" s="29"/>
      <c r="M43" s="29"/>
      <c r="N43" s="30">
        <f t="shared" si="17"/>
        <v>0</v>
      </c>
      <c r="O43" s="31">
        <f t="shared" si="5"/>
        <v>0</v>
      </c>
      <c r="P43" s="32">
        <f t="shared" si="6"/>
        <v>1</v>
      </c>
      <c r="Q43" s="29"/>
      <c r="R43" s="29"/>
      <c r="S43" s="29"/>
      <c r="T43" s="29"/>
      <c r="U43" s="29"/>
      <c r="V43" s="29"/>
      <c r="W43" s="29"/>
      <c r="X43" s="30">
        <f t="shared" si="18"/>
        <v>0</v>
      </c>
      <c r="Y43" s="31">
        <f t="shared" si="8"/>
        <v>0</v>
      </c>
      <c r="Z43" s="33">
        <f t="shared" si="9"/>
        <v>1</v>
      </c>
      <c r="AA43" s="34"/>
      <c r="AB43" s="34"/>
      <c r="AC43" s="34"/>
      <c r="AD43" s="34"/>
      <c r="AE43" s="35">
        <f t="shared" si="19"/>
        <v>0</v>
      </c>
      <c r="AF43" s="35">
        <f t="shared" si="11"/>
        <v>0</v>
      </c>
      <c r="AG43" s="36">
        <f t="shared" si="12"/>
        <v>1</v>
      </c>
      <c r="AH43" s="35">
        <f t="shared" si="13"/>
        <v>0</v>
      </c>
      <c r="AI43" s="35">
        <f t="shared" si="14"/>
        <v>0</v>
      </c>
      <c r="AJ43" s="37">
        <f t="shared" si="15"/>
        <v>1</v>
      </c>
      <c r="AK43" s="38" t="str">
        <f t="shared" si="0"/>
        <v/>
      </c>
      <c r="AM43" s="202">
        <f>ثلاثي3!A43</f>
        <v>39</v>
      </c>
      <c r="AN43" s="211" t="str">
        <f>ثلاثي3!B43</f>
        <v/>
      </c>
      <c r="AO43" s="203">
        <f>(ثلاثي1!AI43+1.5*ثلاثي2!AI43+2*ثلاثي3!AI43)/4.5</f>
        <v>0</v>
      </c>
      <c r="AP43" s="203">
        <f>((ثلاثي1!E43+ثلاثي2!E43+ثلاثي3!E43)/3+(ثلاثي1!K43+ثلاثي2!K43+ثلاثي3!K43)/3+(ثلاثي1!AB43+ثلاثي2!AB43+ثلاثي3!AB43)/3)/3</f>
        <v>0</v>
      </c>
      <c r="AQ43" s="204" t="str">
        <f t="shared" si="16"/>
        <v/>
      </c>
      <c r="AR43" s="198"/>
      <c r="AS43" s="198"/>
      <c r="AT43" s="198"/>
      <c r="AU43" s="198"/>
      <c r="AV43" s="198"/>
      <c r="AW43" s="198"/>
      <c r="AX43" s="198"/>
      <c r="AY43" s="198"/>
      <c r="AZ43" s="198"/>
    </row>
    <row r="44" spans="1:52" s="82" customFormat="1" x14ac:dyDescent="0.25">
      <c r="A44" s="26">
        <f>IF(المدخلات!C41&lt;&gt;0,المدخلات!C41,"")</f>
        <v>40</v>
      </c>
      <c r="B44" s="27" t="str">
        <f>IF(المدخلات!D41&lt;&gt;"",المدخلات!D41,"")</f>
        <v/>
      </c>
      <c r="C44" s="28" t="str">
        <f>IF(المدخلات!E41&lt;&gt;"",المدخلات!E41,"")</f>
        <v/>
      </c>
      <c r="D44" s="29"/>
      <c r="E44" s="29"/>
      <c r="F44" s="29"/>
      <c r="G44" s="29"/>
      <c r="H44" s="30">
        <f t="shared" si="1"/>
        <v>0</v>
      </c>
      <c r="I44" s="31">
        <f t="shared" si="2"/>
        <v>0</v>
      </c>
      <c r="J44" s="32">
        <f t="shared" si="3"/>
        <v>1</v>
      </c>
      <c r="K44" s="29"/>
      <c r="L44" s="29"/>
      <c r="M44" s="29"/>
      <c r="N44" s="30">
        <f t="shared" si="17"/>
        <v>0</v>
      </c>
      <c r="O44" s="31">
        <f t="shared" si="5"/>
        <v>0</v>
      </c>
      <c r="P44" s="32">
        <f t="shared" si="6"/>
        <v>1</v>
      </c>
      <c r="Q44" s="29"/>
      <c r="R44" s="29"/>
      <c r="S44" s="29"/>
      <c r="T44" s="29"/>
      <c r="U44" s="29"/>
      <c r="V44" s="29"/>
      <c r="W44" s="29"/>
      <c r="X44" s="30">
        <f t="shared" ref="X44:X45" si="20">IF(A44&lt;&gt;"",IF(W44&lt;&gt;7.77,SUM(Q44:W44),SUM(Q44:V44)),"")</f>
        <v>0</v>
      </c>
      <c r="Y44" s="31">
        <f t="shared" si="8"/>
        <v>0</v>
      </c>
      <c r="Z44" s="33">
        <f t="shared" si="9"/>
        <v>1</v>
      </c>
      <c r="AA44" s="34"/>
      <c r="AB44" s="34"/>
      <c r="AC44" s="34"/>
      <c r="AD44" s="34"/>
      <c r="AE44" s="35">
        <f t="shared" si="19"/>
        <v>0</v>
      </c>
      <c r="AF44" s="35">
        <f t="shared" si="11"/>
        <v>0</v>
      </c>
      <c r="AG44" s="36">
        <f t="shared" si="12"/>
        <v>1</v>
      </c>
      <c r="AH44" s="35">
        <f t="shared" si="13"/>
        <v>0</v>
      </c>
      <c r="AI44" s="35">
        <f t="shared" si="14"/>
        <v>0</v>
      </c>
      <c r="AJ44" s="37">
        <f t="shared" si="15"/>
        <v>1</v>
      </c>
      <c r="AK44" s="38" t="str">
        <f t="shared" si="0"/>
        <v/>
      </c>
      <c r="AM44" s="202">
        <f>ثلاثي3!A49</f>
        <v>45</v>
      </c>
      <c r="AN44" s="211" t="str">
        <f>ثلاثي3!B49</f>
        <v/>
      </c>
      <c r="AO44" s="203">
        <f>(ثلاثي1!AI44+1.5*ثلاثي2!AI44+2*ثلاثي3!AI44)/4.5</f>
        <v>0</v>
      </c>
      <c r="AP44" s="203">
        <f>((ثلاثي1!E44+ثلاثي2!E44+ثلاثي3!E44)/3+(ثلاثي1!K44+ثلاثي2!K44+ثلاثي3!K44)/3+(ثلاثي1!AB44+ثلاثي2!AB44+ثلاثي3!AB44)/3)/3</f>
        <v>0</v>
      </c>
      <c r="AQ44" s="204" t="str">
        <f>IF(AO49&gt;=10,"يرتقي",IF(AND(AO49&gt;=9,AP49&gt;=9),"يرتقي بالإسعاف",""))</f>
        <v/>
      </c>
      <c r="AR44" s="198"/>
      <c r="AS44" s="198"/>
      <c r="AT44" s="198"/>
      <c r="AU44" s="198"/>
      <c r="AV44" s="198"/>
      <c r="AW44" s="198"/>
      <c r="AX44" s="198"/>
      <c r="AY44" s="198"/>
      <c r="AZ44" s="198"/>
    </row>
    <row r="45" spans="1:52" s="82" customFormat="1" x14ac:dyDescent="0.25">
      <c r="A45" s="26">
        <f>IF(المدخلات!C42&lt;&gt;0,المدخلات!C42,"")</f>
        <v>41</v>
      </c>
      <c r="B45" s="27" t="str">
        <f>IF(المدخلات!D42&lt;&gt;"",المدخلات!D42,"")</f>
        <v/>
      </c>
      <c r="C45" s="28" t="str">
        <f>IF(المدخلات!E42&lt;&gt;"",المدخلات!E42,"")</f>
        <v/>
      </c>
      <c r="D45" s="29"/>
      <c r="E45" s="29"/>
      <c r="F45" s="29"/>
      <c r="G45" s="29"/>
      <c r="H45" s="30">
        <f t="shared" ref="H45:H49" si="21">IF(A45&lt;&gt;"",SUM(D45:G45),"")</f>
        <v>0</v>
      </c>
      <c r="I45" s="31">
        <f t="shared" ref="I45:I49" si="22">IF(A45&lt;&gt;"",(D45+E45+F45+G45)/4,"")</f>
        <v>0</v>
      </c>
      <c r="J45" s="32">
        <f t="shared" ref="J45:J49" si="23">IF(A45&lt;&gt;"",RANK(I45,I$5:I$44,0),"")</f>
        <v>1</v>
      </c>
      <c r="K45" s="29"/>
      <c r="L45" s="29"/>
      <c r="M45" s="29"/>
      <c r="N45" s="30">
        <f t="shared" ref="N45:N49" si="24">IF(A45&lt;&gt;"",SUM(K45:M45),"")</f>
        <v>0</v>
      </c>
      <c r="O45" s="31">
        <f t="shared" ref="O45:O49" si="25">IF(A45&lt;&gt;"",(K45+L45+M45)/3,"")</f>
        <v>0</v>
      </c>
      <c r="P45" s="32">
        <f t="shared" ref="P45:P49" si="26">IF(A45&lt;&gt;"",RANK(O45,O$5:O$44,0),"")</f>
        <v>1</v>
      </c>
      <c r="Q45" s="29"/>
      <c r="R45" s="29"/>
      <c r="S45" s="29"/>
      <c r="T45" s="29"/>
      <c r="U45" s="29"/>
      <c r="V45" s="29"/>
      <c r="W45" s="29"/>
      <c r="X45" s="30">
        <f t="shared" si="20"/>
        <v>0</v>
      </c>
      <c r="Y45" s="31">
        <f t="shared" ref="Y45:Y49" si="27">IF(A45&lt;&gt;"",IF(W45=7.77,X45/6,X45/7),"")</f>
        <v>0</v>
      </c>
      <c r="Z45" s="33">
        <f t="shared" ref="Z45:Z49" si="28">IF(A45&lt;&gt;"",RANK(Y45,Y$5:Y$44,0),"")</f>
        <v>1</v>
      </c>
      <c r="AA45" s="34"/>
      <c r="AB45" s="34"/>
      <c r="AC45" s="34"/>
      <c r="AD45" s="34"/>
      <c r="AE45" s="35">
        <f t="shared" ref="AE45:AE49" si="29">IF(A45&lt;&gt;"",SUM(AA45:AD45),"")</f>
        <v>0</v>
      </c>
      <c r="AF45" s="35">
        <f t="shared" ref="AF45:AF49" si="30">IF(A45&lt;&gt;"",AE45/4,"")</f>
        <v>0</v>
      </c>
      <c r="AG45" s="36">
        <f t="shared" ref="AG45:AG49" si="31">IF(A45&lt;&gt;"",RANK(AF45,AF$5:AF$44,0),"")</f>
        <v>1</v>
      </c>
      <c r="AH45" s="35">
        <f t="shared" si="13"/>
        <v>0</v>
      </c>
      <c r="AI45" s="35">
        <f t="shared" si="14"/>
        <v>0</v>
      </c>
      <c r="AJ45" s="37">
        <f t="shared" ref="AJ45:AJ49" si="32">IF(A45&lt;&gt;"",RANK(AI45,AI$5:AI$44,0),"")</f>
        <v>1</v>
      </c>
      <c r="AK45" s="38" t="str">
        <f t="shared" ref="AK45:AK49" si="33">IF(A45&lt;&gt;"",IF(AI45&gt;=16,"شكر",IF(AI45&gt;=15,"شرف",IF(AI45&gt;=14,"تشجيع",IF(AI45&gt;=13,"رضا","")))),"")</f>
        <v/>
      </c>
      <c r="AM45" s="202">
        <f>ثلاثي3!A45</f>
        <v>41</v>
      </c>
      <c r="AN45" s="211" t="str">
        <f>ثلاثي3!B45</f>
        <v/>
      </c>
      <c r="AO45" s="203">
        <f>(ثلاثي1!AI45+1.5*ثلاثي2!AI45+2*ثلاثي3!AI45)/4.5</f>
        <v>0</v>
      </c>
      <c r="AP45" s="203">
        <f>((ثلاثي1!E45+ثلاثي2!E45+ثلاثي3!E45)/3+(ثلاثي1!K45+ثلاثي2!K45+ثلاثي3!K45)/3+(ثلاثي1!AB45+ثلاثي2!AB45+ثلاثي3!AB45)/3)/3</f>
        <v>0</v>
      </c>
      <c r="AQ45" s="204" t="str">
        <f t="shared" ref="AQ45:AQ49" si="34">IF(AO45&gt;=10,"يرتقي",IF(AND(AO45&gt;=9,AP45&gt;=9),"يرتقي بالإسعاف",""))</f>
        <v/>
      </c>
      <c r="AR45" s="198"/>
      <c r="AS45" s="198"/>
      <c r="AT45" s="198"/>
      <c r="AU45" s="198"/>
      <c r="AV45" s="198"/>
      <c r="AW45" s="198"/>
      <c r="AX45" s="198"/>
      <c r="AY45" s="198"/>
      <c r="AZ45" s="198"/>
    </row>
    <row r="46" spans="1:52" s="82" customFormat="1" x14ac:dyDescent="0.25">
      <c r="A46" s="26">
        <f>IF(المدخلات!C43&lt;&gt;0,المدخلات!C43,"")</f>
        <v>42</v>
      </c>
      <c r="B46" s="27" t="str">
        <f>IF(المدخلات!D43&lt;&gt;"",المدخلات!D43,"")</f>
        <v/>
      </c>
      <c r="C46" s="28" t="str">
        <f>IF(المدخلات!E43&lt;&gt;"",المدخلات!E43,"")</f>
        <v/>
      </c>
      <c r="D46" s="29"/>
      <c r="E46" s="29"/>
      <c r="F46" s="29"/>
      <c r="G46" s="29"/>
      <c r="H46" s="30">
        <f t="shared" si="21"/>
        <v>0</v>
      </c>
      <c r="I46" s="31">
        <f t="shared" si="22"/>
        <v>0</v>
      </c>
      <c r="J46" s="32">
        <f t="shared" si="23"/>
        <v>1</v>
      </c>
      <c r="K46" s="29"/>
      <c r="L46" s="29"/>
      <c r="M46" s="29"/>
      <c r="N46" s="30">
        <f t="shared" si="24"/>
        <v>0</v>
      </c>
      <c r="O46" s="31">
        <f t="shared" si="25"/>
        <v>0</v>
      </c>
      <c r="P46" s="32">
        <f t="shared" si="26"/>
        <v>1</v>
      </c>
      <c r="Q46" s="29"/>
      <c r="R46" s="29"/>
      <c r="S46" s="29"/>
      <c r="T46" s="29"/>
      <c r="U46" s="29"/>
      <c r="V46" s="29"/>
      <c r="W46" s="29"/>
      <c r="X46" s="30">
        <f t="shared" ref="X46:X49" si="35">IF(A46&lt;&gt;"",IF(W46&lt;&gt;7.77,SUM(Q46:W46),SUM(Q46:V46)),"")</f>
        <v>0</v>
      </c>
      <c r="Y46" s="31">
        <f t="shared" si="27"/>
        <v>0</v>
      </c>
      <c r="Z46" s="33">
        <f t="shared" si="28"/>
        <v>1</v>
      </c>
      <c r="AA46" s="34"/>
      <c r="AB46" s="34"/>
      <c r="AC46" s="34"/>
      <c r="AD46" s="34"/>
      <c r="AE46" s="35">
        <f t="shared" si="29"/>
        <v>0</v>
      </c>
      <c r="AF46" s="35">
        <f t="shared" si="30"/>
        <v>0</v>
      </c>
      <c r="AG46" s="36">
        <f t="shared" si="31"/>
        <v>1</v>
      </c>
      <c r="AH46" s="35">
        <f t="shared" si="13"/>
        <v>0</v>
      </c>
      <c r="AI46" s="35">
        <f t="shared" si="14"/>
        <v>0</v>
      </c>
      <c r="AJ46" s="37">
        <f t="shared" si="32"/>
        <v>1</v>
      </c>
      <c r="AK46" s="38" t="str">
        <f t="shared" si="33"/>
        <v/>
      </c>
      <c r="AM46" s="202">
        <f>ثلاثي3!A46</f>
        <v>42</v>
      </c>
      <c r="AN46" s="211" t="str">
        <f>ثلاثي3!B46</f>
        <v/>
      </c>
      <c r="AO46" s="203">
        <f>(ثلاثي1!AI46+1.5*ثلاثي2!AI46+2*ثلاثي3!AI46)/4.5</f>
        <v>0</v>
      </c>
      <c r="AP46" s="203">
        <f>((ثلاثي1!E46+ثلاثي2!E46+ثلاثي3!E46)/3+(ثلاثي1!K46+ثلاثي2!K46+ثلاثي3!K46)/3+(ثلاثي1!AB46+ثلاثي2!AB46+ثلاثي3!AB46)/3)/3</f>
        <v>0</v>
      </c>
      <c r="AQ46" s="204" t="str">
        <f t="shared" si="34"/>
        <v/>
      </c>
      <c r="AR46" s="198"/>
      <c r="AS46" s="198"/>
      <c r="AT46" s="198"/>
      <c r="AU46" s="198"/>
      <c r="AV46" s="198"/>
      <c r="AW46" s="198"/>
      <c r="AX46" s="198"/>
      <c r="AY46" s="198"/>
      <c r="AZ46" s="198"/>
    </row>
    <row r="47" spans="1:52" s="82" customFormat="1" x14ac:dyDescent="0.25">
      <c r="A47" s="26">
        <f>IF(المدخلات!C44&lt;&gt;0,المدخلات!C44,"")</f>
        <v>43</v>
      </c>
      <c r="B47" s="27" t="str">
        <f>IF(المدخلات!D44&lt;&gt;"",المدخلات!D44,"")</f>
        <v/>
      </c>
      <c r="C47" s="28" t="str">
        <f>IF(المدخلات!E44&lt;&gt;"",المدخلات!E44,"")</f>
        <v/>
      </c>
      <c r="D47" s="29"/>
      <c r="E47" s="29"/>
      <c r="F47" s="29"/>
      <c r="G47" s="29"/>
      <c r="H47" s="30">
        <f t="shared" si="21"/>
        <v>0</v>
      </c>
      <c r="I47" s="31">
        <f t="shared" si="22"/>
        <v>0</v>
      </c>
      <c r="J47" s="32">
        <f t="shared" si="23"/>
        <v>1</v>
      </c>
      <c r="K47" s="29"/>
      <c r="L47" s="29"/>
      <c r="M47" s="29"/>
      <c r="N47" s="30">
        <f t="shared" si="24"/>
        <v>0</v>
      </c>
      <c r="O47" s="31">
        <f t="shared" si="25"/>
        <v>0</v>
      </c>
      <c r="P47" s="32">
        <f t="shared" si="26"/>
        <v>1</v>
      </c>
      <c r="Q47" s="29"/>
      <c r="R47" s="29"/>
      <c r="S47" s="29"/>
      <c r="T47" s="29"/>
      <c r="U47" s="29"/>
      <c r="V47" s="29"/>
      <c r="W47" s="29"/>
      <c r="X47" s="30">
        <f t="shared" si="35"/>
        <v>0</v>
      </c>
      <c r="Y47" s="31">
        <f t="shared" si="27"/>
        <v>0</v>
      </c>
      <c r="Z47" s="33">
        <f t="shared" si="28"/>
        <v>1</v>
      </c>
      <c r="AA47" s="34"/>
      <c r="AB47" s="34"/>
      <c r="AC47" s="34"/>
      <c r="AD47" s="34"/>
      <c r="AE47" s="35">
        <f t="shared" si="29"/>
        <v>0</v>
      </c>
      <c r="AF47" s="35">
        <f t="shared" si="30"/>
        <v>0</v>
      </c>
      <c r="AG47" s="36">
        <f t="shared" si="31"/>
        <v>1</v>
      </c>
      <c r="AH47" s="35">
        <f t="shared" si="13"/>
        <v>0</v>
      </c>
      <c r="AI47" s="35">
        <f t="shared" si="14"/>
        <v>0</v>
      </c>
      <c r="AJ47" s="37">
        <f t="shared" si="32"/>
        <v>1</v>
      </c>
      <c r="AK47" s="38" t="str">
        <f t="shared" si="33"/>
        <v/>
      </c>
      <c r="AM47" s="202">
        <f>ثلاثي3!A47</f>
        <v>43</v>
      </c>
      <c r="AN47" s="211" t="str">
        <f>ثلاثي3!B47</f>
        <v/>
      </c>
      <c r="AO47" s="203">
        <f>(ثلاثي1!AI47+1.5*ثلاثي2!AI47+2*ثلاثي3!AI47)/4.5</f>
        <v>0</v>
      </c>
      <c r="AP47" s="203">
        <f>((ثلاثي1!E47+ثلاثي2!E47+ثلاثي3!E47)/3+(ثلاثي1!K47+ثلاثي2!K47+ثلاثي3!K47)/3+(ثلاثي1!AB47+ثلاثي2!AB47+ثلاثي3!AB47)/3)/3</f>
        <v>0</v>
      </c>
      <c r="AQ47" s="204" t="str">
        <f t="shared" si="34"/>
        <v/>
      </c>
      <c r="AR47" s="198"/>
      <c r="AS47" s="198"/>
      <c r="AT47" s="198"/>
      <c r="AU47" s="198"/>
      <c r="AV47" s="198"/>
      <c r="AW47" s="198"/>
      <c r="AX47" s="198"/>
      <c r="AY47" s="198"/>
      <c r="AZ47" s="198"/>
    </row>
    <row r="48" spans="1:52" s="82" customFormat="1" x14ac:dyDescent="0.25">
      <c r="A48" s="26">
        <f>IF(المدخلات!C45&lt;&gt;0,المدخلات!C45,"")</f>
        <v>44</v>
      </c>
      <c r="B48" s="27" t="str">
        <f>IF(المدخلات!D45&lt;&gt;"",المدخلات!D45,"")</f>
        <v/>
      </c>
      <c r="C48" s="28" t="str">
        <f>IF(المدخلات!E45&lt;&gt;"",المدخلات!E45,"")</f>
        <v/>
      </c>
      <c r="D48" s="29"/>
      <c r="E48" s="29"/>
      <c r="F48" s="29"/>
      <c r="G48" s="29"/>
      <c r="H48" s="30">
        <f t="shared" si="21"/>
        <v>0</v>
      </c>
      <c r="I48" s="31">
        <f t="shared" si="22"/>
        <v>0</v>
      </c>
      <c r="J48" s="32">
        <f t="shared" si="23"/>
        <v>1</v>
      </c>
      <c r="K48" s="29"/>
      <c r="L48" s="29"/>
      <c r="M48" s="29"/>
      <c r="N48" s="30">
        <f t="shared" si="24"/>
        <v>0</v>
      </c>
      <c r="O48" s="31">
        <f t="shared" si="25"/>
        <v>0</v>
      </c>
      <c r="P48" s="32">
        <f t="shared" si="26"/>
        <v>1</v>
      </c>
      <c r="Q48" s="29"/>
      <c r="R48" s="29"/>
      <c r="S48" s="29"/>
      <c r="T48" s="29"/>
      <c r="U48" s="29"/>
      <c r="V48" s="29"/>
      <c r="W48" s="29"/>
      <c r="X48" s="30">
        <f t="shared" si="35"/>
        <v>0</v>
      </c>
      <c r="Y48" s="31">
        <f t="shared" si="27"/>
        <v>0</v>
      </c>
      <c r="Z48" s="33">
        <f t="shared" si="28"/>
        <v>1</v>
      </c>
      <c r="AA48" s="34"/>
      <c r="AB48" s="34"/>
      <c r="AC48" s="34"/>
      <c r="AD48" s="34"/>
      <c r="AE48" s="35">
        <f t="shared" si="29"/>
        <v>0</v>
      </c>
      <c r="AF48" s="35">
        <f t="shared" si="30"/>
        <v>0</v>
      </c>
      <c r="AG48" s="36">
        <f t="shared" si="31"/>
        <v>1</v>
      </c>
      <c r="AH48" s="35">
        <f t="shared" si="13"/>
        <v>0</v>
      </c>
      <c r="AI48" s="35">
        <f t="shared" si="14"/>
        <v>0</v>
      </c>
      <c r="AJ48" s="37">
        <f t="shared" si="32"/>
        <v>1</v>
      </c>
      <c r="AK48" s="38" t="str">
        <f t="shared" si="33"/>
        <v/>
      </c>
      <c r="AM48" s="202">
        <f>ثلاثي3!A48</f>
        <v>44</v>
      </c>
      <c r="AN48" s="211" t="str">
        <f>ثلاثي3!B48</f>
        <v/>
      </c>
      <c r="AO48" s="203">
        <f>(ثلاثي1!AI48+1.5*ثلاثي2!AI48+2*ثلاثي3!AI48)/4.5</f>
        <v>0</v>
      </c>
      <c r="AP48" s="203">
        <f>((ثلاثي1!E48+ثلاثي2!E48+ثلاثي3!E48)/3+(ثلاثي1!K48+ثلاثي2!K48+ثلاثي3!K48)/3+(ثلاثي1!AB48+ثلاثي2!AB48+ثلاثي3!AB48)/3)/3</f>
        <v>0</v>
      </c>
      <c r="AQ48" s="204" t="str">
        <f t="shared" si="34"/>
        <v/>
      </c>
      <c r="AR48" s="198"/>
      <c r="AS48" s="198"/>
      <c r="AT48" s="198"/>
      <c r="AU48" s="198"/>
      <c r="AV48" s="198"/>
      <c r="AW48" s="198"/>
      <c r="AX48" s="198"/>
      <c r="AY48" s="198"/>
      <c r="AZ48" s="198"/>
    </row>
    <row r="49" spans="1:52" s="82" customFormat="1" x14ac:dyDescent="0.25">
      <c r="A49" s="26">
        <f>IF(المدخلات!C46&lt;&gt;0,المدخلات!C46,"")</f>
        <v>45</v>
      </c>
      <c r="B49" s="27" t="str">
        <f>IF(المدخلات!D46&lt;&gt;"",المدخلات!D46,"")</f>
        <v/>
      </c>
      <c r="C49" s="28" t="str">
        <f>IF(المدخلات!E46&lt;&gt;"",المدخلات!E46,"")</f>
        <v/>
      </c>
      <c r="D49" s="29"/>
      <c r="E49" s="29"/>
      <c r="F49" s="29"/>
      <c r="G49" s="29"/>
      <c r="H49" s="30">
        <f t="shared" si="21"/>
        <v>0</v>
      </c>
      <c r="I49" s="31">
        <f t="shared" si="22"/>
        <v>0</v>
      </c>
      <c r="J49" s="32">
        <f t="shared" si="23"/>
        <v>1</v>
      </c>
      <c r="K49" s="29"/>
      <c r="L49" s="29"/>
      <c r="M49" s="29"/>
      <c r="N49" s="30">
        <f t="shared" si="24"/>
        <v>0</v>
      </c>
      <c r="O49" s="31">
        <f t="shared" si="25"/>
        <v>0</v>
      </c>
      <c r="P49" s="32">
        <f t="shared" si="26"/>
        <v>1</v>
      </c>
      <c r="Q49" s="29"/>
      <c r="R49" s="29"/>
      <c r="S49" s="29"/>
      <c r="T49" s="29"/>
      <c r="U49" s="29"/>
      <c r="V49" s="29"/>
      <c r="W49" s="29"/>
      <c r="X49" s="30">
        <f t="shared" si="35"/>
        <v>0</v>
      </c>
      <c r="Y49" s="31">
        <f t="shared" si="27"/>
        <v>0</v>
      </c>
      <c r="Z49" s="33">
        <f t="shared" si="28"/>
        <v>1</v>
      </c>
      <c r="AA49" s="34"/>
      <c r="AB49" s="34"/>
      <c r="AC49" s="34"/>
      <c r="AD49" s="34"/>
      <c r="AE49" s="35">
        <f t="shared" si="29"/>
        <v>0</v>
      </c>
      <c r="AF49" s="35">
        <f t="shared" si="30"/>
        <v>0</v>
      </c>
      <c r="AG49" s="36">
        <f t="shared" si="31"/>
        <v>1</v>
      </c>
      <c r="AH49" s="35">
        <f t="shared" si="13"/>
        <v>0</v>
      </c>
      <c r="AI49" s="35">
        <f t="shared" si="14"/>
        <v>0</v>
      </c>
      <c r="AJ49" s="37">
        <f t="shared" si="32"/>
        <v>1</v>
      </c>
      <c r="AK49" s="38" t="str">
        <f t="shared" si="33"/>
        <v/>
      </c>
      <c r="AM49" s="202">
        <f>ثلاثي3!A49</f>
        <v>45</v>
      </c>
      <c r="AN49" s="211" t="str">
        <f>ثلاثي3!B49</f>
        <v/>
      </c>
      <c r="AO49" s="203">
        <f>(ثلاثي1!AI49+1.5*ثلاثي2!AI49+2*ثلاثي3!AI49)/4.5</f>
        <v>0</v>
      </c>
      <c r="AP49" s="203">
        <f>((ثلاثي1!E49+ثلاثي2!E49+ثلاثي3!E49)/3+(ثلاثي1!K49+ثلاثي2!K49+ثلاثي3!K49)/3+(ثلاثي1!AB49+ثلاثي2!AB49+ثلاثي3!AB49)/3)/3</f>
        <v>0</v>
      </c>
      <c r="AQ49" s="204" t="str">
        <f t="shared" si="34"/>
        <v/>
      </c>
      <c r="AR49" s="198"/>
      <c r="AS49" s="198"/>
      <c r="AT49" s="198"/>
      <c r="AU49" s="198"/>
      <c r="AV49" s="198"/>
      <c r="AW49" s="198"/>
      <c r="AX49" s="198"/>
      <c r="AY49" s="198"/>
      <c r="AZ49" s="198"/>
    </row>
    <row r="51" spans="1:52" s="82" customFormat="1" x14ac:dyDescent="0.25">
      <c r="A51" s="350" t="s">
        <v>6</v>
      </c>
      <c r="B51" s="350"/>
      <c r="C51" s="458" t="str">
        <f>C1</f>
        <v/>
      </c>
      <c r="D51" s="458"/>
      <c r="E51" s="458"/>
      <c r="F51" s="458"/>
      <c r="G51" s="81"/>
      <c r="H51" s="350" t="s">
        <v>7</v>
      </c>
      <c r="I51" s="350"/>
      <c r="J51" s="458" t="str">
        <f>J1</f>
        <v/>
      </c>
      <c r="K51" s="461"/>
      <c r="L51" s="461"/>
      <c r="M51" s="461"/>
      <c r="N51" s="81"/>
      <c r="O51" s="465" t="s">
        <v>8</v>
      </c>
      <c r="P51" s="465"/>
      <c r="Q51" s="461" t="str">
        <f>Q1</f>
        <v/>
      </c>
      <c r="R51" s="461"/>
      <c r="S51" s="461"/>
      <c r="T51" s="81"/>
      <c r="U51" s="465" t="s">
        <v>9</v>
      </c>
      <c r="V51" s="465"/>
      <c r="W51" s="458" t="str">
        <f>W1</f>
        <v>2019-2018</v>
      </c>
      <c r="X51" s="458"/>
      <c r="Y51" s="458"/>
      <c r="Z51" s="81"/>
      <c r="AA51" s="81"/>
      <c r="AB51" s="81"/>
      <c r="AM51" s="198"/>
      <c r="AN51" s="198"/>
      <c r="AO51" s="198"/>
      <c r="AP51" s="198"/>
      <c r="AQ51" s="198"/>
      <c r="AR51" s="198"/>
      <c r="AS51" s="198"/>
      <c r="AT51" s="198"/>
      <c r="AU51" s="198"/>
      <c r="AV51" s="198"/>
      <c r="AW51" s="198"/>
      <c r="AX51" s="198"/>
      <c r="AY51" s="198"/>
      <c r="AZ51" s="198"/>
    </row>
    <row r="52" spans="1:52" ht="20.25" x14ac:dyDescent="0.3">
      <c r="K52" s="462" t="s">
        <v>119</v>
      </c>
      <c r="L52" s="463"/>
      <c r="M52" s="463"/>
      <c r="N52" s="463"/>
      <c r="O52" s="463"/>
      <c r="P52" s="463"/>
      <c r="Q52" s="463"/>
      <c r="R52" s="463"/>
      <c r="S52" s="463"/>
      <c r="T52" s="463"/>
      <c r="U52" s="463"/>
      <c r="V52" s="464"/>
    </row>
    <row r="54" spans="1:52" ht="49.5" customHeight="1" x14ac:dyDescent="0.25">
      <c r="A54" s="76"/>
      <c r="B54" s="44"/>
      <c r="C54" s="44"/>
      <c r="D54" s="63" t="s">
        <v>22</v>
      </c>
      <c r="E54" s="63" t="s">
        <v>23</v>
      </c>
      <c r="F54" s="63" t="s">
        <v>24</v>
      </c>
      <c r="G54" s="63" t="s">
        <v>25</v>
      </c>
      <c r="I54" s="20" t="s">
        <v>27</v>
      </c>
      <c r="J54" s="40"/>
      <c r="K54" s="18" t="s">
        <v>29</v>
      </c>
      <c r="L54" s="19" t="s">
        <v>30</v>
      </c>
      <c r="M54" s="19" t="s">
        <v>31</v>
      </c>
      <c r="O54" s="20" t="s">
        <v>27</v>
      </c>
      <c r="P54" s="40"/>
      <c r="Q54" s="21" t="s">
        <v>32</v>
      </c>
      <c r="R54" s="22" t="s">
        <v>33</v>
      </c>
      <c r="S54" s="22" t="s">
        <v>34</v>
      </c>
      <c r="T54" s="22" t="s">
        <v>35</v>
      </c>
      <c r="U54" s="23" t="s">
        <v>36</v>
      </c>
      <c r="V54" s="23" t="s">
        <v>37</v>
      </c>
      <c r="W54" s="23" t="s">
        <v>38</v>
      </c>
      <c r="Y54" s="20" t="s">
        <v>27</v>
      </c>
      <c r="Z54" s="40"/>
      <c r="AA54" s="24" t="str">
        <f>AA4</f>
        <v>Expr orale</v>
      </c>
      <c r="AB54" s="24" t="str">
        <f>AB4</f>
        <v>Lecture</v>
      </c>
      <c r="AC54" s="24" t="str">
        <f>AC4</f>
        <v>Prod écrite</v>
      </c>
      <c r="AD54" s="24" t="str">
        <f>AD4</f>
        <v>الأنقليزية</v>
      </c>
      <c r="AF54" s="20" t="s">
        <v>27</v>
      </c>
      <c r="AI54" s="20" t="s">
        <v>44</v>
      </c>
      <c r="AL54" s="198"/>
      <c r="AZ54" s="16"/>
    </row>
    <row r="55" spans="1:52" x14ac:dyDescent="0.25">
      <c r="B55" s="385" t="s">
        <v>47</v>
      </c>
      <c r="C55" s="360"/>
      <c r="D55" s="165">
        <f>MAX(D5:D49)</f>
        <v>0</v>
      </c>
      <c r="E55" s="165">
        <f>MAX(E5:E49)</f>
        <v>0</v>
      </c>
      <c r="F55" s="165">
        <f>MAX(F5:F49)</f>
        <v>0</v>
      </c>
      <c r="G55" s="165">
        <f>MAX(G5:G49)</f>
        <v>0</v>
      </c>
      <c r="I55" s="165">
        <f>MAX(I5:I49)</f>
        <v>0</v>
      </c>
      <c r="J55" s="40"/>
      <c r="K55" s="165">
        <f>MAX(K5:K49)</f>
        <v>0</v>
      </c>
      <c r="L55" s="165">
        <f>MAX(L5:L49)</f>
        <v>0</v>
      </c>
      <c r="M55" s="165">
        <f>MAX(M5:M49)</f>
        <v>0</v>
      </c>
      <c r="O55" s="165">
        <f>MAX(O5:O49)</f>
        <v>0</v>
      </c>
      <c r="P55" s="40"/>
      <c r="Q55" s="165">
        <f t="shared" ref="Q55:V55" si="36">MAX(Q5:Q49)</f>
        <v>0</v>
      </c>
      <c r="R55" s="165">
        <f t="shared" si="36"/>
        <v>0</v>
      </c>
      <c r="S55" s="165">
        <f t="shared" si="36"/>
        <v>0</v>
      </c>
      <c r="T55" s="165">
        <f t="shared" si="36"/>
        <v>0</v>
      </c>
      <c r="U55" s="165">
        <f t="shared" si="36"/>
        <v>0</v>
      </c>
      <c r="V55" s="165">
        <f t="shared" si="36"/>
        <v>0</v>
      </c>
      <c r="W55" s="165">
        <f t="array" ref="W55">MAX(IF(W5:W49&lt;&gt;7.77,W5:W49))</f>
        <v>0</v>
      </c>
      <c r="Y55" s="165">
        <f>MAX(Y5:Y49)</f>
        <v>0</v>
      </c>
      <c r="Z55" s="40"/>
      <c r="AA55" s="165">
        <f>MAX(AA5:AA49)</f>
        <v>0</v>
      </c>
      <c r="AB55" s="165">
        <f>MAX(AB5:AB49)</f>
        <v>0</v>
      </c>
      <c r="AC55" s="165">
        <f>MAX(AC5:AC49)</f>
        <v>0</v>
      </c>
      <c r="AD55" s="165">
        <f>MAX(AD5:AD49)</f>
        <v>0</v>
      </c>
      <c r="AF55" s="165">
        <f>MAX(AF5:AF49)</f>
        <v>0</v>
      </c>
      <c r="AI55" s="165">
        <f>MAX(AI5:AI49)</f>
        <v>0</v>
      </c>
      <c r="AL55" s="198"/>
      <c r="AN55" s="207"/>
      <c r="AO55" s="207"/>
      <c r="AP55" s="207"/>
      <c r="AQ55" s="207"/>
      <c r="AR55" s="207"/>
      <c r="AU55" s="207"/>
      <c r="AV55" s="207"/>
      <c r="AZ55" s="16"/>
    </row>
    <row r="56" spans="1:52" x14ac:dyDescent="0.25">
      <c r="B56" s="385" t="s">
        <v>48</v>
      </c>
      <c r="C56" s="360"/>
      <c r="D56" s="41">
        <f>MIN(D5:D49)</f>
        <v>0</v>
      </c>
      <c r="E56" s="41">
        <f>MIN(E5:E49)</f>
        <v>0</v>
      </c>
      <c r="F56" s="41">
        <f>MIN(F5:F49)</f>
        <v>0</v>
      </c>
      <c r="G56" s="41">
        <f>MIN(G5:G49)</f>
        <v>0</v>
      </c>
      <c r="I56" s="41">
        <f>MIN(I5:I49)</f>
        <v>0</v>
      </c>
      <c r="J56" s="40"/>
      <c r="K56" s="41">
        <f>MIN(K5:K49)</f>
        <v>0</v>
      </c>
      <c r="L56" s="41">
        <f>MIN(L5:L49)</f>
        <v>0</v>
      </c>
      <c r="M56" s="41">
        <f>MIN(M5:M49)</f>
        <v>0</v>
      </c>
      <c r="O56" s="41">
        <f>MIN(O5:O49)</f>
        <v>0</v>
      </c>
      <c r="P56" s="40"/>
      <c r="Q56" s="41">
        <f t="shared" ref="Q56:V56" si="37">MIN(Q5:Q49)</f>
        <v>0</v>
      </c>
      <c r="R56" s="41">
        <f t="shared" si="37"/>
        <v>0</v>
      </c>
      <c r="S56" s="41">
        <f t="shared" si="37"/>
        <v>0</v>
      </c>
      <c r="T56" s="41">
        <f t="shared" si="37"/>
        <v>0</v>
      </c>
      <c r="U56" s="41">
        <f t="shared" si="37"/>
        <v>0</v>
      </c>
      <c r="V56" s="41">
        <f t="shared" si="37"/>
        <v>0</v>
      </c>
      <c r="W56" s="41">
        <f t="array" ref="W56">MIN(IF(W5:W49&lt;&gt;7.77,W5:W49))</f>
        <v>0</v>
      </c>
      <c r="Y56" s="41">
        <f>MIN(Y5:Y49)</f>
        <v>0</v>
      </c>
      <c r="Z56" s="40"/>
      <c r="AA56" s="41">
        <f>MIN(AA5:AA49)</f>
        <v>0</v>
      </c>
      <c r="AB56" s="41">
        <f>MIN(AB5:AB49)</f>
        <v>0</v>
      </c>
      <c r="AC56" s="41">
        <f>MIN(AC5:AC49)</f>
        <v>0</v>
      </c>
      <c r="AD56" s="41">
        <f>MIN(AD5:AD49)</f>
        <v>0</v>
      </c>
      <c r="AF56" s="41">
        <f>MIN(AF5:AF49)</f>
        <v>0</v>
      </c>
      <c r="AI56" s="41">
        <f>MIN(AI5:AI49)</f>
        <v>0</v>
      </c>
      <c r="AL56" s="207"/>
      <c r="AM56" s="207"/>
      <c r="AS56" s="207"/>
      <c r="AT56" s="207"/>
      <c r="AW56" s="207"/>
      <c r="AX56" s="207"/>
      <c r="AZ56" s="16"/>
    </row>
    <row r="57" spans="1:52" ht="15" customHeight="1" x14ac:dyDescent="0.25">
      <c r="A57" s="384" t="s">
        <v>50</v>
      </c>
      <c r="B57" s="361" t="s">
        <v>51</v>
      </c>
      <c r="C57" s="361"/>
      <c r="D57" s="41" t="e">
        <f>AVERAGE(D5:D49)</f>
        <v>#DIV/0!</v>
      </c>
      <c r="E57" s="41" t="e">
        <f>AVERAGE(E5:E49)</f>
        <v>#DIV/0!</v>
      </c>
      <c r="F57" s="92" t="e">
        <f>AVERAGE(F5:F49)</f>
        <v>#DIV/0!</v>
      </c>
      <c r="G57" s="212" t="e">
        <f>AVERAGE(G5:G49)</f>
        <v>#DIV/0!</v>
      </c>
      <c r="I57" s="165">
        <f>AVERAGE(I5:I49)</f>
        <v>0</v>
      </c>
      <c r="J57" s="40"/>
      <c r="K57" s="41" t="e">
        <f>AVERAGE(K5:K49)</f>
        <v>#DIV/0!</v>
      </c>
      <c r="L57" s="41" t="e">
        <f>AVERAGE(L5:L49)</f>
        <v>#DIV/0!</v>
      </c>
      <c r="M57" s="92" t="e">
        <f>AVERAGE(M5:M49)</f>
        <v>#DIV/0!</v>
      </c>
      <c r="O57" s="212">
        <f>AVERAGE(O5:O49)</f>
        <v>0</v>
      </c>
      <c r="P57" s="47"/>
      <c r="Q57" s="41" t="e">
        <f t="shared" ref="Q57:V57" si="38">AVERAGE(Q5:Q49)</f>
        <v>#DIV/0!</v>
      </c>
      <c r="R57" s="41" t="e">
        <f t="shared" si="38"/>
        <v>#DIV/0!</v>
      </c>
      <c r="S57" s="41" t="e">
        <f t="shared" si="38"/>
        <v>#DIV/0!</v>
      </c>
      <c r="T57" s="41" t="e">
        <f t="shared" si="38"/>
        <v>#DIV/0!</v>
      </c>
      <c r="U57" s="41" t="e">
        <f t="shared" si="38"/>
        <v>#DIV/0!</v>
      </c>
      <c r="V57" s="92" t="e">
        <f t="shared" si="38"/>
        <v>#DIV/0!</v>
      </c>
      <c r="W57" s="212">
        <f t="array" ref="W57">AVERAGE(IF(W5:W49&lt;&gt;7.77,W5:W49))</f>
        <v>0</v>
      </c>
      <c r="Y57" s="212">
        <f>AVERAGE(Y5:Y49)</f>
        <v>0</v>
      </c>
      <c r="Z57" s="47"/>
      <c r="AA57" s="41" t="e">
        <f>AVERAGE(AA5:AA49)</f>
        <v>#DIV/0!</v>
      </c>
      <c r="AB57" s="41" t="e">
        <f>AVERAGE(AB5:AB49)</f>
        <v>#DIV/0!</v>
      </c>
      <c r="AC57" s="41" t="e">
        <f>AVERAGE(AC5:AC49)</f>
        <v>#DIV/0!</v>
      </c>
      <c r="AD57" s="92" t="e">
        <f>AVERAGE(AD5:AD49)</f>
        <v>#DIV/0!</v>
      </c>
      <c r="AF57" s="212">
        <f>AVERAGE(AF5:AF49)</f>
        <v>0</v>
      </c>
      <c r="AI57" s="220">
        <f>AVERAGE(AI5:AI49)</f>
        <v>0</v>
      </c>
      <c r="AL57" s="198"/>
      <c r="AY57" s="207"/>
      <c r="AZ57" s="16"/>
    </row>
    <row r="58" spans="1:52" x14ac:dyDescent="0.25">
      <c r="A58" s="384"/>
      <c r="B58" s="360" t="s">
        <v>52</v>
      </c>
      <c r="C58" s="361"/>
      <c r="D58" s="48">
        <f>COUNTIF(D5:D49,"&gt;=10")</f>
        <v>0</v>
      </c>
      <c r="E58" s="48">
        <f>COUNTIF(E5:E49,"&gt;=10")</f>
        <v>0</v>
      </c>
      <c r="F58" s="91">
        <f>COUNTIF(F5:F49,"&gt;=10")</f>
        <v>0</v>
      </c>
      <c r="G58" s="48">
        <f>COUNTIF(G5:G49,"&gt;=10")</f>
        <v>0</v>
      </c>
      <c r="I58" s="48">
        <f>COUNTIF(I5:I49,"&gt;=10")</f>
        <v>0</v>
      </c>
      <c r="J58" s="49"/>
      <c r="K58" s="48">
        <f>COUNTIF(K5:K49,"&gt;=10")</f>
        <v>0</v>
      </c>
      <c r="L58" s="91">
        <f>COUNTIF(L5:L49,"&gt;=10")</f>
        <v>0</v>
      </c>
      <c r="M58" s="48">
        <f>COUNTIF(M5:M49,"&gt;=10")</f>
        <v>0</v>
      </c>
      <c r="O58" s="48">
        <f>COUNTIF(O5:O49,"&gt;=10")</f>
        <v>0</v>
      </c>
      <c r="P58" s="50"/>
      <c r="Q58" s="48">
        <f t="shared" ref="Q58:V58" si="39">COUNTIF(Q5:Q49,"&gt;=10")</f>
        <v>0</v>
      </c>
      <c r="R58" s="48">
        <f t="shared" si="39"/>
        <v>0</v>
      </c>
      <c r="S58" s="48">
        <f t="shared" si="39"/>
        <v>0</v>
      </c>
      <c r="T58" s="48">
        <f t="shared" si="39"/>
        <v>0</v>
      </c>
      <c r="U58" s="48">
        <f t="shared" si="39"/>
        <v>0</v>
      </c>
      <c r="V58" s="91">
        <f t="shared" si="39"/>
        <v>0</v>
      </c>
      <c r="W58" s="51">
        <f>COUNTIF(W5:W49,"&gt;=10")-COUNTIF(W5:W49,"=7,77")</f>
        <v>0</v>
      </c>
      <c r="Y58" s="48">
        <f>COUNTIF(Y5:Y49,"&gt;=10")</f>
        <v>0</v>
      </c>
      <c r="Z58" s="50"/>
      <c r="AA58" s="48">
        <f>COUNTIF(AA5:AA49,"&gt;=10")</f>
        <v>0</v>
      </c>
      <c r="AB58" s="48">
        <f>COUNTIF(AB5:AB49,"&gt;=10")</f>
        <v>0</v>
      </c>
      <c r="AC58" s="91">
        <f>COUNTIF(AC5:AC49,"&gt;=10")</f>
        <v>0</v>
      </c>
      <c r="AD58" s="48">
        <f>COUNTIF(AD5:AD49,"&gt;=10")</f>
        <v>0</v>
      </c>
      <c r="AF58" s="48">
        <f>COUNTIF(AF5:AF49,"&gt;=10")</f>
        <v>0</v>
      </c>
      <c r="AI58" s="48">
        <f>COUNTIF(AI5:AI49,"&gt;=10")</f>
        <v>0</v>
      </c>
      <c r="AL58" s="198"/>
      <c r="AN58" s="207"/>
      <c r="AO58" s="207"/>
      <c r="AP58" s="207"/>
      <c r="AQ58" s="207"/>
      <c r="AR58" s="207"/>
      <c r="AZ58" s="16"/>
    </row>
    <row r="59" spans="1:52" x14ac:dyDescent="0.25">
      <c r="A59" s="384"/>
      <c r="B59" s="355" t="s">
        <v>53</v>
      </c>
      <c r="C59" s="356"/>
      <c r="D59" s="53" t="e">
        <f>D58/(D58+D61)*100</f>
        <v>#DIV/0!</v>
      </c>
      <c r="E59" s="53" t="e">
        <f>E58/(E58+E61)*100</f>
        <v>#DIV/0!</v>
      </c>
      <c r="F59" s="53" t="e">
        <f>F58/(F58+F61)*100</f>
        <v>#DIV/0!</v>
      </c>
      <c r="G59" s="119" t="e">
        <f>G58/(G58+G61)*100</f>
        <v>#DIV/0!</v>
      </c>
      <c r="I59" s="82"/>
      <c r="J59" s="82"/>
      <c r="K59" s="53" t="e">
        <f>K58/(K58+K61)*100</f>
        <v>#DIV/0!</v>
      </c>
      <c r="L59" s="53" t="e">
        <f>L58/(L58+L61)*100</f>
        <v>#DIV/0!</v>
      </c>
      <c r="M59" s="53" t="e">
        <f>M58/(M58+M61)*100</f>
        <v>#DIV/0!</v>
      </c>
      <c r="O59" s="82"/>
      <c r="P59" s="82"/>
      <c r="Q59" s="53" t="e">
        <f t="shared" ref="Q59:W59" si="40">Q58/(Q58+Q61)*100</f>
        <v>#DIV/0!</v>
      </c>
      <c r="R59" s="53" t="e">
        <f t="shared" si="40"/>
        <v>#DIV/0!</v>
      </c>
      <c r="S59" s="53" t="e">
        <f t="shared" si="40"/>
        <v>#DIV/0!</v>
      </c>
      <c r="T59" s="53" t="e">
        <f>T58/(T58+T61)*100</f>
        <v>#DIV/0!</v>
      </c>
      <c r="U59" s="53" t="e">
        <f t="shared" si="40"/>
        <v>#DIV/0!</v>
      </c>
      <c r="V59" s="53" t="e">
        <f t="shared" si="40"/>
        <v>#DIV/0!</v>
      </c>
      <c r="W59" s="53" t="e">
        <f t="shared" si="40"/>
        <v>#DIV/0!</v>
      </c>
      <c r="Y59" s="50"/>
      <c r="Z59" s="50"/>
      <c r="AA59" s="53" t="e">
        <f>AA58/(AA58+AA61)*100</f>
        <v>#DIV/0!</v>
      </c>
      <c r="AB59" s="53" t="e">
        <f>AB58/(AB58+AB61)*100</f>
        <v>#DIV/0!</v>
      </c>
      <c r="AC59" s="53" t="e">
        <f>AC58/(AC58+AC61)*100</f>
        <v>#DIV/0!</v>
      </c>
      <c r="AD59" s="53" t="e">
        <f>AD58/(AD58+AD61)*100</f>
        <v>#DIV/0!</v>
      </c>
      <c r="AF59" s="50"/>
      <c r="AG59" s="50"/>
      <c r="AH59" s="50"/>
      <c r="AL59" s="207"/>
      <c r="AM59" s="207"/>
      <c r="AS59" s="207"/>
      <c r="AT59" s="207"/>
      <c r="AU59" s="207"/>
      <c r="AV59" s="207"/>
      <c r="AZ59" s="16"/>
    </row>
    <row r="60" spans="1:52" s="52" customFormat="1" x14ac:dyDescent="0.25">
      <c r="A60" s="384"/>
      <c r="B60" s="44"/>
      <c r="C60" s="44"/>
      <c r="D60" s="47"/>
      <c r="E60" s="47"/>
      <c r="F60" s="47"/>
      <c r="G60" s="47"/>
      <c r="I60" s="47"/>
      <c r="J60" s="47"/>
      <c r="K60" s="47"/>
      <c r="L60" s="47"/>
      <c r="M60" s="47"/>
      <c r="O60" s="47"/>
      <c r="P60" s="17"/>
      <c r="Q60" s="47"/>
      <c r="R60" s="47"/>
      <c r="S60" s="47"/>
      <c r="T60" s="47"/>
      <c r="U60" s="47"/>
      <c r="V60" s="47"/>
      <c r="W60" s="47"/>
      <c r="Y60" s="47"/>
      <c r="Z60" s="17"/>
      <c r="AA60" s="17"/>
      <c r="AB60" s="17"/>
      <c r="AC60" s="17"/>
      <c r="AD60" s="17"/>
      <c r="AF60" s="17"/>
      <c r="AG60" s="17"/>
      <c r="AH60" s="47"/>
      <c r="AI60" s="16"/>
      <c r="AJ60" s="16"/>
      <c r="AL60" s="198"/>
      <c r="AM60" s="198"/>
      <c r="AN60" s="198"/>
      <c r="AO60" s="198"/>
      <c r="AP60" s="198"/>
      <c r="AQ60" s="198"/>
      <c r="AR60" s="198"/>
      <c r="AS60" s="198"/>
      <c r="AT60" s="198"/>
      <c r="AU60" s="198"/>
      <c r="AV60" s="198"/>
      <c r="AW60" s="207"/>
      <c r="AX60" s="207"/>
      <c r="AY60" s="207"/>
    </row>
    <row r="61" spans="1:52" ht="25.5" customHeight="1" x14ac:dyDescent="0.25">
      <c r="A61" s="384"/>
      <c r="B61" s="355" t="s">
        <v>54</v>
      </c>
      <c r="C61" s="356"/>
      <c r="D61" s="53">
        <f>COUNTIF(D5:D49,"&lt;10")</f>
        <v>0</v>
      </c>
      <c r="E61" s="53">
        <f>COUNTIF(E5:E49,"&lt;10")</f>
        <v>0</v>
      </c>
      <c r="F61" s="53">
        <f>COUNTIF(F5:F49,"&lt;10")</f>
        <v>0</v>
      </c>
      <c r="G61" s="53">
        <f>COUNTIF(G5:G49,"&lt;10")</f>
        <v>0</v>
      </c>
      <c r="I61" s="53">
        <f>COUNTIF(I5:I49,"&lt;10")</f>
        <v>45</v>
      </c>
      <c r="J61" s="17"/>
      <c r="K61" s="53">
        <f>COUNTIF(K5:K49,"&lt;10")</f>
        <v>0</v>
      </c>
      <c r="L61" s="53">
        <f>COUNTIF(L5:L49,"&lt;10")</f>
        <v>0</v>
      </c>
      <c r="M61" s="53">
        <f>COUNTIF(M5:M49,"&lt;10")</f>
        <v>0</v>
      </c>
      <c r="O61" s="53">
        <f>COUNTIF(O5:O49,"&lt;10")</f>
        <v>45</v>
      </c>
      <c r="P61" s="17"/>
      <c r="Q61" s="53">
        <f t="shared" ref="Q61:W61" si="41">COUNTIF(Q5:Q49,"&lt;10")</f>
        <v>0</v>
      </c>
      <c r="R61" s="53">
        <f t="shared" si="41"/>
        <v>0</v>
      </c>
      <c r="S61" s="53">
        <f t="shared" si="41"/>
        <v>0</v>
      </c>
      <c r="T61" s="53">
        <f t="shared" si="41"/>
        <v>0</v>
      </c>
      <c r="U61" s="53">
        <f t="shared" si="41"/>
        <v>0</v>
      </c>
      <c r="V61" s="53">
        <f t="shared" si="41"/>
        <v>0</v>
      </c>
      <c r="W61" s="53">
        <f t="shared" si="41"/>
        <v>0</v>
      </c>
      <c r="Y61" s="53">
        <f>COUNTIF(Y5:Y49,"&lt;10")</f>
        <v>45</v>
      </c>
      <c r="Z61" s="17"/>
      <c r="AA61" s="53">
        <f>COUNTIF(AA5:AA49,"&lt;10")</f>
        <v>0</v>
      </c>
      <c r="AB61" s="53">
        <f>COUNTIF(AB5:AB49,"&lt;10")</f>
        <v>0</v>
      </c>
      <c r="AC61" s="53">
        <f>COUNTIF(AC5:AC49,"&lt;10")</f>
        <v>0</v>
      </c>
      <c r="AD61" s="53">
        <f>COUNTIF(AD5:AD49,"&lt;10")</f>
        <v>0</v>
      </c>
      <c r="AF61" s="17"/>
      <c r="AG61" s="82"/>
      <c r="AH61" s="82"/>
      <c r="AL61" s="198"/>
      <c r="AZ61" s="16"/>
    </row>
    <row r="62" spans="1:52" x14ac:dyDescent="0.25">
      <c r="A62" s="384"/>
      <c r="B62" s="355" t="s">
        <v>53</v>
      </c>
      <c r="C62" s="356"/>
      <c r="D62" s="53" t="e">
        <f>D61/(D61+D58)*100</f>
        <v>#DIV/0!</v>
      </c>
      <c r="E62" s="53" t="e">
        <f>E61/(E61+E58)*100</f>
        <v>#DIV/0!</v>
      </c>
      <c r="F62" s="53" t="e">
        <f>F61/(F61+F58)*100</f>
        <v>#DIV/0!</v>
      </c>
      <c r="G62" s="53" t="e">
        <f>G61/(G61+G58)*100</f>
        <v>#DIV/0!</v>
      </c>
      <c r="I62" s="53">
        <f>I61/(I61+I58)*100</f>
        <v>100</v>
      </c>
      <c r="J62" s="17"/>
      <c r="K62" s="53" t="e">
        <f>K61/(K61+K58)*100</f>
        <v>#DIV/0!</v>
      </c>
      <c r="L62" s="53" t="e">
        <f>L61/(L61+L58)*100</f>
        <v>#DIV/0!</v>
      </c>
      <c r="M62" s="53" t="e">
        <f>M61/(M61+M58)*100</f>
        <v>#DIV/0!</v>
      </c>
      <c r="O62" s="53">
        <f>O61/(O61+O58)*100</f>
        <v>100</v>
      </c>
      <c r="P62" s="54"/>
      <c r="Q62" s="53" t="e">
        <f t="shared" ref="Q62:W62" si="42">Q61/(Q61+Q58)*100</f>
        <v>#DIV/0!</v>
      </c>
      <c r="R62" s="53" t="e">
        <f t="shared" si="42"/>
        <v>#DIV/0!</v>
      </c>
      <c r="S62" s="53" t="e">
        <f t="shared" si="42"/>
        <v>#DIV/0!</v>
      </c>
      <c r="T62" s="53" t="e">
        <f>T61/(T61+T58)*100</f>
        <v>#DIV/0!</v>
      </c>
      <c r="U62" s="53" t="e">
        <f t="shared" si="42"/>
        <v>#DIV/0!</v>
      </c>
      <c r="V62" s="53" t="e">
        <f t="shared" si="42"/>
        <v>#DIV/0!</v>
      </c>
      <c r="W62" s="53" t="e">
        <f t="shared" si="42"/>
        <v>#DIV/0!</v>
      </c>
      <c r="Y62" s="53">
        <f>Y61/(Y61+Y58)*100</f>
        <v>100</v>
      </c>
      <c r="Z62" s="82"/>
      <c r="AA62" s="53" t="e">
        <f>AA61/(AA61+AA58)*100</f>
        <v>#DIV/0!</v>
      </c>
      <c r="AB62" s="53" t="e">
        <f>AB61/(AB61+AB58)*100</f>
        <v>#DIV/0!</v>
      </c>
      <c r="AC62" s="53" t="e">
        <f>AC61/(AC61+AC58)*100</f>
        <v>#DIV/0!</v>
      </c>
      <c r="AD62" s="53" t="e">
        <f>AD61/(AD61+AD58)*100</f>
        <v>#DIV/0!</v>
      </c>
      <c r="AF62" s="82"/>
      <c r="AG62" s="82"/>
      <c r="AH62" s="82"/>
      <c r="AL62" s="198"/>
      <c r="AZ62" s="16"/>
    </row>
    <row r="63" spans="1:52" s="52" customFormat="1" x14ac:dyDescent="0.25">
      <c r="A63" s="55"/>
      <c r="B63" s="56"/>
      <c r="C63" s="56"/>
      <c r="D63" s="57"/>
      <c r="E63" s="57"/>
      <c r="F63" s="57"/>
      <c r="G63" s="57"/>
      <c r="H63" s="54"/>
      <c r="I63" s="54"/>
      <c r="J63" s="54"/>
      <c r="K63" s="57"/>
      <c r="L63" s="57"/>
      <c r="M63" s="57"/>
      <c r="N63" s="54"/>
      <c r="O63" s="54"/>
      <c r="P63" s="17"/>
      <c r="Q63" s="57"/>
      <c r="R63" s="57"/>
      <c r="S63" s="57"/>
      <c r="T63" s="57"/>
      <c r="U63" s="57"/>
      <c r="V63" s="57"/>
      <c r="W63" s="57"/>
      <c r="X63" s="54"/>
      <c r="AM63" s="198"/>
      <c r="AN63" s="198"/>
      <c r="AO63" s="198"/>
      <c r="AP63" s="198"/>
      <c r="AQ63" s="198"/>
      <c r="AR63" s="198"/>
      <c r="AS63" s="198"/>
      <c r="AT63" s="198"/>
      <c r="AU63" s="198"/>
      <c r="AV63" s="198"/>
      <c r="AW63" s="198"/>
      <c r="AX63" s="198"/>
      <c r="AY63" s="198"/>
      <c r="AZ63" s="198"/>
    </row>
    <row r="65" spans="1:31" x14ac:dyDescent="0.25">
      <c r="N65" s="350" t="s">
        <v>51</v>
      </c>
      <c r="O65" s="350"/>
      <c r="P65" s="350"/>
      <c r="Q65" s="350"/>
      <c r="R65" s="350"/>
    </row>
    <row r="66" spans="1:31" x14ac:dyDescent="0.25">
      <c r="N66" s="89" t="s">
        <v>76</v>
      </c>
      <c r="O66" s="90"/>
      <c r="P66" s="90"/>
      <c r="Q66" s="90"/>
      <c r="R66" s="90"/>
      <c r="S66" s="351">
        <f>AVERAGE(AI5:AI49)</f>
        <v>0</v>
      </c>
      <c r="T66" s="351"/>
      <c r="V66" s="352" t="s">
        <v>55</v>
      </c>
      <c r="W66" s="352"/>
    </row>
    <row r="67" spans="1:31" ht="15.75" x14ac:dyDescent="0.25">
      <c r="G67" s="121" t="s">
        <v>73</v>
      </c>
      <c r="H67" s="121" t="s">
        <v>53</v>
      </c>
      <c r="N67" s="93" t="s">
        <v>16</v>
      </c>
      <c r="O67" s="94"/>
      <c r="P67" s="94"/>
      <c r="Q67" s="94"/>
      <c r="R67" s="95"/>
      <c r="S67" s="351">
        <f>I57</f>
        <v>0</v>
      </c>
      <c r="T67" s="351"/>
      <c r="V67" s="59" t="s">
        <v>56</v>
      </c>
      <c r="W67" s="120">
        <f>COUNTIF(AK5:AK49,V67)</f>
        <v>0</v>
      </c>
      <c r="X67" s="58"/>
      <c r="AA67" s="58"/>
      <c r="AB67" s="58"/>
      <c r="AC67" s="58"/>
      <c r="AD67" s="58"/>
      <c r="AE67" s="58"/>
    </row>
    <row r="68" spans="1:31" x14ac:dyDescent="0.25">
      <c r="B68" s="386" t="s">
        <v>74</v>
      </c>
      <c r="C68" s="387"/>
      <c r="D68" s="387"/>
      <c r="E68" s="387"/>
      <c r="F68" s="388"/>
      <c r="G68" s="53">
        <f>COUNTIF(AI5:AI49,"&lt;10")</f>
        <v>45</v>
      </c>
      <c r="H68" s="227">
        <f>G68/(G68+G69)*100</f>
        <v>100</v>
      </c>
      <c r="N68" s="96" t="s">
        <v>72</v>
      </c>
      <c r="O68" s="97"/>
      <c r="P68" s="97"/>
      <c r="Q68" s="97"/>
      <c r="R68" s="98"/>
      <c r="S68" s="351">
        <f>O57</f>
        <v>0</v>
      </c>
      <c r="T68" s="351"/>
      <c r="V68" s="59" t="s">
        <v>57</v>
      </c>
      <c r="W68" s="120">
        <f>COUNTIF(AK5:AK49,V68)</f>
        <v>0</v>
      </c>
      <c r="X68" s="60"/>
      <c r="AA68" s="60"/>
      <c r="AB68" s="60"/>
      <c r="AC68" s="60"/>
    </row>
    <row r="69" spans="1:31" x14ac:dyDescent="0.25">
      <c r="B69" s="386" t="s">
        <v>75</v>
      </c>
      <c r="C69" s="387"/>
      <c r="D69" s="387"/>
      <c r="E69" s="387"/>
      <c r="F69" s="388"/>
      <c r="G69" s="53">
        <f>COUNTIF(AI5:AI49,"&gt;=10")</f>
        <v>0</v>
      </c>
      <c r="H69" s="227">
        <f>G69/(G68+G69)*100</f>
        <v>0</v>
      </c>
      <c r="N69" s="99" t="s">
        <v>18</v>
      </c>
      <c r="O69" s="100"/>
      <c r="P69" s="100"/>
      <c r="Q69" s="100"/>
      <c r="R69" s="101"/>
      <c r="S69" s="351">
        <f>Y57</f>
        <v>0</v>
      </c>
      <c r="T69" s="351"/>
      <c r="V69" s="59" t="s">
        <v>58</v>
      </c>
      <c r="W69" s="120">
        <f>COUNTIF(AK5:AK49,V69)</f>
        <v>0</v>
      </c>
      <c r="X69" s="60"/>
      <c r="AA69" s="60"/>
      <c r="AB69" s="60"/>
      <c r="AC69" s="60"/>
    </row>
    <row r="70" spans="1:31" x14ac:dyDescent="0.25">
      <c r="A70" s="16"/>
      <c r="I70" s="60"/>
      <c r="J70" s="60"/>
      <c r="K70" s="60"/>
      <c r="L70" s="60"/>
      <c r="M70" s="60"/>
      <c r="N70" s="42" t="s">
        <v>19</v>
      </c>
      <c r="O70" s="43"/>
      <c r="P70" s="43"/>
      <c r="Q70" s="43"/>
      <c r="R70" s="86"/>
      <c r="S70" s="351">
        <f>AF57</f>
        <v>0</v>
      </c>
      <c r="T70" s="351"/>
      <c r="V70" s="61" t="s">
        <v>59</v>
      </c>
      <c r="W70" s="120">
        <f>COUNTIF(AK5:AK49,V70)</f>
        <v>0</v>
      </c>
      <c r="X70" s="60"/>
      <c r="AA70" s="60"/>
      <c r="AB70" s="60"/>
      <c r="AC70" s="60"/>
    </row>
    <row r="91" spans="1:52" s="82" customFormat="1" x14ac:dyDescent="0.25">
      <c r="A91" s="350" t="s">
        <v>6</v>
      </c>
      <c r="B91" s="350"/>
      <c r="C91" s="458" t="str">
        <f>C1</f>
        <v/>
      </c>
      <c r="D91" s="458"/>
      <c r="E91" s="458"/>
      <c r="F91" s="458"/>
      <c r="G91" s="81"/>
      <c r="H91" s="350" t="s">
        <v>7</v>
      </c>
      <c r="I91" s="350"/>
      <c r="J91" s="458" t="str">
        <f>J1</f>
        <v/>
      </c>
      <c r="K91" s="458"/>
      <c r="L91" s="458"/>
      <c r="M91" s="458"/>
      <c r="N91" s="81"/>
      <c r="O91" s="350" t="s">
        <v>8</v>
      </c>
      <c r="P91" s="350"/>
      <c r="Q91" s="458" t="str">
        <f>Q1</f>
        <v/>
      </c>
      <c r="R91" s="458"/>
      <c r="S91" s="458"/>
      <c r="T91" s="81"/>
      <c r="U91" s="350" t="s">
        <v>9</v>
      </c>
      <c r="V91" s="350"/>
      <c r="W91" s="458" t="str">
        <f>W1</f>
        <v>2019-2018</v>
      </c>
      <c r="X91" s="458"/>
      <c r="Y91" s="458"/>
      <c r="Z91" s="81"/>
      <c r="AA91" s="81"/>
      <c r="AB91" s="81"/>
      <c r="AM91" s="198"/>
      <c r="AN91" s="198"/>
      <c r="AO91" s="198"/>
      <c r="AP91" s="198"/>
      <c r="AQ91" s="198"/>
      <c r="AR91" s="198"/>
      <c r="AS91" s="198"/>
      <c r="AT91" s="198"/>
      <c r="AU91" s="198"/>
      <c r="AV91" s="198"/>
      <c r="AW91" s="198"/>
      <c r="AX91" s="198"/>
      <c r="AY91" s="198"/>
      <c r="AZ91" s="198"/>
    </row>
    <row r="93" spans="1:52" ht="26.25" x14ac:dyDescent="0.4">
      <c r="K93" s="375" t="s">
        <v>119</v>
      </c>
      <c r="L93" s="375"/>
      <c r="M93" s="375"/>
      <c r="N93" s="375"/>
      <c r="O93" s="375"/>
      <c r="P93" s="375"/>
      <c r="Q93" s="375"/>
      <c r="R93" s="375"/>
      <c r="T93" s="62"/>
      <c r="U93" s="62"/>
    </row>
    <row r="95" spans="1:52" ht="44.25" x14ac:dyDescent="0.25">
      <c r="A95" s="372" t="s">
        <v>10</v>
      </c>
      <c r="B95" s="373"/>
      <c r="C95" s="63" t="s">
        <v>22</v>
      </c>
      <c r="D95" s="64" t="s">
        <v>53</v>
      </c>
      <c r="E95" s="63" t="s">
        <v>23</v>
      </c>
      <c r="F95" s="64" t="s">
        <v>53</v>
      </c>
      <c r="G95" s="63" t="s">
        <v>24</v>
      </c>
      <c r="H95" s="64" t="s">
        <v>53</v>
      </c>
      <c r="I95" s="63" t="s">
        <v>25</v>
      </c>
      <c r="J95" s="64" t="s">
        <v>53</v>
      </c>
      <c r="K95" s="20" t="s">
        <v>27</v>
      </c>
      <c r="L95" s="64" t="s">
        <v>53</v>
      </c>
    </row>
    <row r="96" spans="1:52" s="17" customFormat="1" x14ac:dyDescent="0.25">
      <c r="A96" s="370" t="s">
        <v>60</v>
      </c>
      <c r="B96" s="370"/>
      <c r="C96" s="87">
        <f>COUNTIF(D5:D49,"&lt;5")</f>
        <v>0</v>
      </c>
      <c r="D96" s="88" t="e">
        <f>C96/SUM(C96:C99)*100</f>
        <v>#DIV/0!</v>
      </c>
      <c r="E96" s="87">
        <f>COUNTIF(E5:E49,"&lt;5")</f>
        <v>0</v>
      </c>
      <c r="F96" s="88" t="e">
        <f>E96/SUM(E96:E99)*100</f>
        <v>#DIV/0!</v>
      </c>
      <c r="G96" s="87">
        <f>COUNTIF(F5:F49,"&lt;5")</f>
        <v>0</v>
      </c>
      <c r="H96" s="88" t="e">
        <f>G96/SUM(G96:G99)*100</f>
        <v>#DIV/0!</v>
      </c>
      <c r="I96" s="87">
        <f>COUNTIF(G5:G49,"&lt;5")</f>
        <v>0</v>
      </c>
      <c r="J96" s="88" t="e">
        <f>I96/SUM(I96:I99)*100</f>
        <v>#DIV/0!</v>
      </c>
      <c r="K96" s="87">
        <f>COUNTIF(I5:I49,"&lt;5")</f>
        <v>45</v>
      </c>
      <c r="L96" s="88">
        <f>K96/SUM(K96:K99)*100</f>
        <v>100</v>
      </c>
      <c r="AM96" s="198"/>
      <c r="AN96" s="198"/>
      <c r="AO96" s="198"/>
      <c r="AP96" s="198"/>
      <c r="AQ96" s="198"/>
      <c r="AR96" s="198"/>
      <c r="AS96" s="198"/>
      <c r="AT96" s="198"/>
      <c r="AU96" s="198"/>
      <c r="AV96" s="198"/>
      <c r="AW96" s="198"/>
      <c r="AX96" s="198"/>
      <c r="AY96" s="198"/>
      <c r="AZ96" s="198"/>
    </row>
    <row r="97" spans="1:52" s="17" customFormat="1" x14ac:dyDescent="0.25">
      <c r="A97" s="370" t="s">
        <v>61</v>
      </c>
      <c r="B97" s="370"/>
      <c r="C97" s="69">
        <f>COUNTIF(D5:D49,"&lt;10")-C96</f>
        <v>0</v>
      </c>
      <c r="D97" s="88" t="e">
        <f>C97/SUM(C96:C99)*100</f>
        <v>#DIV/0!</v>
      </c>
      <c r="E97" s="69">
        <f>COUNTIF(E5:E49,"&lt;10")-E96</f>
        <v>0</v>
      </c>
      <c r="F97" s="88" t="e">
        <f>E97/SUM(E96:E99)*100</f>
        <v>#DIV/0!</v>
      </c>
      <c r="G97" s="69">
        <f>COUNTIF(F5:F49,"&lt;10")-G96</f>
        <v>0</v>
      </c>
      <c r="H97" s="88" t="e">
        <f>G97/SUM(G96:G99)*100</f>
        <v>#DIV/0!</v>
      </c>
      <c r="I97" s="69">
        <f>COUNTIF(G5:G49,"&lt;10")-I96</f>
        <v>0</v>
      </c>
      <c r="J97" s="88" t="e">
        <f>I97/SUM(I96:I99)*100</f>
        <v>#DIV/0!</v>
      </c>
      <c r="K97" s="69">
        <f>COUNTIF(I5:I49,"&lt;10")-K96</f>
        <v>0</v>
      </c>
      <c r="L97" s="88">
        <f>K97/SUM(K96:K99)*100</f>
        <v>0</v>
      </c>
      <c r="AM97" s="198"/>
      <c r="AN97" s="198"/>
      <c r="AO97" s="198"/>
      <c r="AP97" s="198"/>
      <c r="AQ97" s="198"/>
      <c r="AR97" s="198"/>
      <c r="AS97" s="198"/>
      <c r="AT97" s="198"/>
      <c r="AU97" s="198"/>
      <c r="AV97" s="198"/>
      <c r="AW97" s="198"/>
      <c r="AX97" s="198"/>
      <c r="AY97" s="198"/>
      <c r="AZ97" s="198"/>
    </row>
    <row r="98" spans="1:52" s="17" customFormat="1" x14ac:dyDescent="0.25">
      <c r="A98" s="370" t="s">
        <v>62</v>
      </c>
      <c r="B98" s="370"/>
      <c r="C98" s="69">
        <f>COUNTIF(D5:D49,"&lt;15")-(C97+C96)</f>
        <v>0</v>
      </c>
      <c r="D98" s="88" t="e">
        <f>C98/SUM(C96:C99)*100</f>
        <v>#DIV/0!</v>
      </c>
      <c r="E98" s="69">
        <f>COUNTIF(E5:E49,"&lt;15")-(E97+E96)</f>
        <v>0</v>
      </c>
      <c r="F98" s="88" t="e">
        <f>E98/SUM(E96:E99)*100</f>
        <v>#DIV/0!</v>
      </c>
      <c r="G98" s="69">
        <f>COUNTIF(F5:F49,"&lt;15")-(G97+G96)</f>
        <v>0</v>
      </c>
      <c r="H98" s="88" t="e">
        <f>G98/SUM(G96:G99)*100</f>
        <v>#DIV/0!</v>
      </c>
      <c r="I98" s="69">
        <f>COUNTIF(G5:G49,"&lt;15")-(I97+I96)</f>
        <v>0</v>
      </c>
      <c r="J98" s="88" t="e">
        <f>I98/SUM(I96:I99)*100</f>
        <v>#DIV/0!</v>
      </c>
      <c r="K98" s="69">
        <f>COUNTIF(I5:I49,"&lt;15")-(K97+K96)</f>
        <v>0</v>
      </c>
      <c r="L98" s="88">
        <f>K98/SUM(K96:K99)*100</f>
        <v>0</v>
      </c>
      <c r="AM98" s="198"/>
      <c r="AN98" s="198"/>
      <c r="AO98" s="198"/>
      <c r="AP98" s="198"/>
      <c r="AQ98" s="198"/>
      <c r="AR98" s="198"/>
      <c r="AS98" s="198"/>
      <c r="AT98" s="198"/>
      <c r="AU98" s="198"/>
      <c r="AV98" s="198"/>
      <c r="AW98" s="198"/>
      <c r="AX98" s="198"/>
      <c r="AY98" s="198"/>
      <c r="AZ98" s="198"/>
    </row>
    <row r="99" spans="1:52" s="17" customFormat="1" x14ac:dyDescent="0.25">
      <c r="A99" s="370" t="s">
        <v>63</v>
      </c>
      <c r="B99" s="370"/>
      <c r="C99" s="69">
        <f>COUNTIF(D5:D49,"&lt;=20")-(C97+C96+C98)</f>
        <v>0</v>
      </c>
      <c r="D99" s="88" t="e">
        <f>C99/SUM(C96:C99)*100</f>
        <v>#DIV/0!</v>
      </c>
      <c r="E99" s="69">
        <f>COUNTIF(E5:E49,"&lt;=20")-(E97+E96+E98)</f>
        <v>0</v>
      </c>
      <c r="F99" s="88" t="e">
        <f>E99/SUM(E96:E99)*100</f>
        <v>#DIV/0!</v>
      </c>
      <c r="G99" s="69">
        <f>COUNTIF(F5:F49,"&lt;=20")-(G97+G96+G98)</f>
        <v>0</v>
      </c>
      <c r="H99" s="88" t="e">
        <f>G99/SUM(G96:G99)*100</f>
        <v>#DIV/0!</v>
      </c>
      <c r="I99" s="69">
        <f>COUNTIF(G5:G49,"&lt;=20")-(I97+I96+I98)</f>
        <v>0</v>
      </c>
      <c r="J99" s="88" t="e">
        <f>I99/SUM(I96:I99)*100</f>
        <v>#DIV/0!</v>
      </c>
      <c r="K99" s="69">
        <f>COUNTIF(I5:I49,"&lt;=20")-(K97+K96+K98)</f>
        <v>0</v>
      </c>
      <c r="L99" s="88">
        <f>K99/SUM(K96:K99)*100</f>
        <v>0</v>
      </c>
      <c r="AM99" s="198"/>
      <c r="AN99" s="198"/>
      <c r="AO99" s="198"/>
      <c r="AP99" s="198"/>
      <c r="AQ99" s="198"/>
      <c r="AR99" s="198"/>
      <c r="AS99" s="198"/>
      <c r="AT99" s="198"/>
      <c r="AU99" s="198"/>
      <c r="AV99" s="198"/>
      <c r="AW99" s="198"/>
      <c r="AX99" s="198"/>
      <c r="AY99" s="198"/>
      <c r="AZ99" s="198"/>
    </row>
    <row r="101" spans="1:52" ht="33" x14ac:dyDescent="0.25">
      <c r="A101" s="65" t="s">
        <v>10</v>
      </c>
      <c r="B101" s="66"/>
      <c r="C101" s="19" t="s">
        <v>29</v>
      </c>
      <c r="D101" s="64" t="s">
        <v>53</v>
      </c>
      <c r="E101" s="19" t="s">
        <v>30</v>
      </c>
      <c r="F101" s="64" t="s">
        <v>53</v>
      </c>
      <c r="G101" s="19" t="s">
        <v>31</v>
      </c>
      <c r="H101" s="64" t="s">
        <v>53</v>
      </c>
      <c r="K101" s="20" t="s">
        <v>27</v>
      </c>
      <c r="L101" s="64" t="s">
        <v>53</v>
      </c>
    </row>
    <row r="102" spans="1:52" x14ac:dyDescent="0.25">
      <c r="A102" s="67" t="s">
        <v>60</v>
      </c>
      <c r="B102" s="68"/>
      <c r="C102" s="87">
        <f>COUNTIF(K5:K49,"&lt;5")</f>
        <v>0</v>
      </c>
      <c r="D102" s="88" t="e">
        <f>C102/SUM(C102:C105)*100</f>
        <v>#DIV/0!</v>
      </c>
      <c r="E102" s="87">
        <f>COUNTIF(L5:L49,"&lt;5")</f>
        <v>0</v>
      </c>
      <c r="F102" s="88" t="e">
        <f>E102/SUM(E102:E105)*100</f>
        <v>#DIV/0!</v>
      </c>
      <c r="G102" s="87">
        <f>COUNTIF(M5:M49,"&lt;5")</f>
        <v>0</v>
      </c>
      <c r="H102" s="88" t="e">
        <f>G102/SUM(G102:G105)*100</f>
        <v>#DIV/0!</v>
      </c>
      <c r="I102" s="17"/>
      <c r="J102" s="17"/>
      <c r="K102" s="87">
        <f>COUNTIF(O5:O49,"&lt;5")</f>
        <v>45</v>
      </c>
      <c r="L102" s="88" t="e">
        <f>K102/SUM(K102:K105)*100</f>
        <v>#DIV/0!</v>
      </c>
    </row>
    <row r="103" spans="1:52" x14ac:dyDescent="0.25">
      <c r="A103" s="67" t="s">
        <v>61</v>
      </c>
      <c r="B103" s="68"/>
      <c r="C103" s="69">
        <f>COUNTIF(K5:K49,"&lt;10")-C102</f>
        <v>0</v>
      </c>
      <c r="D103" s="88" t="e">
        <f>C103/SUM(C102:C105)*100</f>
        <v>#DIV/0!</v>
      </c>
      <c r="E103" s="69">
        <f>COUNTIF(L5:L49,"&lt;10")-E102</f>
        <v>0</v>
      </c>
      <c r="F103" s="88" t="e">
        <f>E103/SUM(E102:E105)*100</f>
        <v>#DIV/0!</v>
      </c>
      <c r="G103" s="69">
        <f>COUNTIF(M5:M49,"&lt;10")-G102</f>
        <v>0</v>
      </c>
      <c r="H103" s="88" t="e">
        <f>G103/SUM(G102:G105)*100</f>
        <v>#DIV/0!</v>
      </c>
      <c r="I103" s="17"/>
      <c r="J103" s="17"/>
      <c r="K103" s="69">
        <f>COUNTIF(O5:O49,"&lt;10")-K102</f>
        <v>0</v>
      </c>
      <c r="L103" s="88" t="e">
        <f>K103/SUM(K102:K105)*100</f>
        <v>#DIV/0!</v>
      </c>
    </row>
    <row r="104" spans="1:52" x14ac:dyDescent="0.25">
      <c r="A104" s="67" t="s">
        <v>62</v>
      </c>
      <c r="B104" s="68"/>
      <c r="C104" s="69">
        <f>COUNTIF(K5:K49,"&lt;15")-(C103+C102)</f>
        <v>0</v>
      </c>
      <c r="D104" s="88" t="e">
        <f>C104/SUM(C102:C105)*100</f>
        <v>#DIV/0!</v>
      </c>
      <c r="E104" s="69">
        <f>COUNTIF(L5:L49,"&lt;15")-(E103+E102)</f>
        <v>0</v>
      </c>
      <c r="F104" s="88" t="e">
        <f>E104/SUM(E102:E105)*100</f>
        <v>#DIV/0!</v>
      </c>
      <c r="G104" s="69">
        <f>COUNTIF(M5:M49,"&lt;15")-(G103+G102)</f>
        <v>0</v>
      </c>
      <c r="H104" s="88" t="e">
        <f>G104/SUM(G102:G105)*100</f>
        <v>#DIV/0!</v>
      </c>
      <c r="I104" s="17"/>
      <c r="J104" s="17"/>
      <c r="K104" s="69">
        <f>COUNTIF(O5:O49,"&lt;15")-(K103+K102)</f>
        <v>0</v>
      </c>
      <c r="L104" s="88" t="e">
        <f>K104/SUM(K102:K105)*100</f>
        <v>#DIV/0!</v>
      </c>
    </row>
    <row r="105" spans="1:52" x14ac:dyDescent="0.25">
      <c r="A105" s="67" t="s">
        <v>63</v>
      </c>
      <c r="B105" s="68"/>
      <c r="C105" s="69">
        <f>COUNTIF(K5:K49,"&lt;=20")-(C103+C102+C104)</f>
        <v>0</v>
      </c>
      <c r="D105" s="88" t="e">
        <f>C105/SUM(C102:C105)*100</f>
        <v>#DIV/0!</v>
      </c>
      <c r="E105" s="69">
        <f>COUNTIF(L5:L49,"&lt;=20")-(E103+E102+E104)</f>
        <v>0</v>
      </c>
      <c r="F105" s="88" t="e">
        <f>E105/SUM(E102:E105)*100</f>
        <v>#DIV/0!</v>
      </c>
      <c r="G105" s="69">
        <f>COUNTIF(M5:M49,"&lt;=20")-(G103+G102+G104)</f>
        <v>0</v>
      </c>
      <c r="H105" s="88" t="e">
        <f>G105/SUM(G102:G105)*100</f>
        <v>#DIV/0!</v>
      </c>
      <c r="I105" s="17"/>
      <c r="J105" s="17"/>
      <c r="K105" s="69">
        <f>COUNTIF(Q5:Q49,"&lt;=20")-(K103+K102+K104)</f>
        <v>-45</v>
      </c>
      <c r="L105" s="88" t="e">
        <f>K105/SUM(K102:K105)*100</f>
        <v>#DIV/0!</v>
      </c>
    </row>
    <row r="108" spans="1:52" ht="44.25" x14ac:dyDescent="0.25">
      <c r="A108" s="372" t="s">
        <v>10</v>
      </c>
      <c r="B108" s="373"/>
      <c r="C108" s="23" t="s">
        <v>32</v>
      </c>
      <c r="D108" s="64" t="s">
        <v>53</v>
      </c>
      <c r="E108" s="23" t="s">
        <v>33</v>
      </c>
      <c r="F108" s="64" t="s">
        <v>53</v>
      </c>
      <c r="G108" s="23" t="s">
        <v>34</v>
      </c>
      <c r="H108" s="64" t="s">
        <v>53</v>
      </c>
      <c r="I108" s="22" t="s">
        <v>35</v>
      </c>
      <c r="J108" s="64" t="s">
        <v>53</v>
      </c>
      <c r="K108" s="23" t="s">
        <v>36</v>
      </c>
      <c r="L108" s="64" t="s">
        <v>53</v>
      </c>
      <c r="M108" s="23" t="s">
        <v>37</v>
      </c>
      <c r="N108" s="64" t="s">
        <v>53</v>
      </c>
      <c r="O108" s="23" t="s">
        <v>38</v>
      </c>
      <c r="P108" s="64" t="s">
        <v>53</v>
      </c>
      <c r="Q108" s="20" t="s">
        <v>27</v>
      </c>
      <c r="R108" s="64" t="s">
        <v>53</v>
      </c>
    </row>
    <row r="109" spans="1:52" x14ac:dyDescent="0.25">
      <c r="A109" s="374" t="s">
        <v>60</v>
      </c>
      <c r="B109" s="374"/>
      <c r="C109" s="87">
        <f>COUNTIF(Q5:Q49,"&lt;5")</f>
        <v>0</v>
      </c>
      <c r="D109" s="88" t="e">
        <f>C109/SUM(C109:C112)*100</f>
        <v>#DIV/0!</v>
      </c>
      <c r="E109" s="87">
        <f>COUNTIF(R5:R49,"&lt;5")</f>
        <v>0</v>
      </c>
      <c r="F109" s="88" t="e">
        <f>E109/SUM(E109:E112)*100</f>
        <v>#DIV/0!</v>
      </c>
      <c r="G109" s="87">
        <f>COUNTIF(S5:S49,"&lt;5")</f>
        <v>0</v>
      </c>
      <c r="H109" s="88" t="e">
        <f>G109/SUM(G109:G112)*100</f>
        <v>#DIV/0!</v>
      </c>
      <c r="I109" s="87">
        <f>COUNTIF(T5:T49,"&lt;5")</f>
        <v>0</v>
      </c>
      <c r="J109" s="88" t="e">
        <f>I109/SUM(I109:I112)*100</f>
        <v>#DIV/0!</v>
      </c>
      <c r="K109" s="87">
        <f>COUNTIF(U5:U49,"&lt;5")</f>
        <v>0</v>
      </c>
      <c r="L109" s="88" t="e">
        <f>K109/SUM(K109:K112)*100</f>
        <v>#DIV/0!</v>
      </c>
      <c r="M109" s="87">
        <f>COUNTIF(V5:V49,"&lt;5")</f>
        <v>0</v>
      </c>
      <c r="N109" s="88" t="e">
        <f>M109/SUM(M109:M112)*100</f>
        <v>#DIV/0!</v>
      </c>
      <c r="O109" s="87">
        <f>COUNTIF(W5:W49,"&lt;5")</f>
        <v>0</v>
      </c>
      <c r="P109" s="88" t="e">
        <f>O109/SUM(O109:O112)*100</f>
        <v>#DIV/0!</v>
      </c>
      <c r="Q109" s="87">
        <f>COUNTIF(Y5:Y49,"&lt;5")</f>
        <v>45</v>
      </c>
      <c r="R109" s="70">
        <f>Q109/SUM(Q109:Q112)*100</f>
        <v>100</v>
      </c>
    </row>
    <row r="110" spans="1:52" x14ac:dyDescent="0.25">
      <c r="A110" s="374" t="s">
        <v>61</v>
      </c>
      <c r="B110" s="374"/>
      <c r="C110" s="69">
        <f>COUNTIF(Q5:Q49,"&lt;10")-C109</f>
        <v>0</v>
      </c>
      <c r="D110" s="88" t="e">
        <f>C110/SUM(C109:C112)*100</f>
        <v>#DIV/0!</v>
      </c>
      <c r="E110" s="69">
        <f>COUNTIF(R5:R49,"&lt;10")-E109</f>
        <v>0</v>
      </c>
      <c r="F110" s="88" t="e">
        <f>E110/SUM(E109:E112)*100</f>
        <v>#DIV/0!</v>
      </c>
      <c r="G110" s="69">
        <f>COUNTIF(S5:S49,"&lt;10")-G109</f>
        <v>0</v>
      </c>
      <c r="H110" s="88" t="e">
        <f>G110/SUM(G109:G112)*100</f>
        <v>#DIV/0!</v>
      </c>
      <c r="I110" s="69">
        <f>COUNTIF(T5:T49,"&lt;10")-I109</f>
        <v>0</v>
      </c>
      <c r="J110" s="88" t="e">
        <f>I110/SUM(I109:I112)*100</f>
        <v>#DIV/0!</v>
      </c>
      <c r="K110" s="69">
        <f>COUNTIF(U5:U49,"&lt;10")-K109</f>
        <v>0</v>
      </c>
      <c r="L110" s="88" t="e">
        <f>K110/SUM(K109:K112)*100</f>
        <v>#DIV/0!</v>
      </c>
      <c r="M110" s="69">
        <f>COUNTIF(V5:V49,"&lt;10")-M109</f>
        <v>0</v>
      </c>
      <c r="N110" s="88" t="e">
        <f>M110/SUM(M109:M112)*100</f>
        <v>#DIV/0!</v>
      </c>
      <c r="O110" s="69">
        <f>COUNTIF(W5:W49,"&lt;10")-O109</f>
        <v>0</v>
      </c>
      <c r="P110" s="88" t="e">
        <f>O110/SUM(O109:O112)*100</f>
        <v>#DIV/0!</v>
      </c>
      <c r="Q110" s="69">
        <f>COUNTIF(Y5:Y49,"&lt;10")-Q109</f>
        <v>0</v>
      </c>
      <c r="R110" s="70">
        <f>Q110/SUM(Q109:Q112)*100</f>
        <v>0</v>
      </c>
    </row>
    <row r="111" spans="1:52" x14ac:dyDescent="0.25">
      <c r="A111" s="374" t="s">
        <v>62</v>
      </c>
      <c r="B111" s="374"/>
      <c r="C111" s="69">
        <f>COUNTIF(Q5:Q49,"&lt;15")-(C110+C109)</f>
        <v>0</v>
      </c>
      <c r="D111" s="88" t="e">
        <f>C111/SUM(C109:C112)*100</f>
        <v>#DIV/0!</v>
      </c>
      <c r="E111" s="69">
        <f>COUNTIF(R5:R49,"&lt;15")-(E110+E109)</f>
        <v>0</v>
      </c>
      <c r="F111" s="88" t="e">
        <f>E111/SUM(E109:E112)*100</f>
        <v>#DIV/0!</v>
      </c>
      <c r="G111" s="69">
        <f>COUNTIF(S5:S49,"&lt;15")-(G110+G109)</f>
        <v>0</v>
      </c>
      <c r="H111" s="88" t="e">
        <f>G111/SUM(G109:G112)*100</f>
        <v>#DIV/0!</v>
      </c>
      <c r="I111" s="69">
        <f>COUNTIF(T5:T49,"&lt;15")-(I110+I109)</f>
        <v>0</v>
      </c>
      <c r="J111" s="88" t="e">
        <f>I111/SUM(I109:I112)*100</f>
        <v>#DIV/0!</v>
      </c>
      <c r="K111" s="69">
        <f>COUNTIF(U5:U49,"&lt;15")-(K110+K109)</f>
        <v>0</v>
      </c>
      <c r="L111" s="88" t="e">
        <f>K111/SUM(K109:K112)*100</f>
        <v>#DIV/0!</v>
      </c>
      <c r="M111" s="69">
        <f>COUNTIF(V5:V49,"&lt;15")-(M110+M109)</f>
        <v>0</v>
      </c>
      <c r="N111" s="88" t="e">
        <f>M111/SUM(M109:M112)*100</f>
        <v>#DIV/0!</v>
      </c>
      <c r="O111" s="69">
        <f>COUNTIF(W5:W49,"&lt;15")-(O110+O109)</f>
        <v>0</v>
      </c>
      <c r="P111" s="88" t="e">
        <f>O111/SUM(O109:O112)*100</f>
        <v>#DIV/0!</v>
      </c>
      <c r="Q111" s="69">
        <f>COUNTIF(Y5:Y49,"&lt;15")-(Q110+Q109)</f>
        <v>0</v>
      </c>
      <c r="R111" s="70">
        <f>Q111/SUM(Q109:Q112)*100</f>
        <v>0</v>
      </c>
    </row>
    <row r="112" spans="1:52" x14ac:dyDescent="0.25">
      <c r="A112" s="374" t="s">
        <v>63</v>
      </c>
      <c r="B112" s="374"/>
      <c r="C112" s="69">
        <f>COUNTIF(Q5:Q49,"&lt;=20")-(C110+C109+C111)</f>
        <v>0</v>
      </c>
      <c r="D112" s="88" t="e">
        <f>C112/SUM(C109:C112)*100</f>
        <v>#DIV/0!</v>
      </c>
      <c r="E112" s="69">
        <f>COUNTIF(R5:R49,"&lt;=20")-(E110+E109+E111)</f>
        <v>0</v>
      </c>
      <c r="F112" s="88" t="e">
        <f>E112/SUM(E109:E112)*100</f>
        <v>#DIV/0!</v>
      </c>
      <c r="G112" s="69">
        <f>COUNTIF(S5:S49,"&lt;=20")-(G110+G109+G111)</f>
        <v>0</v>
      </c>
      <c r="H112" s="88" t="e">
        <f>G112/SUM(G109:G112)*100</f>
        <v>#DIV/0!</v>
      </c>
      <c r="I112" s="69">
        <f>COUNTIF(T5:T49,"&lt;=20")-(I110+I109+I111)</f>
        <v>0</v>
      </c>
      <c r="J112" s="88" t="e">
        <f>I112/SUM(I109:I112)*100</f>
        <v>#DIV/0!</v>
      </c>
      <c r="K112" s="69">
        <f>COUNTIF(U5:U49,"&lt;=20")-(K110+K109+K111)</f>
        <v>0</v>
      </c>
      <c r="L112" s="88" t="e">
        <f>K112/SUM(K109:K112)*100</f>
        <v>#DIV/0!</v>
      </c>
      <c r="M112" s="69">
        <f>COUNTIF(V5:V49,"&lt;=20")-(M110+M109+M111)</f>
        <v>0</v>
      </c>
      <c r="N112" s="88" t="e">
        <f>M112/SUM(M109:M112)*100</f>
        <v>#DIV/0!</v>
      </c>
      <c r="O112" s="69">
        <f>COUNTIF(W5:W49,"&lt;=20")-(O110+O109+O111)</f>
        <v>0</v>
      </c>
      <c r="P112" s="88" t="e">
        <f>O112/SUM(O109:O112)*100</f>
        <v>#DIV/0!</v>
      </c>
      <c r="Q112" s="69">
        <f>COUNTIF(Y5:Y49,"&lt;=20")-(Q110+Q109+Q111)</f>
        <v>0</v>
      </c>
      <c r="R112" s="70">
        <f>Q112/SUM(Q109:Q112)*100</f>
        <v>0</v>
      </c>
    </row>
    <row r="115" spans="1:52" ht="75.75" x14ac:dyDescent="0.25">
      <c r="A115" s="372" t="s">
        <v>10</v>
      </c>
      <c r="B115" s="373"/>
      <c r="C115" s="24" t="s">
        <v>39</v>
      </c>
      <c r="D115" s="64" t="s">
        <v>53</v>
      </c>
      <c r="E115" s="24" t="s">
        <v>40</v>
      </c>
      <c r="F115" s="64" t="s">
        <v>53</v>
      </c>
      <c r="G115" s="25" t="s">
        <v>41</v>
      </c>
      <c r="H115" s="64" t="s">
        <v>53</v>
      </c>
      <c r="I115" s="25" t="s">
        <v>64</v>
      </c>
      <c r="J115" s="64" t="s">
        <v>53</v>
      </c>
      <c r="M115" s="20" t="s">
        <v>27</v>
      </c>
      <c r="N115" s="64" t="s">
        <v>53</v>
      </c>
    </row>
    <row r="116" spans="1:52" x14ac:dyDescent="0.25">
      <c r="A116" s="374" t="s">
        <v>60</v>
      </c>
      <c r="B116" s="374"/>
      <c r="C116" s="69">
        <f>COUNTIF(AA5:AA49,"&lt;5")</f>
        <v>0</v>
      </c>
      <c r="D116" s="88" t="e">
        <f>C116/SUM(C116:C119)*100</f>
        <v>#DIV/0!</v>
      </c>
      <c r="E116" s="69">
        <f>COUNTIF(AB5:AB49,"&lt;5")</f>
        <v>0</v>
      </c>
      <c r="F116" s="88" t="e">
        <f>E116/SUM(E116:E119)*100</f>
        <v>#DIV/0!</v>
      </c>
      <c r="G116" s="69">
        <f>COUNTIF(AC5:AC49,"&lt;5")</f>
        <v>0</v>
      </c>
      <c r="H116" s="88" t="e">
        <f>G116/SUM(G116:G119)*100</f>
        <v>#DIV/0!</v>
      </c>
      <c r="I116" s="69">
        <f>COUNTIF(AD5:AD49,"&lt;5")</f>
        <v>0</v>
      </c>
      <c r="J116" s="88" t="e">
        <f>I116/SUM(I116:I119)*100</f>
        <v>#DIV/0!</v>
      </c>
      <c r="M116" s="69">
        <f>COUNTIF(AF5:AF49,"&lt;5")</f>
        <v>45</v>
      </c>
      <c r="N116" s="88">
        <f>M116/SUM(M116:M119)*100</f>
        <v>100</v>
      </c>
    </row>
    <row r="117" spans="1:52" x14ac:dyDescent="0.25">
      <c r="A117" s="374" t="s">
        <v>61</v>
      </c>
      <c r="B117" s="374"/>
      <c r="C117" s="69">
        <f>COUNTIF(AA5:AA49,"&lt;10")-C116</f>
        <v>0</v>
      </c>
      <c r="D117" s="88" t="e">
        <f>C117/SUM(C116:C119)*100</f>
        <v>#DIV/0!</v>
      </c>
      <c r="E117" s="69">
        <f>COUNTIF(AB5:AB49,"&lt;10")-E116</f>
        <v>0</v>
      </c>
      <c r="F117" s="88" t="e">
        <f>E117/SUM(E116:E119)*100</f>
        <v>#DIV/0!</v>
      </c>
      <c r="G117" s="69">
        <f>COUNTIF(AC5:AC49,"&lt;10")-G116</f>
        <v>0</v>
      </c>
      <c r="H117" s="88" t="e">
        <f>G117/SUM(G116:G119)*100</f>
        <v>#DIV/0!</v>
      </c>
      <c r="I117" s="69">
        <f>COUNTIF(AD5:AD49,"&lt;10")-I116</f>
        <v>0</v>
      </c>
      <c r="J117" s="88" t="e">
        <f>I117/SUM(I116:I119)*100</f>
        <v>#DIV/0!</v>
      </c>
      <c r="M117" s="69">
        <f>COUNTIF(AF5:AF49,"&lt;10")-M116</f>
        <v>0</v>
      </c>
      <c r="N117" s="88">
        <f>M117/SUM(M116:M119)*100</f>
        <v>0</v>
      </c>
    </row>
    <row r="118" spans="1:52" x14ac:dyDescent="0.25">
      <c r="A118" s="374" t="s">
        <v>62</v>
      </c>
      <c r="B118" s="374"/>
      <c r="C118" s="69">
        <f>COUNTIF(AA5:AA49,"&lt;15")-(C117+C116)</f>
        <v>0</v>
      </c>
      <c r="D118" s="88" t="e">
        <f>C118/SUM(C116:C119)*100</f>
        <v>#DIV/0!</v>
      </c>
      <c r="E118" s="69">
        <f>COUNTIF(AB5:AB49,"&lt;15")-(E117+E116)</f>
        <v>0</v>
      </c>
      <c r="F118" s="88" t="e">
        <f>E118/SUM(E116:E119)*100</f>
        <v>#DIV/0!</v>
      </c>
      <c r="G118" s="69">
        <f>COUNTIF(AC5:AC49,"&lt;15")-(G117+G116)</f>
        <v>0</v>
      </c>
      <c r="H118" s="88" t="e">
        <f>G118/SUM(G116:G119)*100</f>
        <v>#DIV/0!</v>
      </c>
      <c r="I118" s="69">
        <f>COUNTIF(AD5:AD49,"&lt;15")-(I117+I116)</f>
        <v>0</v>
      </c>
      <c r="J118" s="88" t="e">
        <f>I118/SUM(I116:I119)*100</f>
        <v>#DIV/0!</v>
      </c>
      <c r="M118" s="69">
        <f>COUNTIF(AF5:AF49,"&lt;15")-(M117+M116)</f>
        <v>0</v>
      </c>
      <c r="N118" s="88">
        <f>M118/SUM(M116:M119)*100</f>
        <v>0</v>
      </c>
    </row>
    <row r="119" spans="1:52" x14ac:dyDescent="0.25">
      <c r="A119" s="374" t="s">
        <v>63</v>
      </c>
      <c r="B119" s="374"/>
      <c r="C119" s="69">
        <f>COUNTIF(AA5:AA49,"&lt;=20")-(C117+C116+C118)</f>
        <v>0</v>
      </c>
      <c r="D119" s="88" t="e">
        <f>C119/SUM(C116:C119)*100</f>
        <v>#DIV/0!</v>
      </c>
      <c r="E119" s="69">
        <f>COUNTIF(AB5:AB49,"&lt;=20")-(E117+E116+E118)</f>
        <v>0</v>
      </c>
      <c r="F119" s="88" t="e">
        <f>E119/SUM(E116:E119)*100</f>
        <v>#DIV/0!</v>
      </c>
      <c r="G119" s="69">
        <f>COUNTIF(AC5:AC49,"&lt;=20")-(G117+G116+G118)</f>
        <v>0</v>
      </c>
      <c r="H119" s="88" t="e">
        <f>G119/SUM(G116:G119)*100</f>
        <v>#DIV/0!</v>
      </c>
      <c r="I119" s="69">
        <f>COUNTIF(AD5:AD49,"&lt;=20")-(I117+I116+I118)</f>
        <v>0</v>
      </c>
      <c r="J119" s="88" t="e">
        <f>I119/SUM(I116:I119)*100</f>
        <v>#DIV/0!</v>
      </c>
      <c r="M119" s="69">
        <f>COUNTIF(AF5:AF49,"&lt;=20")-(M117+M116+M118)</f>
        <v>0</v>
      </c>
      <c r="N119" s="88">
        <f>M119/SUM(M116:M119)*100</f>
        <v>0</v>
      </c>
    </row>
    <row r="126" spans="1:52" s="82" customFormat="1" x14ac:dyDescent="0.25">
      <c r="A126" s="357" t="s">
        <v>6</v>
      </c>
      <c r="B126" s="358"/>
      <c r="C126" s="342" t="str">
        <f>C1</f>
        <v/>
      </c>
      <c r="D126" s="343"/>
      <c r="E126" s="343"/>
      <c r="F126" s="343"/>
      <c r="G126" s="81"/>
      <c r="H126" s="359" t="s">
        <v>7</v>
      </c>
      <c r="I126" s="359"/>
      <c r="J126" s="342" t="str">
        <f>J1</f>
        <v/>
      </c>
      <c r="K126" s="343"/>
      <c r="L126" s="343"/>
      <c r="M126" s="343"/>
      <c r="N126" s="81"/>
      <c r="O126" s="359" t="s">
        <v>8</v>
      </c>
      <c r="P126" s="358"/>
      <c r="Q126" s="342" t="str">
        <f>Q1</f>
        <v/>
      </c>
      <c r="R126" s="343"/>
      <c r="S126" s="343"/>
      <c r="T126" s="81"/>
      <c r="U126" s="359" t="s">
        <v>9</v>
      </c>
      <c r="V126" s="358"/>
      <c r="W126" s="342" t="str">
        <f>W1</f>
        <v>2019-2018</v>
      </c>
      <c r="X126" s="343"/>
      <c r="Y126" s="343"/>
      <c r="Z126" s="81"/>
      <c r="AA126" s="81"/>
      <c r="AB126" s="81"/>
      <c r="AM126" s="198"/>
      <c r="AN126" s="198"/>
      <c r="AO126" s="198"/>
      <c r="AP126" s="198"/>
      <c r="AQ126" s="198"/>
      <c r="AR126" s="198"/>
      <c r="AS126" s="198"/>
      <c r="AT126" s="198"/>
      <c r="AU126" s="198"/>
      <c r="AV126" s="198"/>
      <c r="AW126" s="198"/>
      <c r="AX126" s="198"/>
      <c r="AY126" s="198"/>
      <c r="AZ126" s="198"/>
    </row>
    <row r="128" spans="1:52" ht="23.25" x14ac:dyDescent="0.35">
      <c r="K128" s="347" t="s">
        <v>119</v>
      </c>
      <c r="L128" s="348"/>
      <c r="M128" s="348"/>
      <c r="N128" s="348"/>
      <c r="O128" s="348"/>
      <c r="P128" s="348"/>
      <c r="Q128" s="348"/>
      <c r="R128" s="349"/>
      <c r="S128" s="102"/>
      <c r="T128" s="102"/>
      <c r="U128" s="102"/>
    </row>
    <row r="129" spans="1:13" ht="18" x14ac:dyDescent="0.25">
      <c r="M129" s="71" t="s">
        <v>65</v>
      </c>
    </row>
    <row r="131" spans="1:13" ht="36.75" x14ac:dyDescent="0.25">
      <c r="B131" s="72"/>
      <c r="C131" s="73" t="s">
        <v>66</v>
      </c>
      <c r="D131" s="73" t="s">
        <v>67</v>
      </c>
      <c r="E131" s="72" t="s">
        <v>68</v>
      </c>
    </row>
    <row r="132" spans="1:13" x14ac:dyDescent="0.25">
      <c r="B132" s="72" t="s">
        <v>69</v>
      </c>
      <c r="C132" s="26">
        <f>COUNTIFS(C5:C49,"أنثى",AI5:AI49,"&lt;10")</f>
        <v>0</v>
      </c>
      <c r="D132" s="26">
        <f>COUNTIFS(C5:C49,"أنثى",AI5:AI49,"&gt;=10")</f>
        <v>0</v>
      </c>
      <c r="E132" s="26">
        <f>SUM(C132:D132)</f>
        <v>0</v>
      </c>
    </row>
    <row r="133" spans="1:13" x14ac:dyDescent="0.25">
      <c r="B133" s="72" t="s">
        <v>70</v>
      </c>
      <c r="C133" s="26">
        <f>COUNTIFS(C5:C49,"ذكر",AI5:AI49,"&lt;10")</f>
        <v>0</v>
      </c>
      <c r="D133" s="26">
        <f>COUNTIFS(C5:C49,"ذكر",AI5:AI49,"&gt;=10")</f>
        <v>0</v>
      </c>
      <c r="E133" s="26">
        <f>SUM(C133:D133)</f>
        <v>0</v>
      </c>
    </row>
    <row r="134" spans="1:13" x14ac:dyDescent="0.25">
      <c r="B134" s="72" t="s">
        <v>68</v>
      </c>
      <c r="C134" s="26">
        <f>SUM(C132:C133)</f>
        <v>0</v>
      </c>
      <c r="D134" s="26">
        <f>SUM(D132:D133)</f>
        <v>0</v>
      </c>
      <c r="E134" s="74"/>
    </row>
    <row r="143" spans="1:13" x14ac:dyDescent="0.25">
      <c r="A143" s="16"/>
    </row>
    <row r="144" spans="1:13" x14ac:dyDescent="0.25">
      <c r="A144" s="16"/>
    </row>
    <row r="145" spans="1:1" x14ac:dyDescent="0.25">
      <c r="A145" s="16"/>
    </row>
    <row r="146" spans="1:1" x14ac:dyDescent="0.25">
      <c r="A146" s="16"/>
    </row>
    <row r="168" spans="1:52" s="82" customFormat="1" x14ac:dyDescent="0.25">
      <c r="A168" s="350" t="s">
        <v>6</v>
      </c>
      <c r="B168" s="350"/>
      <c r="C168" s="458" t="str">
        <f>C1</f>
        <v/>
      </c>
      <c r="D168" s="458"/>
      <c r="E168" s="458"/>
      <c r="F168" s="458"/>
      <c r="G168" s="81"/>
      <c r="H168" s="350" t="s">
        <v>7</v>
      </c>
      <c r="I168" s="350"/>
      <c r="J168" s="458" t="str">
        <f>J1</f>
        <v/>
      </c>
      <c r="K168" s="458"/>
      <c r="L168" s="458"/>
      <c r="M168" s="458"/>
      <c r="N168" s="81"/>
      <c r="O168" s="350" t="s">
        <v>8</v>
      </c>
      <c r="P168" s="350"/>
      <c r="Q168" s="458" t="str">
        <f>Q1</f>
        <v/>
      </c>
      <c r="R168" s="458"/>
      <c r="S168" s="458"/>
      <c r="T168" s="81"/>
      <c r="U168" s="350" t="s">
        <v>9</v>
      </c>
      <c r="V168" s="350"/>
      <c r="W168" s="458" t="str">
        <f>W1</f>
        <v>2019-2018</v>
      </c>
      <c r="X168" s="458"/>
      <c r="Y168" s="458"/>
      <c r="Z168" s="81"/>
      <c r="AA168" s="81"/>
      <c r="AB168" s="81"/>
      <c r="AM168" s="198"/>
      <c r="AN168" s="198"/>
      <c r="AO168" s="198"/>
      <c r="AP168" s="198"/>
      <c r="AQ168" s="198"/>
      <c r="AR168" s="198"/>
      <c r="AS168" s="198"/>
      <c r="AT168" s="198"/>
      <c r="AU168" s="198"/>
      <c r="AV168" s="198"/>
      <c r="AW168" s="198"/>
      <c r="AX168" s="198"/>
      <c r="AY168" s="198"/>
      <c r="AZ168" s="198"/>
    </row>
    <row r="169" spans="1:52" ht="20.25" x14ac:dyDescent="0.3">
      <c r="J169" s="462" t="s">
        <v>119</v>
      </c>
      <c r="K169" s="463"/>
      <c r="L169" s="463"/>
      <c r="M169" s="463"/>
      <c r="N169" s="463"/>
      <c r="O169" s="463"/>
      <c r="P169" s="463"/>
      <c r="Q169" s="463"/>
      <c r="R169" s="463"/>
      <c r="S169" s="463"/>
      <c r="T169" s="463"/>
      <c r="U169" s="464"/>
    </row>
    <row r="170" spans="1:52" ht="18" x14ac:dyDescent="0.25">
      <c r="L170" s="71" t="s">
        <v>71</v>
      </c>
    </row>
    <row r="171" spans="1:52" x14ac:dyDescent="0.25">
      <c r="C171" s="456" t="s">
        <v>16</v>
      </c>
      <c r="D171" s="456"/>
      <c r="E171" s="456"/>
      <c r="F171" s="456"/>
      <c r="H171" s="457" t="s">
        <v>17</v>
      </c>
      <c r="I171" s="457"/>
      <c r="J171" s="457"/>
      <c r="K171" s="457"/>
      <c r="P171" s="369" t="s">
        <v>18</v>
      </c>
      <c r="Q171" s="369"/>
      <c r="R171" s="369"/>
      <c r="S171" s="369"/>
      <c r="V171" s="371" t="s">
        <v>19</v>
      </c>
      <c r="W171" s="371"/>
      <c r="X171" s="371"/>
      <c r="Y171" s="371"/>
    </row>
    <row r="172" spans="1:52" ht="24.75" x14ac:dyDescent="0.25">
      <c r="C172" s="72"/>
      <c r="D172" s="73" t="s">
        <v>66</v>
      </c>
      <c r="E172" s="73" t="s">
        <v>67</v>
      </c>
      <c r="F172" s="72" t="s">
        <v>68</v>
      </c>
      <c r="H172" s="72"/>
      <c r="I172" s="73" t="s">
        <v>66</v>
      </c>
      <c r="J172" s="73" t="s">
        <v>67</v>
      </c>
      <c r="K172" s="72" t="s">
        <v>68</v>
      </c>
      <c r="P172" s="72"/>
      <c r="Q172" s="73" t="s">
        <v>66</v>
      </c>
      <c r="R172" s="73" t="s">
        <v>67</v>
      </c>
      <c r="S172" s="72" t="s">
        <v>68</v>
      </c>
      <c r="T172" s="75"/>
      <c r="V172" s="72"/>
      <c r="W172" s="73" t="s">
        <v>66</v>
      </c>
      <c r="X172" s="73" t="s">
        <v>67</v>
      </c>
      <c r="Y172" s="72" t="s">
        <v>68</v>
      </c>
    </row>
    <row r="173" spans="1:52" x14ac:dyDescent="0.25">
      <c r="C173" s="72" t="s">
        <v>69</v>
      </c>
      <c r="D173" s="26">
        <f>COUNTIFS(C5:C49,"أنثى",I5:I49,"&lt;10")</f>
        <v>0</v>
      </c>
      <c r="E173" s="26">
        <f>COUNTIFS(C5:C49,"أنثى",I5:I49,"&gt;=10")</f>
        <v>0</v>
      </c>
      <c r="F173" s="26">
        <f>SUM(D173:E173)</f>
        <v>0</v>
      </c>
      <c r="H173" s="72" t="s">
        <v>69</v>
      </c>
      <c r="I173" s="26">
        <f>COUNTIFS(C5:C49,"أنثى",O5:O49,"&lt;10")</f>
        <v>0</v>
      </c>
      <c r="J173" s="26">
        <f>COUNTIFS(C5:C49,"أنثى",O5:O49,"&gt;=10")</f>
        <v>0</v>
      </c>
      <c r="K173" s="26">
        <f>SUM(I173:J173)</f>
        <v>0</v>
      </c>
      <c r="P173" s="72" t="s">
        <v>69</v>
      </c>
      <c r="Q173" s="26">
        <f>COUNTIFS(C5:C49,"أنثى",Y5:Y49,"&lt;10")</f>
        <v>0</v>
      </c>
      <c r="R173" s="26">
        <f>COUNTIFS(C5:C49,"أنثى",Y5:Y49,"&gt;=10")</f>
        <v>0</v>
      </c>
      <c r="S173" s="26">
        <f>SUM(Q173:R173)</f>
        <v>0</v>
      </c>
      <c r="T173" s="74"/>
      <c r="V173" s="72" t="s">
        <v>69</v>
      </c>
      <c r="W173" s="26">
        <f>COUNTIFS(C5:C49,"أنثى",AF5:AF49,"&lt;10")</f>
        <v>0</v>
      </c>
      <c r="X173" s="26">
        <f>COUNTIFS(C5:C49,"أنثى",AF5:AF49,"&gt;=10")</f>
        <v>0</v>
      </c>
      <c r="Y173" s="26">
        <f>SUM(W173:X173)</f>
        <v>0</v>
      </c>
    </row>
    <row r="174" spans="1:52" x14ac:dyDescent="0.25">
      <c r="C174" s="72" t="s">
        <v>70</v>
      </c>
      <c r="D174" s="26">
        <f>COUNTIFS(C5:C49,"ذكر",I5:I49,"&lt;10")</f>
        <v>0</v>
      </c>
      <c r="E174" s="26">
        <f>COUNTIFS(C5:C49,"ذكر",I5:I49,"&gt;=10")</f>
        <v>0</v>
      </c>
      <c r="F174" s="26">
        <f>SUM(D174:E174)</f>
        <v>0</v>
      </c>
      <c r="H174" s="72" t="s">
        <v>70</v>
      </c>
      <c r="I174" s="26">
        <f>COUNTIFS(C5:C49,"ذكر",O5:O49,"&lt;10")</f>
        <v>0</v>
      </c>
      <c r="J174" s="26">
        <f>COUNTIFS(C5:C49,"ذكر",O5:O49,"&gt;=10")</f>
        <v>0</v>
      </c>
      <c r="K174" s="26">
        <f>SUM(I174:J174)</f>
        <v>0</v>
      </c>
      <c r="P174" s="72" t="s">
        <v>70</v>
      </c>
      <c r="Q174" s="26">
        <f>COUNTIFS(C5:C49,"ذكر",Y5:Y49,"&lt;10")</f>
        <v>0</v>
      </c>
      <c r="R174" s="26">
        <f>COUNTIFS(C5:C49,"ذكر",Y5:Y49,"&gt;=10")</f>
        <v>0</v>
      </c>
      <c r="S174" s="26">
        <f>SUM(Q174:R174)</f>
        <v>0</v>
      </c>
      <c r="T174" s="74"/>
      <c r="V174" s="72" t="s">
        <v>70</v>
      </c>
      <c r="W174" s="26">
        <f>COUNTIFS(C5:C49,"ذكر",AF5:AF49,"&lt;10")</f>
        <v>0</v>
      </c>
      <c r="X174" s="26">
        <f>COUNTIFS(C5:C49,"ذكر",AF5:AF49,"&gt;=10")</f>
        <v>0</v>
      </c>
      <c r="Y174" s="26">
        <f>SUM(W174:X174)</f>
        <v>0</v>
      </c>
    </row>
    <row r="175" spans="1:52" x14ac:dyDescent="0.25">
      <c r="C175" s="72" t="s">
        <v>68</v>
      </c>
      <c r="D175" s="26">
        <f>SUM(D173:D174)</f>
        <v>0</v>
      </c>
      <c r="E175" s="26">
        <f>SUM(E173:E174)</f>
        <v>0</v>
      </c>
      <c r="H175" s="72" t="s">
        <v>68</v>
      </c>
      <c r="I175" s="26">
        <f>SUM(I173:I174)</f>
        <v>0</v>
      </c>
      <c r="J175" s="26">
        <f>SUM(J173:J174)</f>
        <v>0</v>
      </c>
      <c r="P175" s="72" t="s">
        <v>68</v>
      </c>
      <c r="Q175" s="26">
        <f>SUM(Q173:Q174)</f>
        <v>0</v>
      </c>
      <c r="R175" s="26">
        <f>SUM(R173:R174)</f>
        <v>0</v>
      </c>
      <c r="V175" s="72" t="s">
        <v>68</v>
      </c>
      <c r="W175" s="26">
        <f>SUM(W173:W174)</f>
        <v>0</v>
      </c>
      <c r="X175" s="26">
        <f>SUM(X173:X174)</f>
        <v>0</v>
      </c>
    </row>
  </sheetData>
  <sheetProtection formatCells="0" formatColumns="0" formatRows="0" insertColumns="0" insertRows="0" insertHyperlinks="0" deleteColumns="0" deleteRows="0" sort="0" autoFilter="0" pivotTables="0"/>
  <mergeCells count="86">
    <mergeCell ref="A168:B168"/>
    <mergeCell ref="O168:P168"/>
    <mergeCell ref="U168:V168"/>
    <mergeCell ref="A1:B1"/>
    <mergeCell ref="O1:P1"/>
    <mergeCell ref="U1:V1"/>
    <mergeCell ref="U51:V51"/>
    <mergeCell ref="O51:P51"/>
    <mergeCell ref="A51:B51"/>
    <mergeCell ref="H126:I126"/>
    <mergeCell ref="J126:M126"/>
    <mergeCell ref="Q126:S126"/>
    <mergeCell ref="A99:B99"/>
    <mergeCell ref="A108:B108"/>
    <mergeCell ref="A109:B109"/>
    <mergeCell ref="A110:B110"/>
    <mergeCell ref="J169:U169"/>
    <mergeCell ref="C171:F171"/>
    <mergeCell ref="H171:K171"/>
    <mergeCell ref="P171:S171"/>
    <mergeCell ref="V171:Y171"/>
    <mergeCell ref="C168:F168"/>
    <mergeCell ref="H168:I168"/>
    <mergeCell ref="J168:M168"/>
    <mergeCell ref="Q168:S168"/>
    <mergeCell ref="W168:Y168"/>
    <mergeCell ref="A117:B117"/>
    <mergeCell ref="W126:Y126"/>
    <mergeCell ref="K128:R128"/>
    <mergeCell ref="O126:P126"/>
    <mergeCell ref="U126:V126"/>
    <mergeCell ref="C126:F126"/>
    <mergeCell ref="A118:B118"/>
    <mergeCell ref="A119:B119"/>
    <mergeCell ref="A126:B126"/>
    <mergeCell ref="W91:Y91"/>
    <mergeCell ref="K93:R93"/>
    <mergeCell ref="A95:B95"/>
    <mergeCell ref="A96:B96"/>
    <mergeCell ref="A97:B97"/>
    <mergeCell ref="A91:B91"/>
    <mergeCell ref="O91:P91"/>
    <mergeCell ref="U91:V91"/>
    <mergeCell ref="A98:B98"/>
    <mergeCell ref="A111:B111"/>
    <mergeCell ref="A112:B112"/>
    <mergeCell ref="A115:B115"/>
    <mergeCell ref="A116:B116"/>
    <mergeCell ref="B69:F69"/>
    <mergeCell ref="S69:T69"/>
    <mergeCell ref="S70:T70"/>
    <mergeCell ref="C91:F91"/>
    <mergeCell ref="H91:I91"/>
    <mergeCell ref="J91:M91"/>
    <mergeCell ref="Q91:S91"/>
    <mergeCell ref="N65:R65"/>
    <mergeCell ref="S66:T66"/>
    <mergeCell ref="V66:W66"/>
    <mergeCell ref="S67:T67"/>
    <mergeCell ref="B68:F68"/>
    <mergeCell ref="S68:T68"/>
    <mergeCell ref="K52:V52"/>
    <mergeCell ref="B55:C55"/>
    <mergeCell ref="B56:C56"/>
    <mergeCell ref="A57:A62"/>
    <mergeCell ref="B57:C57"/>
    <mergeCell ref="B58:C58"/>
    <mergeCell ref="B59:C59"/>
    <mergeCell ref="B61:C61"/>
    <mergeCell ref="B62:C62"/>
    <mergeCell ref="C51:F51"/>
    <mergeCell ref="H51:I51"/>
    <mergeCell ref="J51:M51"/>
    <mergeCell ref="Q51:S51"/>
    <mergeCell ref="W51:Y51"/>
    <mergeCell ref="AS5:AV5"/>
    <mergeCell ref="C1:F1"/>
    <mergeCell ref="H1:I1"/>
    <mergeCell ref="J1:M1"/>
    <mergeCell ref="Q1:S1"/>
    <mergeCell ref="W1:Y1"/>
    <mergeCell ref="AA3:AG3"/>
    <mergeCell ref="AH3:AK3"/>
    <mergeCell ref="D3:J3"/>
    <mergeCell ref="K3:P3"/>
    <mergeCell ref="Q3:Z3"/>
  </mergeCells>
  <conditionalFormatting sqref="M5:M49">
    <cfRule type="cellIs" dxfId="86" priority="1" stopIfTrue="1" operator="equal">
      <formula>$M$56</formula>
    </cfRule>
    <cfRule type="cellIs" dxfId="85" priority="2" stopIfTrue="1" operator="equal">
      <formula>$M$55</formula>
    </cfRule>
  </conditionalFormatting>
  <conditionalFormatting sqref="U5:U49">
    <cfRule type="cellIs" dxfId="84" priority="3" stopIfTrue="1" operator="equal">
      <formula>$U$56</formula>
    </cfRule>
    <cfRule type="cellIs" dxfId="83" priority="4" stopIfTrue="1" operator="equal">
      <formula>$U$55</formula>
    </cfRule>
  </conditionalFormatting>
  <conditionalFormatting sqref="V5:V49">
    <cfRule type="cellIs" dxfId="82" priority="5" stopIfTrue="1" operator="equal">
      <formula>$V$56</formula>
    </cfRule>
    <cfRule type="cellIs" dxfId="81" priority="6" stopIfTrue="1" operator="equal">
      <formula>$V$55</formula>
    </cfRule>
  </conditionalFormatting>
  <conditionalFormatting sqref="W5:W49">
    <cfRule type="cellIs" dxfId="80" priority="7" stopIfTrue="1" operator="equal">
      <formula>$W$56</formula>
    </cfRule>
    <cfRule type="cellIs" dxfId="79" priority="8" stopIfTrue="1" operator="equal">
      <formula>$W$55</formula>
    </cfRule>
    <cfRule type="cellIs" dxfId="78" priority="9" stopIfTrue="1" operator="equal">
      <formula>7.77</formula>
    </cfRule>
  </conditionalFormatting>
  <conditionalFormatting sqref="AA5:AA49">
    <cfRule type="cellIs" dxfId="77" priority="10" stopIfTrue="1" operator="equal">
      <formula>$AA$56</formula>
    </cfRule>
    <cfRule type="cellIs" dxfId="76" priority="11" stopIfTrue="1" operator="equal">
      <formula>$AA$55</formula>
    </cfRule>
  </conditionalFormatting>
  <conditionalFormatting sqref="AB5:AB49">
    <cfRule type="cellIs" dxfId="75" priority="12" stopIfTrue="1" operator="equal">
      <formula>$AB$56</formula>
    </cfRule>
    <cfRule type="cellIs" dxfId="74" priority="13" stopIfTrue="1" operator="equal">
      <formula>$AB$55</formula>
    </cfRule>
  </conditionalFormatting>
  <conditionalFormatting sqref="K5:K49">
    <cfRule type="cellIs" dxfId="73" priority="14" stopIfTrue="1" operator="equal">
      <formula>$K$56</formula>
    </cfRule>
    <cfRule type="cellIs" dxfId="72" priority="15" stopIfTrue="1" operator="equal">
      <formula>$K$55</formula>
    </cfRule>
  </conditionalFormatting>
  <conditionalFormatting sqref="G5:G49">
    <cfRule type="cellIs" dxfId="71" priority="16" stopIfTrue="1" operator="equal">
      <formula>$G$56</formula>
    </cfRule>
    <cfRule type="cellIs" dxfId="70" priority="17" stopIfTrue="1" operator="equal">
      <formula>$G$55</formula>
    </cfRule>
  </conditionalFormatting>
  <conditionalFormatting sqref="F5:F49">
    <cfRule type="cellIs" dxfId="69" priority="18" stopIfTrue="1" operator="equal">
      <formula>$F$56</formula>
    </cfRule>
    <cfRule type="cellIs" dxfId="68" priority="19" stopIfTrue="1" operator="equal">
      <formula>$F$55</formula>
    </cfRule>
  </conditionalFormatting>
  <conditionalFormatting sqref="E5:E49">
    <cfRule type="cellIs" dxfId="67" priority="20" stopIfTrue="1" operator="equal">
      <formula>$E$56</formula>
    </cfRule>
    <cfRule type="cellIs" dxfId="66" priority="21" stopIfTrue="1" operator="equal">
      <formula>$E$55</formula>
    </cfRule>
  </conditionalFormatting>
  <conditionalFormatting sqref="D5:D49">
    <cfRule type="cellIs" dxfId="65" priority="22" stopIfTrue="1" operator="equal">
      <formula>$D$56</formula>
    </cfRule>
    <cfRule type="cellIs" dxfId="64" priority="23" stopIfTrue="1" operator="equal">
      <formula>$D$55</formula>
    </cfRule>
  </conditionalFormatting>
  <conditionalFormatting sqref="R5:R49">
    <cfRule type="cellIs" dxfId="63" priority="24" stopIfTrue="1" operator="equal">
      <formula>$R$56</formula>
    </cfRule>
    <cfRule type="cellIs" dxfId="62" priority="25" stopIfTrue="1" operator="equal">
      <formula>$R$55</formula>
    </cfRule>
  </conditionalFormatting>
  <conditionalFormatting sqref="T5:T49">
    <cfRule type="cellIs" dxfId="61" priority="26" stopIfTrue="1" operator="equal">
      <formula>$T$56</formula>
    </cfRule>
    <cfRule type="cellIs" dxfId="60" priority="27" stopIfTrue="1" operator="equal">
      <formula>$T$55</formula>
    </cfRule>
  </conditionalFormatting>
  <conditionalFormatting sqref="L5:L49">
    <cfRule type="cellIs" dxfId="59" priority="28" stopIfTrue="1" operator="equal">
      <formula>$L$56</formula>
    </cfRule>
    <cfRule type="cellIs" dxfId="58" priority="29" stopIfTrue="1" operator="equal">
      <formula>$L$55</formula>
    </cfRule>
  </conditionalFormatting>
  <conditionalFormatting sqref="S5:S49">
    <cfRule type="cellIs" dxfId="57" priority="30" stopIfTrue="1" operator="equal">
      <formula>$S$56</formula>
    </cfRule>
    <cfRule type="cellIs" dxfId="56" priority="31" stopIfTrue="1" operator="equal">
      <formula>$S$55</formula>
    </cfRule>
  </conditionalFormatting>
  <conditionalFormatting sqref="Q5:Q49">
    <cfRule type="cellIs" dxfId="55" priority="32" stopIfTrue="1" operator="equal">
      <formula>$Q$56</formula>
    </cfRule>
    <cfRule type="cellIs" dxfId="54" priority="33" stopIfTrue="1" operator="equal">
      <formula>$Q$55</formula>
    </cfRule>
  </conditionalFormatting>
  <conditionalFormatting sqref="AD5:AD49">
    <cfRule type="cellIs" dxfId="53" priority="34" stopIfTrue="1" operator="equal">
      <formula>$AD$56</formula>
    </cfRule>
    <cfRule type="cellIs" dxfId="52" priority="35" stopIfTrue="1" operator="equal">
      <formula>$AD$55</formula>
    </cfRule>
  </conditionalFormatting>
  <conditionalFormatting sqref="AC5:AC49">
    <cfRule type="cellIs" dxfId="51" priority="36" stopIfTrue="1" operator="equal">
      <formula>$AC$56</formula>
    </cfRule>
    <cfRule type="cellIs" dxfId="50" priority="37" stopIfTrue="1" operator="equal">
      <formula>$AC$55</formula>
    </cfRule>
  </conditionalFormatting>
  <dataValidations count="2">
    <dataValidation type="decimal" allowBlank="1" showInputMessage="1" showErrorMessage="1" errorTitle="تصحيح العدد" error="العدد يجب أن يكون بين 0 و 20" sqref="K5:M49 JH5:JJ49 TD5:TF49 ACZ5:ADB49 AMV5:AMX49 AWR5:AWT49 BGN5:BGP49 BQJ5:BQL49 CAF5:CAH49 CKB5:CKD49 CTX5:CTZ49 DDT5:DDV49 DNP5:DNR49 DXL5:DXN49 EHH5:EHJ49 ERD5:ERF49 FAZ5:FBB49 FKV5:FKX49 FUR5:FUT49 GEN5:GEP49 GOJ5:GOL49 GYF5:GYH49 HIB5:HID49 HRX5:HRZ49 IBT5:IBV49 ILP5:ILR49 IVL5:IVN49 JFH5:JFJ49 JPD5:JPF49 JYZ5:JZB49 KIV5:KIX49 KSR5:KST49 LCN5:LCP49 LMJ5:LML49 LWF5:LWH49 MGB5:MGD49 MPX5:MPZ49 MZT5:MZV49 NJP5:NJR49 NTL5:NTN49 ODH5:ODJ49 OND5:ONF49 OWZ5:OXB49 PGV5:PGX49 PQR5:PQT49 QAN5:QAP49 QKJ5:QKL49 QUF5:QUH49 REB5:RED49 RNX5:RNZ49 RXT5:RXV49 SHP5:SHR49 SRL5:SRN49 TBH5:TBJ49 TLD5:TLF49 TUZ5:TVB49 UEV5:UEX49 UOR5:UOT49 UYN5:UYP49 VIJ5:VIL49 VSF5:VSH49 WCB5:WCD49 WLX5:WLZ49 WVT5:WVV49 K65551:M65585 JH65551:JJ65585 TD65551:TF65585 ACZ65551:ADB65585 AMV65551:AMX65585 AWR65551:AWT65585 BGN65551:BGP65585 BQJ65551:BQL65585 CAF65551:CAH65585 CKB65551:CKD65585 CTX65551:CTZ65585 DDT65551:DDV65585 DNP65551:DNR65585 DXL65551:DXN65585 EHH65551:EHJ65585 ERD65551:ERF65585 FAZ65551:FBB65585 FKV65551:FKX65585 FUR65551:FUT65585 GEN65551:GEP65585 GOJ65551:GOL65585 GYF65551:GYH65585 HIB65551:HID65585 HRX65551:HRZ65585 IBT65551:IBV65585 ILP65551:ILR65585 IVL65551:IVN65585 JFH65551:JFJ65585 JPD65551:JPF65585 JYZ65551:JZB65585 KIV65551:KIX65585 KSR65551:KST65585 LCN65551:LCP65585 LMJ65551:LML65585 LWF65551:LWH65585 MGB65551:MGD65585 MPX65551:MPZ65585 MZT65551:MZV65585 NJP65551:NJR65585 NTL65551:NTN65585 ODH65551:ODJ65585 OND65551:ONF65585 OWZ65551:OXB65585 PGV65551:PGX65585 PQR65551:PQT65585 QAN65551:QAP65585 QKJ65551:QKL65585 QUF65551:QUH65585 REB65551:RED65585 RNX65551:RNZ65585 RXT65551:RXV65585 SHP65551:SHR65585 SRL65551:SRN65585 TBH65551:TBJ65585 TLD65551:TLF65585 TUZ65551:TVB65585 UEV65551:UEX65585 UOR65551:UOT65585 UYN65551:UYP65585 VIJ65551:VIL65585 VSF65551:VSH65585 WCB65551:WCD65585 WLX65551:WLZ65585 WVT65551:WVV65585 K131087:M131121 JH131087:JJ131121 TD131087:TF131121 ACZ131087:ADB131121 AMV131087:AMX131121 AWR131087:AWT131121 BGN131087:BGP131121 BQJ131087:BQL131121 CAF131087:CAH131121 CKB131087:CKD131121 CTX131087:CTZ131121 DDT131087:DDV131121 DNP131087:DNR131121 DXL131087:DXN131121 EHH131087:EHJ131121 ERD131087:ERF131121 FAZ131087:FBB131121 FKV131087:FKX131121 FUR131087:FUT131121 GEN131087:GEP131121 GOJ131087:GOL131121 GYF131087:GYH131121 HIB131087:HID131121 HRX131087:HRZ131121 IBT131087:IBV131121 ILP131087:ILR131121 IVL131087:IVN131121 JFH131087:JFJ131121 JPD131087:JPF131121 JYZ131087:JZB131121 KIV131087:KIX131121 KSR131087:KST131121 LCN131087:LCP131121 LMJ131087:LML131121 LWF131087:LWH131121 MGB131087:MGD131121 MPX131087:MPZ131121 MZT131087:MZV131121 NJP131087:NJR131121 NTL131087:NTN131121 ODH131087:ODJ131121 OND131087:ONF131121 OWZ131087:OXB131121 PGV131087:PGX131121 PQR131087:PQT131121 QAN131087:QAP131121 QKJ131087:QKL131121 QUF131087:QUH131121 REB131087:RED131121 RNX131087:RNZ131121 RXT131087:RXV131121 SHP131087:SHR131121 SRL131087:SRN131121 TBH131087:TBJ131121 TLD131087:TLF131121 TUZ131087:TVB131121 UEV131087:UEX131121 UOR131087:UOT131121 UYN131087:UYP131121 VIJ131087:VIL131121 VSF131087:VSH131121 WCB131087:WCD131121 WLX131087:WLZ131121 WVT131087:WVV131121 K196623:M196657 JH196623:JJ196657 TD196623:TF196657 ACZ196623:ADB196657 AMV196623:AMX196657 AWR196623:AWT196657 BGN196623:BGP196657 BQJ196623:BQL196657 CAF196623:CAH196657 CKB196623:CKD196657 CTX196623:CTZ196657 DDT196623:DDV196657 DNP196623:DNR196657 DXL196623:DXN196657 EHH196623:EHJ196657 ERD196623:ERF196657 FAZ196623:FBB196657 FKV196623:FKX196657 FUR196623:FUT196657 GEN196623:GEP196657 GOJ196623:GOL196657 GYF196623:GYH196657 HIB196623:HID196657 HRX196623:HRZ196657 IBT196623:IBV196657 ILP196623:ILR196657 IVL196623:IVN196657 JFH196623:JFJ196657 JPD196623:JPF196657 JYZ196623:JZB196657 KIV196623:KIX196657 KSR196623:KST196657 LCN196623:LCP196657 LMJ196623:LML196657 LWF196623:LWH196657 MGB196623:MGD196657 MPX196623:MPZ196657 MZT196623:MZV196657 NJP196623:NJR196657 NTL196623:NTN196657 ODH196623:ODJ196657 OND196623:ONF196657 OWZ196623:OXB196657 PGV196623:PGX196657 PQR196623:PQT196657 QAN196623:QAP196657 QKJ196623:QKL196657 QUF196623:QUH196657 REB196623:RED196657 RNX196623:RNZ196657 RXT196623:RXV196657 SHP196623:SHR196657 SRL196623:SRN196657 TBH196623:TBJ196657 TLD196623:TLF196657 TUZ196623:TVB196657 UEV196623:UEX196657 UOR196623:UOT196657 UYN196623:UYP196657 VIJ196623:VIL196657 VSF196623:VSH196657 WCB196623:WCD196657 WLX196623:WLZ196657 WVT196623:WVV196657 K262159:M262193 JH262159:JJ262193 TD262159:TF262193 ACZ262159:ADB262193 AMV262159:AMX262193 AWR262159:AWT262193 BGN262159:BGP262193 BQJ262159:BQL262193 CAF262159:CAH262193 CKB262159:CKD262193 CTX262159:CTZ262193 DDT262159:DDV262193 DNP262159:DNR262193 DXL262159:DXN262193 EHH262159:EHJ262193 ERD262159:ERF262193 FAZ262159:FBB262193 FKV262159:FKX262193 FUR262159:FUT262193 GEN262159:GEP262193 GOJ262159:GOL262193 GYF262159:GYH262193 HIB262159:HID262193 HRX262159:HRZ262193 IBT262159:IBV262193 ILP262159:ILR262193 IVL262159:IVN262193 JFH262159:JFJ262193 JPD262159:JPF262193 JYZ262159:JZB262193 KIV262159:KIX262193 KSR262159:KST262193 LCN262159:LCP262193 LMJ262159:LML262193 LWF262159:LWH262193 MGB262159:MGD262193 MPX262159:MPZ262193 MZT262159:MZV262193 NJP262159:NJR262193 NTL262159:NTN262193 ODH262159:ODJ262193 OND262159:ONF262193 OWZ262159:OXB262193 PGV262159:PGX262193 PQR262159:PQT262193 QAN262159:QAP262193 QKJ262159:QKL262193 QUF262159:QUH262193 REB262159:RED262193 RNX262159:RNZ262193 RXT262159:RXV262193 SHP262159:SHR262193 SRL262159:SRN262193 TBH262159:TBJ262193 TLD262159:TLF262193 TUZ262159:TVB262193 UEV262159:UEX262193 UOR262159:UOT262193 UYN262159:UYP262193 VIJ262159:VIL262193 VSF262159:VSH262193 WCB262159:WCD262193 WLX262159:WLZ262193 WVT262159:WVV262193 K327695:M327729 JH327695:JJ327729 TD327695:TF327729 ACZ327695:ADB327729 AMV327695:AMX327729 AWR327695:AWT327729 BGN327695:BGP327729 BQJ327695:BQL327729 CAF327695:CAH327729 CKB327695:CKD327729 CTX327695:CTZ327729 DDT327695:DDV327729 DNP327695:DNR327729 DXL327695:DXN327729 EHH327695:EHJ327729 ERD327695:ERF327729 FAZ327695:FBB327729 FKV327695:FKX327729 FUR327695:FUT327729 GEN327695:GEP327729 GOJ327695:GOL327729 GYF327695:GYH327729 HIB327695:HID327729 HRX327695:HRZ327729 IBT327695:IBV327729 ILP327695:ILR327729 IVL327695:IVN327729 JFH327695:JFJ327729 JPD327695:JPF327729 JYZ327695:JZB327729 KIV327695:KIX327729 KSR327695:KST327729 LCN327695:LCP327729 LMJ327695:LML327729 LWF327695:LWH327729 MGB327695:MGD327729 MPX327695:MPZ327729 MZT327695:MZV327729 NJP327695:NJR327729 NTL327695:NTN327729 ODH327695:ODJ327729 OND327695:ONF327729 OWZ327695:OXB327729 PGV327695:PGX327729 PQR327695:PQT327729 QAN327695:QAP327729 QKJ327695:QKL327729 QUF327695:QUH327729 REB327695:RED327729 RNX327695:RNZ327729 RXT327695:RXV327729 SHP327695:SHR327729 SRL327695:SRN327729 TBH327695:TBJ327729 TLD327695:TLF327729 TUZ327695:TVB327729 UEV327695:UEX327729 UOR327695:UOT327729 UYN327695:UYP327729 VIJ327695:VIL327729 VSF327695:VSH327729 WCB327695:WCD327729 WLX327695:WLZ327729 WVT327695:WVV327729 K393231:M393265 JH393231:JJ393265 TD393231:TF393265 ACZ393231:ADB393265 AMV393231:AMX393265 AWR393231:AWT393265 BGN393231:BGP393265 BQJ393231:BQL393265 CAF393231:CAH393265 CKB393231:CKD393265 CTX393231:CTZ393265 DDT393231:DDV393265 DNP393231:DNR393265 DXL393231:DXN393265 EHH393231:EHJ393265 ERD393231:ERF393265 FAZ393231:FBB393265 FKV393231:FKX393265 FUR393231:FUT393265 GEN393231:GEP393265 GOJ393231:GOL393265 GYF393231:GYH393265 HIB393231:HID393265 HRX393231:HRZ393265 IBT393231:IBV393265 ILP393231:ILR393265 IVL393231:IVN393265 JFH393231:JFJ393265 JPD393231:JPF393265 JYZ393231:JZB393265 KIV393231:KIX393265 KSR393231:KST393265 LCN393231:LCP393265 LMJ393231:LML393265 LWF393231:LWH393265 MGB393231:MGD393265 MPX393231:MPZ393265 MZT393231:MZV393265 NJP393231:NJR393265 NTL393231:NTN393265 ODH393231:ODJ393265 OND393231:ONF393265 OWZ393231:OXB393265 PGV393231:PGX393265 PQR393231:PQT393265 QAN393231:QAP393265 QKJ393231:QKL393265 QUF393231:QUH393265 REB393231:RED393265 RNX393231:RNZ393265 RXT393231:RXV393265 SHP393231:SHR393265 SRL393231:SRN393265 TBH393231:TBJ393265 TLD393231:TLF393265 TUZ393231:TVB393265 UEV393231:UEX393265 UOR393231:UOT393265 UYN393231:UYP393265 VIJ393231:VIL393265 VSF393231:VSH393265 WCB393231:WCD393265 WLX393231:WLZ393265 WVT393231:WVV393265 K458767:M458801 JH458767:JJ458801 TD458767:TF458801 ACZ458767:ADB458801 AMV458767:AMX458801 AWR458767:AWT458801 BGN458767:BGP458801 BQJ458767:BQL458801 CAF458767:CAH458801 CKB458767:CKD458801 CTX458767:CTZ458801 DDT458767:DDV458801 DNP458767:DNR458801 DXL458767:DXN458801 EHH458767:EHJ458801 ERD458767:ERF458801 FAZ458767:FBB458801 FKV458767:FKX458801 FUR458767:FUT458801 GEN458767:GEP458801 GOJ458767:GOL458801 GYF458767:GYH458801 HIB458767:HID458801 HRX458767:HRZ458801 IBT458767:IBV458801 ILP458767:ILR458801 IVL458767:IVN458801 JFH458767:JFJ458801 JPD458767:JPF458801 JYZ458767:JZB458801 KIV458767:KIX458801 KSR458767:KST458801 LCN458767:LCP458801 LMJ458767:LML458801 LWF458767:LWH458801 MGB458767:MGD458801 MPX458767:MPZ458801 MZT458767:MZV458801 NJP458767:NJR458801 NTL458767:NTN458801 ODH458767:ODJ458801 OND458767:ONF458801 OWZ458767:OXB458801 PGV458767:PGX458801 PQR458767:PQT458801 QAN458767:QAP458801 QKJ458767:QKL458801 QUF458767:QUH458801 REB458767:RED458801 RNX458767:RNZ458801 RXT458767:RXV458801 SHP458767:SHR458801 SRL458767:SRN458801 TBH458767:TBJ458801 TLD458767:TLF458801 TUZ458767:TVB458801 UEV458767:UEX458801 UOR458767:UOT458801 UYN458767:UYP458801 VIJ458767:VIL458801 VSF458767:VSH458801 WCB458767:WCD458801 WLX458767:WLZ458801 WVT458767:WVV458801 K524303:M524337 JH524303:JJ524337 TD524303:TF524337 ACZ524303:ADB524337 AMV524303:AMX524337 AWR524303:AWT524337 BGN524303:BGP524337 BQJ524303:BQL524337 CAF524303:CAH524337 CKB524303:CKD524337 CTX524303:CTZ524337 DDT524303:DDV524337 DNP524303:DNR524337 DXL524303:DXN524337 EHH524303:EHJ524337 ERD524303:ERF524337 FAZ524303:FBB524337 FKV524303:FKX524337 FUR524303:FUT524337 GEN524303:GEP524337 GOJ524303:GOL524337 GYF524303:GYH524337 HIB524303:HID524337 HRX524303:HRZ524337 IBT524303:IBV524337 ILP524303:ILR524337 IVL524303:IVN524337 JFH524303:JFJ524337 JPD524303:JPF524337 JYZ524303:JZB524337 KIV524303:KIX524337 KSR524303:KST524337 LCN524303:LCP524337 LMJ524303:LML524337 LWF524303:LWH524337 MGB524303:MGD524337 MPX524303:MPZ524337 MZT524303:MZV524337 NJP524303:NJR524337 NTL524303:NTN524337 ODH524303:ODJ524337 OND524303:ONF524337 OWZ524303:OXB524337 PGV524303:PGX524337 PQR524303:PQT524337 QAN524303:QAP524337 QKJ524303:QKL524337 QUF524303:QUH524337 REB524303:RED524337 RNX524303:RNZ524337 RXT524303:RXV524337 SHP524303:SHR524337 SRL524303:SRN524337 TBH524303:TBJ524337 TLD524303:TLF524337 TUZ524303:TVB524337 UEV524303:UEX524337 UOR524303:UOT524337 UYN524303:UYP524337 VIJ524303:VIL524337 VSF524303:VSH524337 WCB524303:WCD524337 WLX524303:WLZ524337 WVT524303:WVV524337 K589839:M589873 JH589839:JJ589873 TD589839:TF589873 ACZ589839:ADB589873 AMV589839:AMX589873 AWR589839:AWT589873 BGN589839:BGP589873 BQJ589839:BQL589873 CAF589839:CAH589873 CKB589839:CKD589873 CTX589839:CTZ589873 DDT589839:DDV589873 DNP589839:DNR589873 DXL589839:DXN589873 EHH589839:EHJ589873 ERD589839:ERF589873 FAZ589839:FBB589873 FKV589839:FKX589873 FUR589839:FUT589873 GEN589839:GEP589873 GOJ589839:GOL589873 GYF589839:GYH589873 HIB589839:HID589873 HRX589839:HRZ589873 IBT589839:IBV589873 ILP589839:ILR589873 IVL589839:IVN589873 JFH589839:JFJ589873 JPD589839:JPF589873 JYZ589839:JZB589873 KIV589839:KIX589873 KSR589839:KST589873 LCN589839:LCP589873 LMJ589839:LML589873 LWF589839:LWH589873 MGB589839:MGD589873 MPX589839:MPZ589873 MZT589839:MZV589873 NJP589839:NJR589873 NTL589839:NTN589873 ODH589839:ODJ589873 OND589839:ONF589873 OWZ589839:OXB589873 PGV589839:PGX589873 PQR589839:PQT589873 QAN589839:QAP589873 QKJ589839:QKL589873 QUF589839:QUH589873 REB589839:RED589873 RNX589839:RNZ589873 RXT589839:RXV589873 SHP589839:SHR589873 SRL589839:SRN589873 TBH589839:TBJ589873 TLD589839:TLF589873 TUZ589839:TVB589873 UEV589839:UEX589873 UOR589839:UOT589873 UYN589839:UYP589873 VIJ589839:VIL589873 VSF589839:VSH589873 WCB589839:WCD589873 WLX589839:WLZ589873 WVT589839:WVV589873 K655375:M655409 JH655375:JJ655409 TD655375:TF655409 ACZ655375:ADB655409 AMV655375:AMX655409 AWR655375:AWT655409 BGN655375:BGP655409 BQJ655375:BQL655409 CAF655375:CAH655409 CKB655375:CKD655409 CTX655375:CTZ655409 DDT655375:DDV655409 DNP655375:DNR655409 DXL655375:DXN655409 EHH655375:EHJ655409 ERD655375:ERF655409 FAZ655375:FBB655409 FKV655375:FKX655409 FUR655375:FUT655409 GEN655375:GEP655409 GOJ655375:GOL655409 GYF655375:GYH655409 HIB655375:HID655409 HRX655375:HRZ655409 IBT655375:IBV655409 ILP655375:ILR655409 IVL655375:IVN655409 JFH655375:JFJ655409 JPD655375:JPF655409 JYZ655375:JZB655409 KIV655375:KIX655409 KSR655375:KST655409 LCN655375:LCP655409 LMJ655375:LML655409 LWF655375:LWH655409 MGB655375:MGD655409 MPX655375:MPZ655409 MZT655375:MZV655409 NJP655375:NJR655409 NTL655375:NTN655409 ODH655375:ODJ655409 OND655375:ONF655409 OWZ655375:OXB655409 PGV655375:PGX655409 PQR655375:PQT655409 QAN655375:QAP655409 QKJ655375:QKL655409 QUF655375:QUH655409 REB655375:RED655409 RNX655375:RNZ655409 RXT655375:RXV655409 SHP655375:SHR655409 SRL655375:SRN655409 TBH655375:TBJ655409 TLD655375:TLF655409 TUZ655375:TVB655409 UEV655375:UEX655409 UOR655375:UOT655409 UYN655375:UYP655409 VIJ655375:VIL655409 VSF655375:VSH655409 WCB655375:WCD655409 WLX655375:WLZ655409 WVT655375:WVV655409 K720911:M720945 JH720911:JJ720945 TD720911:TF720945 ACZ720911:ADB720945 AMV720911:AMX720945 AWR720911:AWT720945 BGN720911:BGP720945 BQJ720911:BQL720945 CAF720911:CAH720945 CKB720911:CKD720945 CTX720911:CTZ720945 DDT720911:DDV720945 DNP720911:DNR720945 DXL720911:DXN720945 EHH720911:EHJ720945 ERD720911:ERF720945 FAZ720911:FBB720945 FKV720911:FKX720945 FUR720911:FUT720945 GEN720911:GEP720945 GOJ720911:GOL720945 GYF720911:GYH720945 HIB720911:HID720945 HRX720911:HRZ720945 IBT720911:IBV720945 ILP720911:ILR720945 IVL720911:IVN720945 JFH720911:JFJ720945 JPD720911:JPF720945 JYZ720911:JZB720945 KIV720911:KIX720945 KSR720911:KST720945 LCN720911:LCP720945 LMJ720911:LML720945 LWF720911:LWH720945 MGB720911:MGD720945 MPX720911:MPZ720945 MZT720911:MZV720945 NJP720911:NJR720945 NTL720911:NTN720945 ODH720911:ODJ720945 OND720911:ONF720945 OWZ720911:OXB720945 PGV720911:PGX720945 PQR720911:PQT720945 QAN720911:QAP720945 QKJ720911:QKL720945 QUF720911:QUH720945 REB720911:RED720945 RNX720911:RNZ720945 RXT720911:RXV720945 SHP720911:SHR720945 SRL720911:SRN720945 TBH720911:TBJ720945 TLD720911:TLF720945 TUZ720911:TVB720945 UEV720911:UEX720945 UOR720911:UOT720945 UYN720911:UYP720945 VIJ720911:VIL720945 VSF720911:VSH720945 WCB720911:WCD720945 WLX720911:WLZ720945 WVT720911:WVV720945 K786447:M786481 JH786447:JJ786481 TD786447:TF786481 ACZ786447:ADB786481 AMV786447:AMX786481 AWR786447:AWT786481 BGN786447:BGP786481 BQJ786447:BQL786481 CAF786447:CAH786481 CKB786447:CKD786481 CTX786447:CTZ786481 DDT786447:DDV786481 DNP786447:DNR786481 DXL786447:DXN786481 EHH786447:EHJ786481 ERD786447:ERF786481 FAZ786447:FBB786481 FKV786447:FKX786481 FUR786447:FUT786481 GEN786447:GEP786481 GOJ786447:GOL786481 GYF786447:GYH786481 HIB786447:HID786481 HRX786447:HRZ786481 IBT786447:IBV786481 ILP786447:ILR786481 IVL786447:IVN786481 JFH786447:JFJ786481 JPD786447:JPF786481 JYZ786447:JZB786481 KIV786447:KIX786481 KSR786447:KST786481 LCN786447:LCP786481 LMJ786447:LML786481 LWF786447:LWH786481 MGB786447:MGD786481 MPX786447:MPZ786481 MZT786447:MZV786481 NJP786447:NJR786481 NTL786447:NTN786481 ODH786447:ODJ786481 OND786447:ONF786481 OWZ786447:OXB786481 PGV786447:PGX786481 PQR786447:PQT786481 QAN786447:QAP786481 QKJ786447:QKL786481 QUF786447:QUH786481 REB786447:RED786481 RNX786447:RNZ786481 RXT786447:RXV786481 SHP786447:SHR786481 SRL786447:SRN786481 TBH786447:TBJ786481 TLD786447:TLF786481 TUZ786447:TVB786481 UEV786447:UEX786481 UOR786447:UOT786481 UYN786447:UYP786481 VIJ786447:VIL786481 VSF786447:VSH786481 WCB786447:WCD786481 WLX786447:WLZ786481 WVT786447:WVV786481 K851983:M852017 JH851983:JJ852017 TD851983:TF852017 ACZ851983:ADB852017 AMV851983:AMX852017 AWR851983:AWT852017 BGN851983:BGP852017 BQJ851983:BQL852017 CAF851983:CAH852017 CKB851983:CKD852017 CTX851983:CTZ852017 DDT851983:DDV852017 DNP851983:DNR852017 DXL851983:DXN852017 EHH851983:EHJ852017 ERD851983:ERF852017 FAZ851983:FBB852017 FKV851983:FKX852017 FUR851983:FUT852017 GEN851983:GEP852017 GOJ851983:GOL852017 GYF851983:GYH852017 HIB851983:HID852017 HRX851983:HRZ852017 IBT851983:IBV852017 ILP851983:ILR852017 IVL851983:IVN852017 JFH851983:JFJ852017 JPD851983:JPF852017 JYZ851983:JZB852017 KIV851983:KIX852017 KSR851983:KST852017 LCN851983:LCP852017 LMJ851983:LML852017 LWF851983:LWH852017 MGB851983:MGD852017 MPX851983:MPZ852017 MZT851983:MZV852017 NJP851983:NJR852017 NTL851983:NTN852017 ODH851983:ODJ852017 OND851983:ONF852017 OWZ851983:OXB852017 PGV851983:PGX852017 PQR851983:PQT852017 QAN851983:QAP852017 QKJ851983:QKL852017 QUF851983:QUH852017 REB851983:RED852017 RNX851983:RNZ852017 RXT851983:RXV852017 SHP851983:SHR852017 SRL851983:SRN852017 TBH851983:TBJ852017 TLD851983:TLF852017 TUZ851983:TVB852017 UEV851983:UEX852017 UOR851983:UOT852017 UYN851983:UYP852017 VIJ851983:VIL852017 VSF851983:VSH852017 WCB851983:WCD852017 WLX851983:WLZ852017 WVT851983:WVV852017 K917519:M917553 JH917519:JJ917553 TD917519:TF917553 ACZ917519:ADB917553 AMV917519:AMX917553 AWR917519:AWT917553 BGN917519:BGP917553 BQJ917519:BQL917553 CAF917519:CAH917553 CKB917519:CKD917553 CTX917519:CTZ917553 DDT917519:DDV917553 DNP917519:DNR917553 DXL917519:DXN917553 EHH917519:EHJ917553 ERD917519:ERF917553 FAZ917519:FBB917553 FKV917519:FKX917553 FUR917519:FUT917553 GEN917519:GEP917553 GOJ917519:GOL917553 GYF917519:GYH917553 HIB917519:HID917553 HRX917519:HRZ917553 IBT917519:IBV917553 ILP917519:ILR917553 IVL917519:IVN917553 JFH917519:JFJ917553 JPD917519:JPF917553 JYZ917519:JZB917553 KIV917519:KIX917553 KSR917519:KST917553 LCN917519:LCP917553 LMJ917519:LML917553 LWF917519:LWH917553 MGB917519:MGD917553 MPX917519:MPZ917553 MZT917519:MZV917553 NJP917519:NJR917553 NTL917519:NTN917553 ODH917519:ODJ917553 OND917519:ONF917553 OWZ917519:OXB917553 PGV917519:PGX917553 PQR917519:PQT917553 QAN917519:QAP917553 QKJ917519:QKL917553 QUF917519:QUH917553 REB917519:RED917553 RNX917519:RNZ917553 RXT917519:RXV917553 SHP917519:SHR917553 SRL917519:SRN917553 TBH917519:TBJ917553 TLD917519:TLF917553 TUZ917519:TVB917553 UEV917519:UEX917553 UOR917519:UOT917553 UYN917519:UYP917553 VIJ917519:VIL917553 VSF917519:VSH917553 WCB917519:WCD917553 WLX917519:WLZ917553 WVT917519:WVV917553 K983055:M983089 JH983055:JJ983089 TD983055:TF983089 ACZ983055:ADB983089 AMV983055:AMX983089 AWR983055:AWT983089 BGN983055:BGP983089 BQJ983055:BQL983089 CAF983055:CAH983089 CKB983055:CKD983089 CTX983055:CTZ983089 DDT983055:DDV983089 DNP983055:DNR983089 DXL983055:DXN983089 EHH983055:EHJ983089 ERD983055:ERF983089 FAZ983055:FBB983089 FKV983055:FKX983089 FUR983055:FUT983089 GEN983055:GEP983089 GOJ983055:GOL983089 GYF983055:GYH983089 HIB983055:HID983089 HRX983055:HRZ983089 IBT983055:IBV983089 ILP983055:ILR983089 IVL983055:IVN983089 JFH983055:JFJ983089 JPD983055:JPF983089 JYZ983055:JZB983089 KIV983055:KIX983089 KSR983055:KST983089 LCN983055:LCP983089 LMJ983055:LML983089 LWF983055:LWH983089 MGB983055:MGD983089 MPX983055:MPZ983089 MZT983055:MZV983089 NJP983055:NJR983089 NTL983055:NTN983089 ODH983055:ODJ983089 OND983055:ONF983089 OWZ983055:OXB983089 PGV983055:PGX983089 PQR983055:PQT983089 QAN983055:QAP983089 QKJ983055:QKL983089 QUF983055:QUH983089 REB983055:RED983089 RNX983055:RNZ983089 RXT983055:RXV983089 SHP983055:SHR983089 SRL983055:SRN983089 TBH983055:TBJ983089 TLD983055:TLF983089 TUZ983055:TVB983089 UEV983055:UEX983089 UOR983055:UOT983089 UYN983055:UYP983089 VIJ983055:VIL983089 VSF983055:VSH983089 WCB983055:WCD983089 WLX983055:WLZ983089 WVT983055:WVV983089 Q5:V49 JN5:JS49 TJ5:TO49 ADF5:ADK49 ANB5:ANG49 AWX5:AXC49 BGT5:BGY49 BQP5:BQU49 CAL5:CAQ49 CKH5:CKM49 CUD5:CUI49 DDZ5:DEE49 DNV5:DOA49 DXR5:DXW49 EHN5:EHS49 ERJ5:ERO49 FBF5:FBK49 FLB5:FLG49 FUX5:FVC49 GET5:GEY49 GOP5:GOU49 GYL5:GYQ49 HIH5:HIM49 HSD5:HSI49 IBZ5:ICE49 ILV5:IMA49 IVR5:IVW49 JFN5:JFS49 JPJ5:JPO49 JZF5:JZK49 KJB5:KJG49 KSX5:KTC49 LCT5:LCY49 LMP5:LMU49 LWL5:LWQ49 MGH5:MGM49 MQD5:MQI49 MZZ5:NAE49 NJV5:NKA49 NTR5:NTW49 ODN5:ODS49 ONJ5:ONO49 OXF5:OXK49 PHB5:PHG49 PQX5:PRC49 QAT5:QAY49 QKP5:QKU49 QUL5:QUQ49 REH5:REM49 ROD5:ROI49 RXZ5:RYE49 SHV5:SIA49 SRR5:SRW49 TBN5:TBS49 TLJ5:TLO49 TVF5:TVK49 UFB5:UFG49 UOX5:UPC49 UYT5:UYY49 VIP5:VIU49 VSL5:VSQ49 WCH5:WCM49 WMD5:WMI49 WVZ5:WWE49 Q65551:V65585 JN65551:JS65585 TJ65551:TO65585 ADF65551:ADK65585 ANB65551:ANG65585 AWX65551:AXC65585 BGT65551:BGY65585 BQP65551:BQU65585 CAL65551:CAQ65585 CKH65551:CKM65585 CUD65551:CUI65585 DDZ65551:DEE65585 DNV65551:DOA65585 DXR65551:DXW65585 EHN65551:EHS65585 ERJ65551:ERO65585 FBF65551:FBK65585 FLB65551:FLG65585 FUX65551:FVC65585 GET65551:GEY65585 GOP65551:GOU65585 GYL65551:GYQ65585 HIH65551:HIM65585 HSD65551:HSI65585 IBZ65551:ICE65585 ILV65551:IMA65585 IVR65551:IVW65585 JFN65551:JFS65585 JPJ65551:JPO65585 JZF65551:JZK65585 KJB65551:KJG65585 KSX65551:KTC65585 LCT65551:LCY65585 LMP65551:LMU65585 LWL65551:LWQ65585 MGH65551:MGM65585 MQD65551:MQI65585 MZZ65551:NAE65585 NJV65551:NKA65585 NTR65551:NTW65585 ODN65551:ODS65585 ONJ65551:ONO65585 OXF65551:OXK65585 PHB65551:PHG65585 PQX65551:PRC65585 QAT65551:QAY65585 QKP65551:QKU65585 QUL65551:QUQ65585 REH65551:REM65585 ROD65551:ROI65585 RXZ65551:RYE65585 SHV65551:SIA65585 SRR65551:SRW65585 TBN65551:TBS65585 TLJ65551:TLO65585 TVF65551:TVK65585 UFB65551:UFG65585 UOX65551:UPC65585 UYT65551:UYY65585 VIP65551:VIU65585 VSL65551:VSQ65585 WCH65551:WCM65585 WMD65551:WMI65585 WVZ65551:WWE65585 Q131087:V131121 JN131087:JS131121 TJ131087:TO131121 ADF131087:ADK131121 ANB131087:ANG131121 AWX131087:AXC131121 BGT131087:BGY131121 BQP131087:BQU131121 CAL131087:CAQ131121 CKH131087:CKM131121 CUD131087:CUI131121 DDZ131087:DEE131121 DNV131087:DOA131121 DXR131087:DXW131121 EHN131087:EHS131121 ERJ131087:ERO131121 FBF131087:FBK131121 FLB131087:FLG131121 FUX131087:FVC131121 GET131087:GEY131121 GOP131087:GOU131121 GYL131087:GYQ131121 HIH131087:HIM131121 HSD131087:HSI131121 IBZ131087:ICE131121 ILV131087:IMA131121 IVR131087:IVW131121 JFN131087:JFS131121 JPJ131087:JPO131121 JZF131087:JZK131121 KJB131087:KJG131121 KSX131087:KTC131121 LCT131087:LCY131121 LMP131087:LMU131121 LWL131087:LWQ131121 MGH131087:MGM131121 MQD131087:MQI131121 MZZ131087:NAE131121 NJV131087:NKA131121 NTR131087:NTW131121 ODN131087:ODS131121 ONJ131087:ONO131121 OXF131087:OXK131121 PHB131087:PHG131121 PQX131087:PRC131121 QAT131087:QAY131121 QKP131087:QKU131121 QUL131087:QUQ131121 REH131087:REM131121 ROD131087:ROI131121 RXZ131087:RYE131121 SHV131087:SIA131121 SRR131087:SRW131121 TBN131087:TBS131121 TLJ131087:TLO131121 TVF131087:TVK131121 UFB131087:UFG131121 UOX131087:UPC131121 UYT131087:UYY131121 VIP131087:VIU131121 VSL131087:VSQ131121 WCH131087:WCM131121 WMD131087:WMI131121 WVZ131087:WWE131121 Q196623:V196657 JN196623:JS196657 TJ196623:TO196657 ADF196623:ADK196657 ANB196623:ANG196657 AWX196623:AXC196657 BGT196623:BGY196657 BQP196623:BQU196657 CAL196623:CAQ196657 CKH196623:CKM196657 CUD196623:CUI196657 DDZ196623:DEE196657 DNV196623:DOA196657 DXR196623:DXW196657 EHN196623:EHS196657 ERJ196623:ERO196657 FBF196623:FBK196657 FLB196623:FLG196657 FUX196623:FVC196657 GET196623:GEY196657 GOP196623:GOU196657 GYL196623:GYQ196657 HIH196623:HIM196657 HSD196623:HSI196657 IBZ196623:ICE196657 ILV196623:IMA196657 IVR196623:IVW196657 JFN196623:JFS196657 JPJ196623:JPO196657 JZF196623:JZK196657 KJB196623:KJG196657 KSX196623:KTC196657 LCT196623:LCY196657 LMP196623:LMU196657 LWL196623:LWQ196657 MGH196623:MGM196657 MQD196623:MQI196657 MZZ196623:NAE196657 NJV196623:NKA196657 NTR196623:NTW196657 ODN196623:ODS196657 ONJ196623:ONO196657 OXF196623:OXK196657 PHB196623:PHG196657 PQX196623:PRC196657 QAT196623:QAY196657 QKP196623:QKU196657 QUL196623:QUQ196657 REH196623:REM196657 ROD196623:ROI196657 RXZ196623:RYE196657 SHV196623:SIA196657 SRR196623:SRW196657 TBN196623:TBS196657 TLJ196623:TLO196657 TVF196623:TVK196657 UFB196623:UFG196657 UOX196623:UPC196657 UYT196623:UYY196657 VIP196623:VIU196657 VSL196623:VSQ196657 WCH196623:WCM196657 WMD196623:WMI196657 WVZ196623:WWE196657 Q262159:V262193 JN262159:JS262193 TJ262159:TO262193 ADF262159:ADK262193 ANB262159:ANG262193 AWX262159:AXC262193 BGT262159:BGY262193 BQP262159:BQU262193 CAL262159:CAQ262193 CKH262159:CKM262193 CUD262159:CUI262193 DDZ262159:DEE262193 DNV262159:DOA262193 DXR262159:DXW262193 EHN262159:EHS262193 ERJ262159:ERO262193 FBF262159:FBK262193 FLB262159:FLG262193 FUX262159:FVC262193 GET262159:GEY262193 GOP262159:GOU262193 GYL262159:GYQ262193 HIH262159:HIM262193 HSD262159:HSI262193 IBZ262159:ICE262193 ILV262159:IMA262193 IVR262159:IVW262193 JFN262159:JFS262193 JPJ262159:JPO262193 JZF262159:JZK262193 KJB262159:KJG262193 KSX262159:KTC262193 LCT262159:LCY262193 LMP262159:LMU262193 LWL262159:LWQ262193 MGH262159:MGM262193 MQD262159:MQI262193 MZZ262159:NAE262193 NJV262159:NKA262193 NTR262159:NTW262193 ODN262159:ODS262193 ONJ262159:ONO262193 OXF262159:OXK262193 PHB262159:PHG262193 PQX262159:PRC262193 QAT262159:QAY262193 QKP262159:QKU262193 QUL262159:QUQ262193 REH262159:REM262193 ROD262159:ROI262193 RXZ262159:RYE262193 SHV262159:SIA262193 SRR262159:SRW262193 TBN262159:TBS262193 TLJ262159:TLO262193 TVF262159:TVK262193 UFB262159:UFG262193 UOX262159:UPC262193 UYT262159:UYY262193 VIP262159:VIU262193 VSL262159:VSQ262193 WCH262159:WCM262193 WMD262159:WMI262193 WVZ262159:WWE262193 Q327695:V327729 JN327695:JS327729 TJ327695:TO327729 ADF327695:ADK327729 ANB327695:ANG327729 AWX327695:AXC327729 BGT327695:BGY327729 BQP327695:BQU327729 CAL327695:CAQ327729 CKH327695:CKM327729 CUD327695:CUI327729 DDZ327695:DEE327729 DNV327695:DOA327729 DXR327695:DXW327729 EHN327695:EHS327729 ERJ327695:ERO327729 FBF327695:FBK327729 FLB327695:FLG327729 FUX327695:FVC327729 GET327695:GEY327729 GOP327695:GOU327729 GYL327695:GYQ327729 HIH327695:HIM327729 HSD327695:HSI327729 IBZ327695:ICE327729 ILV327695:IMA327729 IVR327695:IVW327729 JFN327695:JFS327729 JPJ327695:JPO327729 JZF327695:JZK327729 KJB327695:KJG327729 KSX327695:KTC327729 LCT327695:LCY327729 LMP327695:LMU327729 LWL327695:LWQ327729 MGH327695:MGM327729 MQD327695:MQI327729 MZZ327695:NAE327729 NJV327695:NKA327729 NTR327695:NTW327729 ODN327695:ODS327729 ONJ327695:ONO327729 OXF327695:OXK327729 PHB327695:PHG327729 PQX327695:PRC327729 QAT327695:QAY327729 QKP327695:QKU327729 QUL327695:QUQ327729 REH327695:REM327729 ROD327695:ROI327729 RXZ327695:RYE327729 SHV327695:SIA327729 SRR327695:SRW327729 TBN327695:TBS327729 TLJ327695:TLO327729 TVF327695:TVK327729 UFB327695:UFG327729 UOX327695:UPC327729 UYT327695:UYY327729 VIP327695:VIU327729 VSL327695:VSQ327729 WCH327695:WCM327729 WMD327695:WMI327729 WVZ327695:WWE327729 Q393231:V393265 JN393231:JS393265 TJ393231:TO393265 ADF393231:ADK393265 ANB393231:ANG393265 AWX393231:AXC393265 BGT393231:BGY393265 BQP393231:BQU393265 CAL393231:CAQ393265 CKH393231:CKM393265 CUD393231:CUI393265 DDZ393231:DEE393265 DNV393231:DOA393265 DXR393231:DXW393265 EHN393231:EHS393265 ERJ393231:ERO393265 FBF393231:FBK393265 FLB393231:FLG393265 FUX393231:FVC393265 GET393231:GEY393265 GOP393231:GOU393265 GYL393231:GYQ393265 HIH393231:HIM393265 HSD393231:HSI393265 IBZ393231:ICE393265 ILV393231:IMA393265 IVR393231:IVW393265 JFN393231:JFS393265 JPJ393231:JPO393265 JZF393231:JZK393265 KJB393231:KJG393265 KSX393231:KTC393265 LCT393231:LCY393265 LMP393231:LMU393265 LWL393231:LWQ393265 MGH393231:MGM393265 MQD393231:MQI393265 MZZ393231:NAE393265 NJV393231:NKA393265 NTR393231:NTW393265 ODN393231:ODS393265 ONJ393231:ONO393265 OXF393231:OXK393265 PHB393231:PHG393265 PQX393231:PRC393265 QAT393231:QAY393265 QKP393231:QKU393265 QUL393231:QUQ393265 REH393231:REM393265 ROD393231:ROI393265 RXZ393231:RYE393265 SHV393231:SIA393265 SRR393231:SRW393265 TBN393231:TBS393265 TLJ393231:TLO393265 TVF393231:TVK393265 UFB393231:UFG393265 UOX393231:UPC393265 UYT393231:UYY393265 VIP393231:VIU393265 VSL393231:VSQ393265 WCH393231:WCM393265 WMD393231:WMI393265 WVZ393231:WWE393265 Q458767:V458801 JN458767:JS458801 TJ458767:TO458801 ADF458767:ADK458801 ANB458767:ANG458801 AWX458767:AXC458801 BGT458767:BGY458801 BQP458767:BQU458801 CAL458767:CAQ458801 CKH458767:CKM458801 CUD458767:CUI458801 DDZ458767:DEE458801 DNV458767:DOA458801 DXR458767:DXW458801 EHN458767:EHS458801 ERJ458767:ERO458801 FBF458767:FBK458801 FLB458767:FLG458801 FUX458767:FVC458801 GET458767:GEY458801 GOP458767:GOU458801 GYL458767:GYQ458801 HIH458767:HIM458801 HSD458767:HSI458801 IBZ458767:ICE458801 ILV458767:IMA458801 IVR458767:IVW458801 JFN458767:JFS458801 JPJ458767:JPO458801 JZF458767:JZK458801 KJB458767:KJG458801 KSX458767:KTC458801 LCT458767:LCY458801 LMP458767:LMU458801 LWL458767:LWQ458801 MGH458767:MGM458801 MQD458767:MQI458801 MZZ458767:NAE458801 NJV458767:NKA458801 NTR458767:NTW458801 ODN458767:ODS458801 ONJ458767:ONO458801 OXF458767:OXK458801 PHB458767:PHG458801 PQX458767:PRC458801 QAT458767:QAY458801 QKP458767:QKU458801 QUL458767:QUQ458801 REH458767:REM458801 ROD458767:ROI458801 RXZ458767:RYE458801 SHV458767:SIA458801 SRR458767:SRW458801 TBN458767:TBS458801 TLJ458767:TLO458801 TVF458767:TVK458801 UFB458767:UFG458801 UOX458767:UPC458801 UYT458767:UYY458801 VIP458767:VIU458801 VSL458767:VSQ458801 WCH458767:WCM458801 WMD458767:WMI458801 WVZ458767:WWE458801 Q524303:V524337 JN524303:JS524337 TJ524303:TO524337 ADF524303:ADK524337 ANB524303:ANG524337 AWX524303:AXC524337 BGT524303:BGY524337 BQP524303:BQU524337 CAL524303:CAQ524337 CKH524303:CKM524337 CUD524303:CUI524337 DDZ524303:DEE524337 DNV524303:DOA524337 DXR524303:DXW524337 EHN524303:EHS524337 ERJ524303:ERO524337 FBF524303:FBK524337 FLB524303:FLG524337 FUX524303:FVC524337 GET524303:GEY524337 GOP524303:GOU524337 GYL524303:GYQ524337 HIH524303:HIM524337 HSD524303:HSI524337 IBZ524303:ICE524337 ILV524303:IMA524337 IVR524303:IVW524337 JFN524303:JFS524337 JPJ524303:JPO524337 JZF524303:JZK524337 KJB524303:KJG524337 KSX524303:KTC524337 LCT524303:LCY524337 LMP524303:LMU524337 LWL524303:LWQ524337 MGH524303:MGM524337 MQD524303:MQI524337 MZZ524303:NAE524337 NJV524303:NKA524337 NTR524303:NTW524337 ODN524303:ODS524337 ONJ524303:ONO524337 OXF524303:OXK524337 PHB524303:PHG524337 PQX524303:PRC524337 QAT524303:QAY524337 QKP524303:QKU524337 QUL524303:QUQ524337 REH524303:REM524337 ROD524303:ROI524337 RXZ524303:RYE524337 SHV524303:SIA524337 SRR524303:SRW524337 TBN524303:TBS524337 TLJ524303:TLO524337 TVF524303:TVK524337 UFB524303:UFG524337 UOX524303:UPC524337 UYT524303:UYY524337 VIP524303:VIU524337 VSL524303:VSQ524337 WCH524303:WCM524337 WMD524303:WMI524337 WVZ524303:WWE524337 Q589839:V589873 JN589839:JS589873 TJ589839:TO589873 ADF589839:ADK589873 ANB589839:ANG589873 AWX589839:AXC589873 BGT589839:BGY589873 BQP589839:BQU589873 CAL589839:CAQ589873 CKH589839:CKM589873 CUD589839:CUI589873 DDZ589839:DEE589873 DNV589839:DOA589873 DXR589839:DXW589873 EHN589839:EHS589873 ERJ589839:ERO589873 FBF589839:FBK589873 FLB589839:FLG589873 FUX589839:FVC589873 GET589839:GEY589873 GOP589839:GOU589873 GYL589839:GYQ589873 HIH589839:HIM589873 HSD589839:HSI589873 IBZ589839:ICE589873 ILV589839:IMA589873 IVR589839:IVW589873 JFN589839:JFS589873 JPJ589839:JPO589873 JZF589839:JZK589873 KJB589839:KJG589873 KSX589839:KTC589873 LCT589839:LCY589873 LMP589839:LMU589873 LWL589839:LWQ589873 MGH589839:MGM589873 MQD589839:MQI589873 MZZ589839:NAE589873 NJV589839:NKA589873 NTR589839:NTW589873 ODN589839:ODS589873 ONJ589839:ONO589873 OXF589839:OXK589873 PHB589839:PHG589873 PQX589839:PRC589873 QAT589839:QAY589873 QKP589839:QKU589873 QUL589839:QUQ589873 REH589839:REM589873 ROD589839:ROI589873 RXZ589839:RYE589873 SHV589839:SIA589873 SRR589839:SRW589873 TBN589839:TBS589873 TLJ589839:TLO589873 TVF589839:TVK589873 UFB589839:UFG589873 UOX589839:UPC589873 UYT589839:UYY589873 VIP589839:VIU589873 VSL589839:VSQ589873 WCH589839:WCM589873 WMD589839:WMI589873 WVZ589839:WWE589873 Q655375:V655409 JN655375:JS655409 TJ655375:TO655409 ADF655375:ADK655409 ANB655375:ANG655409 AWX655375:AXC655409 BGT655375:BGY655409 BQP655375:BQU655409 CAL655375:CAQ655409 CKH655375:CKM655409 CUD655375:CUI655409 DDZ655375:DEE655409 DNV655375:DOA655409 DXR655375:DXW655409 EHN655375:EHS655409 ERJ655375:ERO655409 FBF655375:FBK655409 FLB655375:FLG655409 FUX655375:FVC655409 GET655375:GEY655409 GOP655375:GOU655409 GYL655375:GYQ655409 HIH655375:HIM655409 HSD655375:HSI655409 IBZ655375:ICE655409 ILV655375:IMA655409 IVR655375:IVW655409 JFN655375:JFS655409 JPJ655375:JPO655409 JZF655375:JZK655409 KJB655375:KJG655409 KSX655375:KTC655409 LCT655375:LCY655409 LMP655375:LMU655409 LWL655375:LWQ655409 MGH655375:MGM655409 MQD655375:MQI655409 MZZ655375:NAE655409 NJV655375:NKA655409 NTR655375:NTW655409 ODN655375:ODS655409 ONJ655375:ONO655409 OXF655375:OXK655409 PHB655375:PHG655409 PQX655375:PRC655409 QAT655375:QAY655409 QKP655375:QKU655409 QUL655375:QUQ655409 REH655375:REM655409 ROD655375:ROI655409 RXZ655375:RYE655409 SHV655375:SIA655409 SRR655375:SRW655409 TBN655375:TBS655409 TLJ655375:TLO655409 TVF655375:TVK655409 UFB655375:UFG655409 UOX655375:UPC655409 UYT655375:UYY655409 VIP655375:VIU655409 VSL655375:VSQ655409 WCH655375:WCM655409 WMD655375:WMI655409 WVZ655375:WWE655409 Q720911:V720945 JN720911:JS720945 TJ720911:TO720945 ADF720911:ADK720945 ANB720911:ANG720945 AWX720911:AXC720945 BGT720911:BGY720945 BQP720911:BQU720945 CAL720911:CAQ720945 CKH720911:CKM720945 CUD720911:CUI720945 DDZ720911:DEE720945 DNV720911:DOA720945 DXR720911:DXW720945 EHN720911:EHS720945 ERJ720911:ERO720945 FBF720911:FBK720945 FLB720911:FLG720945 FUX720911:FVC720945 GET720911:GEY720945 GOP720911:GOU720945 GYL720911:GYQ720945 HIH720911:HIM720945 HSD720911:HSI720945 IBZ720911:ICE720945 ILV720911:IMA720945 IVR720911:IVW720945 JFN720911:JFS720945 JPJ720911:JPO720945 JZF720911:JZK720945 KJB720911:KJG720945 KSX720911:KTC720945 LCT720911:LCY720945 LMP720911:LMU720945 LWL720911:LWQ720945 MGH720911:MGM720945 MQD720911:MQI720945 MZZ720911:NAE720945 NJV720911:NKA720945 NTR720911:NTW720945 ODN720911:ODS720945 ONJ720911:ONO720945 OXF720911:OXK720945 PHB720911:PHG720945 PQX720911:PRC720945 QAT720911:QAY720945 QKP720911:QKU720945 QUL720911:QUQ720945 REH720911:REM720945 ROD720911:ROI720945 RXZ720911:RYE720945 SHV720911:SIA720945 SRR720911:SRW720945 TBN720911:TBS720945 TLJ720911:TLO720945 TVF720911:TVK720945 UFB720911:UFG720945 UOX720911:UPC720945 UYT720911:UYY720945 VIP720911:VIU720945 VSL720911:VSQ720945 WCH720911:WCM720945 WMD720911:WMI720945 WVZ720911:WWE720945 Q786447:V786481 JN786447:JS786481 TJ786447:TO786481 ADF786447:ADK786481 ANB786447:ANG786481 AWX786447:AXC786481 BGT786447:BGY786481 BQP786447:BQU786481 CAL786447:CAQ786481 CKH786447:CKM786481 CUD786447:CUI786481 DDZ786447:DEE786481 DNV786447:DOA786481 DXR786447:DXW786481 EHN786447:EHS786481 ERJ786447:ERO786481 FBF786447:FBK786481 FLB786447:FLG786481 FUX786447:FVC786481 GET786447:GEY786481 GOP786447:GOU786481 GYL786447:GYQ786481 HIH786447:HIM786481 HSD786447:HSI786481 IBZ786447:ICE786481 ILV786447:IMA786481 IVR786447:IVW786481 JFN786447:JFS786481 JPJ786447:JPO786481 JZF786447:JZK786481 KJB786447:KJG786481 KSX786447:KTC786481 LCT786447:LCY786481 LMP786447:LMU786481 LWL786447:LWQ786481 MGH786447:MGM786481 MQD786447:MQI786481 MZZ786447:NAE786481 NJV786447:NKA786481 NTR786447:NTW786481 ODN786447:ODS786481 ONJ786447:ONO786481 OXF786447:OXK786481 PHB786447:PHG786481 PQX786447:PRC786481 QAT786447:QAY786481 QKP786447:QKU786481 QUL786447:QUQ786481 REH786447:REM786481 ROD786447:ROI786481 RXZ786447:RYE786481 SHV786447:SIA786481 SRR786447:SRW786481 TBN786447:TBS786481 TLJ786447:TLO786481 TVF786447:TVK786481 UFB786447:UFG786481 UOX786447:UPC786481 UYT786447:UYY786481 VIP786447:VIU786481 VSL786447:VSQ786481 WCH786447:WCM786481 WMD786447:WMI786481 WVZ786447:WWE786481 Q851983:V852017 JN851983:JS852017 TJ851983:TO852017 ADF851983:ADK852017 ANB851983:ANG852017 AWX851983:AXC852017 BGT851983:BGY852017 BQP851983:BQU852017 CAL851983:CAQ852017 CKH851983:CKM852017 CUD851983:CUI852017 DDZ851983:DEE852017 DNV851983:DOA852017 DXR851983:DXW852017 EHN851983:EHS852017 ERJ851983:ERO852017 FBF851983:FBK852017 FLB851983:FLG852017 FUX851983:FVC852017 GET851983:GEY852017 GOP851983:GOU852017 GYL851983:GYQ852017 HIH851983:HIM852017 HSD851983:HSI852017 IBZ851983:ICE852017 ILV851983:IMA852017 IVR851983:IVW852017 JFN851983:JFS852017 JPJ851983:JPO852017 JZF851983:JZK852017 KJB851983:KJG852017 KSX851983:KTC852017 LCT851983:LCY852017 LMP851983:LMU852017 LWL851983:LWQ852017 MGH851983:MGM852017 MQD851983:MQI852017 MZZ851983:NAE852017 NJV851983:NKA852017 NTR851983:NTW852017 ODN851983:ODS852017 ONJ851983:ONO852017 OXF851983:OXK852017 PHB851983:PHG852017 PQX851983:PRC852017 QAT851983:QAY852017 QKP851983:QKU852017 QUL851983:QUQ852017 REH851983:REM852017 ROD851983:ROI852017 RXZ851983:RYE852017 SHV851983:SIA852017 SRR851983:SRW852017 TBN851983:TBS852017 TLJ851983:TLO852017 TVF851983:TVK852017 UFB851983:UFG852017 UOX851983:UPC852017 UYT851983:UYY852017 VIP851983:VIU852017 VSL851983:VSQ852017 WCH851983:WCM852017 WMD851983:WMI852017 WVZ851983:WWE852017 Q917519:V917553 JN917519:JS917553 TJ917519:TO917553 ADF917519:ADK917553 ANB917519:ANG917553 AWX917519:AXC917553 BGT917519:BGY917553 BQP917519:BQU917553 CAL917519:CAQ917553 CKH917519:CKM917553 CUD917519:CUI917553 DDZ917519:DEE917553 DNV917519:DOA917553 DXR917519:DXW917553 EHN917519:EHS917553 ERJ917519:ERO917553 FBF917519:FBK917553 FLB917519:FLG917553 FUX917519:FVC917553 GET917519:GEY917553 GOP917519:GOU917553 GYL917519:GYQ917553 HIH917519:HIM917553 HSD917519:HSI917553 IBZ917519:ICE917553 ILV917519:IMA917553 IVR917519:IVW917553 JFN917519:JFS917553 JPJ917519:JPO917553 JZF917519:JZK917553 KJB917519:KJG917553 KSX917519:KTC917553 LCT917519:LCY917553 LMP917519:LMU917553 LWL917519:LWQ917553 MGH917519:MGM917553 MQD917519:MQI917553 MZZ917519:NAE917553 NJV917519:NKA917553 NTR917519:NTW917553 ODN917519:ODS917553 ONJ917519:ONO917553 OXF917519:OXK917553 PHB917519:PHG917553 PQX917519:PRC917553 QAT917519:QAY917553 QKP917519:QKU917553 QUL917519:QUQ917553 REH917519:REM917553 ROD917519:ROI917553 RXZ917519:RYE917553 SHV917519:SIA917553 SRR917519:SRW917553 TBN917519:TBS917553 TLJ917519:TLO917553 TVF917519:TVK917553 UFB917519:UFG917553 UOX917519:UPC917553 UYT917519:UYY917553 VIP917519:VIU917553 VSL917519:VSQ917553 WCH917519:WCM917553 WMD917519:WMI917553 WVZ917519:WWE917553 Q983055:V983089 JN983055:JS983089 TJ983055:TO983089 ADF983055:ADK983089 ANB983055:ANG983089 AWX983055:AXC983089 BGT983055:BGY983089 BQP983055:BQU983089 CAL983055:CAQ983089 CKH983055:CKM983089 CUD983055:CUI983089 DDZ983055:DEE983089 DNV983055:DOA983089 DXR983055:DXW983089 EHN983055:EHS983089 ERJ983055:ERO983089 FBF983055:FBK983089 FLB983055:FLG983089 FUX983055:FVC983089 GET983055:GEY983089 GOP983055:GOU983089 GYL983055:GYQ983089 HIH983055:HIM983089 HSD983055:HSI983089 IBZ983055:ICE983089 ILV983055:IMA983089 IVR983055:IVW983089 JFN983055:JFS983089 JPJ983055:JPO983089 JZF983055:JZK983089 KJB983055:KJG983089 KSX983055:KTC983089 LCT983055:LCY983089 LMP983055:LMU983089 LWL983055:LWQ983089 MGH983055:MGM983089 MQD983055:MQI983089 MZZ983055:NAE983089 NJV983055:NKA983089 NTR983055:NTW983089 ODN983055:ODS983089 ONJ983055:ONO983089 OXF983055:OXK983089 PHB983055:PHG983089 PQX983055:PRC983089 QAT983055:QAY983089 QKP983055:QKU983089 QUL983055:QUQ983089 REH983055:REM983089 ROD983055:ROI983089 RXZ983055:RYE983089 SHV983055:SIA983089 SRR983055:SRW983089 TBN983055:TBS983089 TLJ983055:TLO983089 TVF983055:TVK983089 UFB983055:UFG983089 UOX983055:UPC983089 UYT983055:UYY983089 VIP983055:VIU983089 VSL983055:VSQ983089 WCH983055:WCM983089 WMD983055:WMI983089 WVZ983055:WWE983089 W5:W8 JT5:JT8 TP5:TP8 ADL5:ADL8 ANH5:ANH8 AXD5:AXD8 BGZ5:BGZ8 BQV5:BQV8 CAR5:CAR8 CKN5:CKN8 CUJ5:CUJ8 DEF5:DEF8 DOB5:DOB8 DXX5:DXX8 EHT5:EHT8 ERP5:ERP8 FBL5:FBL8 FLH5:FLH8 FVD5:FVD8 GEZ5:GEZ8 GOV5:GOV8 GYR5:GYR8 HIN5:HIN8 HSJ5:HSJ8 ICF5:ICF8 IMB5:IMB8 IVX5:IVX8 JFT5:JFT8 JPP5:JPP8 JZL5:JZL8 KJH5:KJH8 KTD5:KTD8 LCZ5:LCZ8 LMV5:LMV8 LWR5:LWR8 MGN5:MGN8 MQJ5:MQJ8 NAF5:NAF8 NKB5:NKB8 NTX5:NTX8 ODT5:ODT8 ONP5:ONP8 OXL5:OXL8 PHH5:PHH8 PRD5:PRD8 QAZ5:QAZ8 QKV5:QKV8 QUR5:QUR8 REN5:REN8 ROJ5:ROJ8 RYF5:RYF8 SIB5:SIB8 SRX5:SRX8 TBT5:TBT8 TLP5:TLP8 TVL5:TVL8 UFH5:UFH8 UPD5:UPD8 UYZ5:UYZ8 VIV5:VIV8 VSR5:VSR8 WCN5:WCN8 WMJ5:WMJ8 WWF5:WWF8 W65551:W65554 JT65551:JT65554 TP65551:TP65554 ADL65551:ADL65554 ANH65551:ANH65554 AXD65551:AXD65554 BGZ65551:BGZ65554 BQV65551:BQV65554 CAR65551:CAR65554 CKN65551:CKN65554 CUJ65551:CUJ65554 DEF65551:DEF65554 DOB65551:DOB65554 DXX65551:DXX65554 EHT65551:EHT65554 ERP65551:ERP65554 FBL65551:FBL65554 FLH65551:FLH65554 FVD65551:FVD65554 GEZ65551:GEZ65554 GOV65551:GOV65554 GYR65551:GYR65554 HIN65551:HIN65554 HSJ65551:HSJ65554 ICF65551:ICF65554 IMB65551:IMB65554 IVX65551:IVX65554 JFT65551:JFT65554 JPP65551:JPP65554 JZL65551:JZL65554 KJH65551:KJH65554 KTD65551:KTD65554 LCZ65551:LCZ65554 LMV65551:LMV65554 LWR65551:LWR65554 MGN65551:MGN65554 MQJ65551:MQJ65554 NAF65551:NAF65554 NKB65551:NKB65554 NTX65551:NTX65554 ODT65551:ODT65554 ONP65551:ONP65554 OXL65551:OXL65554 PHH65551:PHH65554 PRD65551:PRD65554 QAZ65551:QAZ65554 QKV65551:QKV65554 QUR65551:QUR65554 REN65551:REN65554 ROJ65551:ROJ65554 RYF65551:RYF65554 SIB65551:SIB65554 SRX65551:SRX65554 TBT65551:TBT65554 TLP65551:TLP65554 TVL65551:TVL65554 UFH65551:UFH65554 UPD65551:UPD65554 UYZ65551:UYZ65554 VIV65551:VIV65554 VSR65551:VSR65554 WCN65551:WCN65554 WMJ65551:WMJ65554 WWF65551:WWF65554 W131087:W131090 JT131087:JT131090 TP131087:TP131090 ADL131087:ADL131090 ANH131087:ANH131090 AXD131087:AXD131090 BGZ131087:BGZ131090 BQV131087:BQV131090 CAR131087:CAR131090 CKN131087:CKN131090 CUJ131087:CUJ131090 DEF131087:DEF131090 DOB131087:DOB131090 DXX131087:DXX131090 EHT131087:EHT131090 ERP131087:ERP131090 FBL131087:FBL131090 FLH131087:FLH131090 FVD131087:FVD131090 GEZ131087:GEZ131090 GOV131087:GOV131090 GYR131087:GYR131090 HIN131087:HIN131090 HSJ131087:HSJ131090 ICF131087:ICF131090 IMB131087:IMB131090 IVX131087:IVX131090 JFT131087:JFT131090 JPP131087:JPP131090 JZL131087:JZL131090 KJH131087:KJH131090 KTD131087:KTD131090 LCZ131087:LCZ131090 LMV131087:LMV131090 LWR131087:LWR131090 MGN131087:MGN131090 MQJ131087:MQJ131090 NAF131087:NAF131090 NKB131087:NKB131090 NTX131087:NTX131090 ODT131087:ODT131090 ONP131087:ONP131090 OXL131087:OXL131090 PHH131087:PHH131090 PRD131087:PRD131090 QAZ131087:QAZ131090 QKV131087:QKV131090 QUR131087:QUR131090 REN131087:REN131090 ROJ131087:ROJ131090 RYF131087:RYF131090 SIB131087:SIB131090 SRX131087:SRX131090 TBT131087:TBT131090 TLP131087:TLP131090 TVL131087:TVL131090 UFH131087:UFH131090 UPD131087:UPD131090 UYZ131087:UYZ131090 VIV131087:VIV131090 VSR131087:VSR131090 WCN131087:WCN131090 WMJ131087:WMJ131090 WWF131087:WWF131090 W196623:W196626 JT196623:JT196626 TP196623:TP196626 ADL196623:ADL196626 ANH196623:ANH196626 AXD196623:AXD196626 BGZ196623:BGZ196626 BQV196623:BQV196626 CAR196623:CAR196626 CKN196623:CKN196626 CUJ196623:CUJ196626 DEF196623:DEF196626 DOB196623:DOB196626 DXX196623:DXX196626 EHT196623:EHT196626 ERP196623:ERP196626 FBL196623:FBL196626 FLH196623:FLH196626 FVD196623:FVD196626 GEZ196623:GEZ196626 GOV196623:GOV196626 GYR196623:GYR196626 HIN196623:HIN196626 HSJ196623:HSJ196626 ICF196623:ICF196626 IMB196623:IMB196626 IVX196623:IVX196626 JFT196623:JFT196626 JPP196623:JPP196626 JZL196623:JZL196626 KJH196623:KJH196626 KTD196623:KTD196626 LCZ196623:LCZ196626 LMV196623:LMV196626 LWR196623:LWR196626 MGN196623:MGN196626 MQJ196623:MQJ196626 NAF196623:NAF196626 NKB196623:NKB196626 NTX196623:NTX196626 ODT196623:ODT196626 ONP196623:ONP196626 OXL196623:OXL196626 PHH196623:PHH196626 PRD196623:PRD196626 QAZ196623:QAZ196626 QKV196623:QKV196626 QUR196623:QUR196626 REN196623:REN196626 ROJ196623:ROJ196626 RYF196623:RYF196626 SIB196623:SIB196626 SRX196623:SRX196626 TBT196623:TBT196626 TLP196623:TLP196626 TVL196623:TVL196626 UFH196623:UFH196626 UPD196623:UPD196626 UYZ196623:UYZ196626 VIV196623:VIV196626 VSR196623:VSR196626 WCN196623:WCN196626 WMJ196623:WMJ196626 WWF196623:WWF196626 W262159:W262162 JT262159:JT262162 TP262159:TP262162 ADL262159:ADL262162 ANH262159:ANH262162 AXD262159:AXD262162 BGZ262159:BGZ262162 BQV262159:BQV262162 CAR262159:CAR262162 CKN262159:CKN262162 CUJ262159:CUJ262162 DEF262159:DEF262162 DOB262159:DOB262162 DXX262159:DXX262162 EHT262159:EHT262162 ERP262159:ERP262162 FBL262159:FBL262162 FLH262159:FLH262162 FVD262159:FVD262162 GEZ262159:GEZ262162 GOV262159:GOV262162 GYR262159:GYR262162 HIN262159:HIN262162 HSJ262159:HSJ262162 ICF262159:ICF262162 IMB262159:IMB262162 IVX262159:IVX262162 JFT262159:JFT262162 JPP262159:JPP262162 JZL262159:JZL262162 KJH262159:KJH262162 KTD262159:KTD262162 LCZ262159:LCZ262162 LMV262159:LMV262162 LWR262159:LWR262162 MGN262159:MGN262162 MQJ262159:MQJ262162 NAF262159:NAF262162 NKB262159:NKB262162 NTX262159:NTX262162 ODT262159:ODT262162 ONP262159:ONP262162 OXL262159:OXL262162 PHH262159:PHH262162 PRD262159:PRD262162 QAZ262159:QAZ262162 QKV262159:QKV262162 QUR262159:QUR262162 REN262159:REN262162 ROJ262159:ROJ262162 RYF262159:RYF262162 SIB262159:SIB262162 SRX262159:SRX262162 TBT262159:TBT262162 TLP262159:TLP262162 TVL262159:TVL262162 UFH262159:UFH262162 UPD262159:UPD262162 UYZ262159:UYZ262162 VIV262159:VIV262162 VSR262159:VSR262162 WCN262159:WCN262162 WMJ262159:WMJ262162 WWF262159:WWF262162 W327695:W327698 JT327695:JT327698 TP327695:TP327698 ADL327695:ADL327698 ANH327695:ANH327698 AXD327695:AXD327698 BGZ327695:BGZ327698 BQV327695:BQV327698 CAR327695:CAR327698 CKN327695:CKN327698 CUJ327695:CUJ327698 DEF327695:DEF327698 DOB327695:DOB327698 DXX327695:DXX327698 EHT327695:EHT327698 ERP327695:ERP327698 FBL327695:FBL327698 FLH327695:FLH327698 FVD327695:FVD327698 GEZ327695:GEZ327698 GOV327695:GOV327698 GYR327695:GYR327698 HIN327695:HIN327698 HSJ327695:HSJ327698 ICF327695:ICF327698 IMB327695:IMB327698 IVX327695:IVX327698 JFT327695:JFT327698 JPP327695:JPP327698 JZL327695:JZL327698 KJH327695:KJH327698 KTD327695:KTD327698 LCZ327695:LCZ327698 LMV327695:LMV327698 LWR327695:LWR327698 MGN327695:MGN327698 MQJ327695:MQJ327698 NAF327695:NAF327698 NKB327695:NKB327698 NTX327695:NTX327698 ODT327695:ODT327698 ONP327695:ONP327698 OXL327695:OXL327698 PHH327695:PHH327698 PRD327695:PRD327698 QAZ327695:QAZ327698 QKV327695:QKV327698 QUR327695:QUR327698 REN327695:REN327698 ROJ327695:ROJ327698 RYF327695:RYF327698 SIB327695:SIB327698 SRX327695:SRX327698 TBT327695:TBT327698 TLP327695:TLP327698 TVL327695:TVL327698 UFH327695:UFH327698 UPD327695:UPD327698 UYZ327695:UYZ327698 VIV327695:VIV327698 VSR327695:VSR327698 WCN327695:WCN327698 WMJ327695:WMJ327698 WWF327695:WWF327698 W393231:W393234 JT393231:JT393234 TP393231:TP393234 ADL393231:ADL393234 ANH393231:ANH393234 AXD393231:AXD393234 BGZ393231:BGZ393234 BQV393231:BQV393234 CAR393231:CAR393234 CKN393231:CKN393234 CUJ393231:CUJ393234 DEF393231:DEF393234 DOB393231:DOB393234 DXX393231:DXX393234 EHT393231:EHT393234 ERP393231:ERP393234 FBL393231:FBL393234 FLH393231:FLH393234 FVD393231:FVD393234 GEZ393231:GEZ393234 GOV393231:GOV393234 GYR393231:GYR393234 HIN393231:HIN393234 HSJ393231:HSJ393234 ICF393231:ICF393234 IMB393231:IMB393234 IVX393231:IVX393234 JFT393231:JFT393234 JPP393231:JPP393234 JZL393231:JZL393234 KJH393231:KJH393234 KTD393231:KTD393234 LCZ393231:LCZ393234 LMV393231:LMV393234 LWR393231:LWR393234 MGN393231:MGN393234 MQJ393231:MQJ393234 NAF393231:NAF393234 NKB393231:NKB393234 NTX393231:NTX393234 ODT393231:ODT393234 ONP393231:ONP393234 OXL393231:OXL393234 PHH393231:PHH393234 PRD393231:PRD393234 QAZ393231:QAZ393234 QKV393231:QKV393234 QUR393231:QUR393234 REN393231:REN393234 ROJ393231:ROJ393234 RYF393231:RYF393234 SIB393231:SIB393234 SRX393231:SRX393234 TBT393231:TBT393234 TLP393231:TLP393234 TVL393231:TVL393234 UFH393231:UFH393234 UPD393231:UPD393234 UYZ393231:UYZ393234 VIV393231:VIV393234 VSR393231:VSR393234 WCN393231:WCN393234 WMJ393231:WMJ393234 WWF393231:WWF393234 W458767:W458770 JT458767:JT458770 TP458767:TP458770 ADL458767:ADL458770 ANH458767:ANH458770 AXD458767:AXD458770 BGZ458767:BGZ458770 BQV458767:BQV458770 CAR458767:CAR458770 CKN458767:CKN458770 CUJ458767:CUJ458770 DEF458767:DEF458770 DOB458767:DOB458770 DXX458767:DXX458770 EHT458767:EHT458770 ERP458767:ERP458770 FBL458767:FBL458770 FLH458767:FLH458770 FVD458767:FVD458770 GEZ458767:GEZ458770 GOV458767:GOV458770 GYR458767:GYR458770 HIN458767:HIN458770 HSJ458767:HSJ458770 ICF458767:ICF458770 IMB458767:IMB458770 IVX458767:IVX458770 JFT458767:JFT458770 JPP458767:JPP458770 JZL458767:JZL458770 KJH458767:KJH458770 KTD458767:KTD458770 LCZ458767:LCZ458770 LMV458767:LMV458770 LWR458767:LWR458770 MGN458767:MGN458770 MQJ458767:MQJ458770 NAF458767:NAF458770 NKB458767:NKB458770 NTX458767:NTX458770 ODT458767:ODT458770 ONP458767:ONP458770 OXL458767:OXL458770 PHH458767:PHH458770 PRD458767:PRD458770 QAZ458767:QAZ458770 QKV458767:QKV458770 QUR458767:QUR458770 REN458767:REN458770 ROJ458767:ROJ458770 RYF458767:RYF458770 SIB458767:SIB458770 SRX458767:SRX458770 TBT458767:TBT458770 TLP458767:TLP458770 TVL458767:TVL458770 UFH458767:UFH458770 UPD458767:UPD458770 UYZ458767:UYZ458770 VIV458767:VIV458770 VSR458767:VSR458770 WCN458767:WCN458770 WMJ458767:WMJ458770 WWF458767:WWF458770 W524303:W524306 JT524303:JT524306 TP524303:TP524306 ADL524303:ADL524306 ANH524303:ANH524306 AXD524303:AXD524306 BGZ524303:BGZ524306 BQV524303:BQV524306 CAR524303:CAR524306 CKN524303:CKN524306 CUJ524303:CUJ524306 DEF524303:DEF524306 DOB524303:DOB524306 DXX524303:DXX524306 EHT524303:EHT524306 ERP524303:ERP524306 FBL524303:FBL524306 FLH524303:FLH524306 FVD524303:FVD524306 GEZ524303:GEZ524306 GOV524303:GOV524306 GYR524303:GYR524306 HIN524303:HIN524306 HSJ524303:HSJ524306 ICF524303:ICF524306 IMB524303:IMB524306 IVX524303:IVX524306 JFT524303:JFT524306 JPP524303:JPP524306 JZL524303:JZL524306 KJH524303:KJH524306 KTD524303:KTD524306 LCZ524303:LCZ524306 LMV524303:LMV524306 LWR524303:LWR524306 MGN524303:MGN524306 MQJ524303:MQJ524306 NAF524303:NAF524306 NKB524303:NKB524306 NTX524303:NTX524306 ODT524303:ODT524306 ONP524303:ONP524306 OXL524303:OXL524306 PHH524303:PHH524306 PRD524303:PRD524306 QAZ524303:QAZ524306 QKV524303:QKV524306 QUR524303:QUR524306 REN524303:REN524306 ROJ524303:ROJ524306 RYF524303:RYF524306 SIB524303:SIB524306 SRX524303:SRX524306 TBT524303:TBT524306 TLP524303:TLP524306 TVL524303:TVL524306 UFH524303:UFH524306 UPD524303:UPD524306 UYZ524303:UYZ524306 VIV524303:VIV524306 VSR524303:VSR524306 WCN524303:WCN524306 WMJ524303:WMJ524306 WWF524303:WWF524306 W589839:W589842 JT589839:JT589842 TP589839:TP589842 ADL589839:ADL589842 ANH589839:ANH589842 AXD589839:AXD589842 BGZ589839:BGZ589842 BQV589839:BQV589842 CAR589839:CAR589842 CKN589839:CKN589842 CUJ589839:CUJ589842 DEF589839:DEF589842 DOB589839:DOB589842 DXX589839:DXX589842 EHT589839:EHT589842 ERP589839:ERP589842 FBL589839:FBL589842 FLH589839:FLH589842 FVD589839:FVD589842 GEZ589839:GEZ589842 GOV589839:GOV589842 GYR589839:GYR589842 HIN589839:HIN589842 HSJ589839:HSJ589842 ICF589839:ICF589842 IMB589839:IMB589842 IVX589839:IVX589842 JFT589839:JFT589842 JPP589839:JPP589842 JZL589839:JZL589842 KJH589839:KJH589842 KTD589839:KTD589842 LCZ589839:LCZ589842 LMV589839:LMV589842 LWR589839:LWR589842 MGN589839:MGN589842 MQJ589839:MQJ589842 NAF589839:NAF589842 NKB589839:NKB589842 NTX589839:NTX589842 ODT589839:ODT589842 ONP589839:ONP589842 OXL589839:OXL589842 PHH589839:PHH589842 PRD589839:PRD589842 QAZ589839:QAZ589842 QKV589839:QKV589842 QUR589839:QUR589842 REN589839:REN589842 ROJ589839:ROJ589842 RYF589839:RYF589842 SIB589839:SIB589842 SRX589839:SRX589842 TBT589839:TBT589842 TLP589839:TLP589842 TVL589839:TVL589842 UFH589839:UFH589842 UPD589839:UPD589842 UYZ589839:UYZ589842 VIV589839:VIV589842 VSR589839:VSR589842 WCN589839:WCN589842 WMJ589839:WMJ589842 WWF589839:WWF589842 W655375:W655378 JT655375:JT655378 TP655375:TP655378 ADL655375:ADL655378 ANH655375:ANH655378 AXD655375:AXD655378 BGZ655375:BGZ655378 BQV655375:BQV655378 CAR655375:CAR655378 CKN655375:CKN655378 CUJ655375:CUJ655378 DEF655375:DEF655378 DOB655375:DOB655378 DXX655375:DXX655378 EHT655375:EHT655378 ERP655375:ERP655378 FBL655375:FBL655378 FLH655375:FLH655378 FVD655375:FVD655378 GEZ655375:GEZ655378 GOV655375:GOV655378 GYR655375:GYR655378 HIN655375:HIN655378 HSJ655375:HSJ655378 ICF655375:ICF655378 IMB655375:IMB655378 IVX655375:IVX655378 JFT655375:JFT655378 JPP655375:JPP655378 JZL655375:JZL655378 KJH655375:KJH655378 KTD655375:KTD655378 LCZ655375:LCZ655378 LMV655375:LMV655378 LWR655375:LWR655378 MGN655375:MGN655378 MQJ655375:MQJ655378 NAF655375:NAF655378 NKB655375:NKB655378 NTX655375:NTX655378 ODT655375:ODT655378 ONP655375:ONP655378 OXL655375:OXL655378 PHH655375:PHH655378 PRD655375:PRD655378 QAZ655375:QAZ655378 QKV655375:QKV655378 QUR655375:QUR655378 REN655375:REN655378 ROJ655375:ROJ655378 RYF655375:RYF655378 SIB655375:SIB655378 SRX655375:SRX655378 TBT655375:TBT655378 TLP655375:TLP655378 TVL655375:TVL655378 UFH655375:UFH655378 UPD655375:UPD655378 UYZ655375:UYZ655378 VIV655375:VIV655378 VSR655375:VSR655378 WCN655375:WCN655378 WMJ655375:WMJ655378 WWF655375:WWF655378 W720911:W720914 JT720911:JT720914 TP720911:TP720914 ADL720911:ADL720914 ANH720911:ANH720914 AXD720911:AXD720914 BGZ720911:BGZ720914 BQV720911:BQV720914 CAR720911:CAR720914 CKN720911:CKN720914 CUJ720911:CUJ720914 DEF720911:DEF720914 DOB720911:DOB720914 DXX720911:DXX720914 EHT720911:EHT720914 ERP720911:ERP720914 FBL720911:FBL720914 FLH720911:FLH720914 FVD720911:FVD720914 GEZ720911:GEZ720914 GOV720911:GOV720914 GYR720911:GYR720914 HIN720911:HIN720914 HSJ720911:HSJ720914 ICF720911:ICF720914 IMB720911:IMB720914 IVX720911:IVX720914 JFT720911:JFT720914 JPP720911:JPP720914 JZL720911:JZL720914 KJH720911:KJH720914 KTD720911:KTD720914 LCZ720911:LCZ720914 LMV720911:LMV720914 LWR720911:LWR720914 MGN720911:MGN720914 MQJ720911:MQJ720914 NAF720911:NAF720914 NKB720911:NKB720914 NTX720911:NTX720914 ODT720911:ODT720914 ONP720911:ONP720914 OXL720911:OXL720914 PHH720911:PHH720914 PRD720911:PRD720914 QAZ720911:QAZ720914 QKV720911:QKV720914 QUR720911:QUR720914 REN720911:REN720914 ROJ720911:ROJ720914 RYF720911:RYF720914 SIB720911:SIB720914 SRX720911:SRX720914 TBT720911:TBT720914 TLP720911:TLP720914 TVL720911:TVL720914 UFH720911:UFH720914 UPD720911:UPD720914 UYZ720911:UYZ720914 VIV720911:VIV720914 VSR720911:VSR720914 WCN720911:WCN720914 WMJ720911:WMJ720914 WWF720911:WWF720914 W786447:W786450 JT786447:JT786450 TP786447:TP786450 ADL786447:ADL786450 ANH786447:ANH786450 AXD786447:AXD786450 BGZ786447:BGZ786450 BQV786447:BQV786450 CAR786447:CAR786450 CKN786447:CKN786450 CUJ786447:CUJ786450 DEF786447:DEF786450 DOB786447:DOB786450 DXX786447:DXX786450 EHT786447:EHT786450 ERP786447:ERP786450 FBL786447:FBL786450 FLH786447:FLH786450 FVD786447:FVD786450 GEZ786447:GEZ786450 GOV786447:GOV786450 GYR786447:GYR786450 HIN786447:HIN786450 HSJ786447:HSJ786450 ICF786447:ICF786450 IMB786447:IMB786450 IVX786447:IVX786450 JFT786447:JFT786450 JPP786447:JPP786450 JZL786447:JZL786450 KJH786447:KJH786450 KTD786447:KTD786450 LCZ786447:LCZ786450 LMV786447:LMV786450 LWR786447:LWR786450 MGN786447:MGN786450 MQJ786447:MQJ786450 NAF786447:NAF786450 NKB786447:NKB786450 NTX786447:NTX786450 ODT786447:ODT786450 ONP786447:ONP786450 OXL786447:OXL786450 PHH786447:PHH786450 PRD786447:PRD786450 QAZ786447:QAZ786450 QKV786447:QKV786450 QUR786447:QUR786450 REN786447:REN786450 ROJ786447:ROJ786450 RYF786447:RYF786450 SIB786447:SIB786450 SRX786447:SRX786450 TBT786447:TBT786450 TLP786447:TLP786450 TVL786447:TVL786450 UFH786447:UFH786450 UPD786447:UPD786450 UYZ786447:UYZ786450 VIV786447:VIV786450 VSR786447:VSR786450 WCN786447:WCN786450 WMJ786447:WMJ786450 WWF786447:WWF786450 W851983:W851986 JT851983:JT851986 TP851983:TP851986 ADL851983:ADL851986 ANH851983:ANH851986 AXD851983:AXD851986 BGZ851983:BGZ851986 BQV851983:BQV851986 CAR851983:CAR851986 CKN851983:CKN851986 CUJ851983:CUJ851986 DEF851983:DEF851986 DOB851983:DOB851986 DXX851983:DXX851986 EHT851983:EHT851986 ERP851983:ERP851986 FBL851983:FBL851986 FLH851983:FLH851986 FVD851983:FVD851986 GEZ851983:GEZ851986 GOV851983:GOV851986 GYR851983:GYR851986 HIN851983:HIN851986 HSJ851983:HSJ851986 ICF851983:ICF851986 IMB851983:IMB851986 IVX851983:IVX851986 JFT851983:JFT851986 JPP851983:JPP851986 JZL851983:JZL851986 KJH851983:KJH851986 KTD851983:KTD851986 LCZ851983:LCZ851986 LMV851983:LMV851986 LWR851983:LWR851986 MGN851983:MGN851986 MQJ851983:MQJ851986 NAF851983:NAF851986 NKB851983:NKB851986 NTX851983:NTX851986 ODT851983:ODT851986 ONP851983:ONP851986 OXL851983:OXL851986 PHH851983:PHH851986 PRD851983:PRD851986 QAZ851983:QAZ851986 QKV851983:QKV851986 QUR851983:QUR851986 REN851983:REN851986 ROJ851983:ROJ851986 RYF851983:RYF851986 SIB851983:SIB851986 SRX851983:SRX851986 TBT851983:TBT851986 TLP851983:TLP851986 TVL851983:TVL851986 UFH851983:UFH851986 UPD851983:UPD851986 UYZ851983:UYZ851986 VIV851983:VIV851986 VSR851983:VSR851986 WCN851983:WCN851986 WMJ851983:WMJ851986 WWF851983:WWF851986 W917519:W917522 JT917519:JT917522 TP917519:TP917522 ADL917519:ADL917522 ANH917519:ANH917522 AXD917519:AXD917522 BGZ917519:BGZ917522 BQV917519:BQV917522 CAR917519:CAR917522 CKN917519:CKN917522 CUJ917519:CUJ917522 DEF917519:DEF917522 DOB917519:DOB917522 DXX917519:DXX917522 EHT917519:EHT917522 ERP917519:ERP917522 FBL917519:FBL917522 FLH917519:FLH917522 FVD917519:FVD917522 GEZ917519:GEZ917522 GOV917519:GOV917522 GYR917519:GYR917522 HIN917519:HIN917522 HSJ917519:HSJ917522 ICF917519:ICF917522 IMB917519:IMB917522 IVX917519:IVX917522 JFT917519:JFT917522 JPP917519:JPP917522 JZL917519:JZL917522 KJH917519:KJH917522 KTD917519:KTD917522 LCZ917519:LCZ917522 LMV917519:LMV917522 LWR917519:LWR917522 MGN917519:MGN917522 MQJ917519:MQJ917522 NAF917519:NAF917522 NKB917519:NKB917522 NTX917519:NTX917522 ODT917519:ODT917522 ONP917519:ONP917522 OXL917519:OXL917522 PHH917519:PHH917522 PRD917519:PRD917522 QAZ917519:QAZ917522 QKV917519:QKV917522 QUR917519:QUR917522 REN917519:REN917522 ROJ917519:ROJ917522 RYF917519:RYF917522 SIB917519:SIB917522 SRX917519:SRX917522 TBT917519:TBT917522 TLP917519:TLP917522 TVL917519:TVL917522 UFH917519:UFH917522 UPD917519:UPD917522 UYZ917519:UYZ917522 VIV917519:VIV917522 VSR917519:VSR917522 WCN917519:WCN917522 WMJ917519:WMJ917522 WWF917519:WWF917522 W983055:W983058 JT983055:JT983058 TP983055:TP983058 ADL983055:ADL983058 ANH983055:ANH983058 AXD983055:AXD983058 BGZ983055:BGZ983058 BQV983055:BQV983058 CAR983055:CAR983058 CKN983055:CKN983058 CUJ983055:CUJ983058 DEF983055:DEF983058 DOB983055:DOB983058 DXX983055:DXX983058 EHT983055:EHT983058 ERP983055:ERP983058 FBL983055:FBL983058 FLH983055:FLH983058 FVD983055:FVD983058 GEZ983055:GEZ983058 GOV983055:GOV983058 GYR983055:GYR983058 HIN983055:HIN983058 HSJ983055:HSJ983058 ICF983055:ICF983058 IMB983055:IMB983058 IVX983055:IVX983058 JFT983055:JFT983058 JPP983055:JPP983058 JZL983055:JZL983058 KJH983055:KJH983058 KTD983055:KTD983058 LCZ983055:LCZ983058 LMV983055:LMV983058 LWR983055:LWR983058 MGN983055:MGN983058 MQJ983055:MQJ983058 NAF983055:NAF983058 NKB983055:NKB983058 NTX983055:NTX983058 ODT983055:ODT983058 ONP983055:ONP983058 OXL983055:OXL983058 PHH983055:PHH983058 PRD983055:PRD983058 QAZ983055:QAZ983058 QKV983055:QKV983058 QUR983055:QUR983058 REN983055:REN983058 ROJ983055:ROJ983058 RYF983055:RYF983058 SIB983055:SIB983058 SRX983055:SRX983058 TBT983055:TBT983058 TLP983055:TLP983058 TVL983055:TVL983058 UFH983055:UFH983058 UPD983055:UPD983058 UYZ983055:UYZ983058 VIV983055:VIV983058 VSR983055:VSR983058 WCN983055:WCN983058 WMJ983055:WMJ983058 WWF983055:WWF983058 WWF983066:WWF983089 JT16:JT49 TP16:TP49 ADL16:ADL49 ANH16:ANH49 AXD16:AXD49 BGZ16:BGZ49 BQV16:BQV49 CAR16:CAR49 CKN16:CKN49 CUJ16:CUJ49 DEF16:DEF49 DOB16:DOB49 DXX16:DXX49 EHT16:EHT49 ERP16:ERP49 FBL16:FBL49 FLH16:FLH49 FVD16:FVD49 GEZ16:GEZ49 GOV16:GOV49 GYR16:GYR49 HIN16:HIN49 HSJ16:HSJ49 ICF16:ICF49 IMB16:IMB49 IVX16:IVX49 JFT16:JFT49 JPP16:JPP49 JZL16:JZL49 KJH16:KJH49 KTD16:KTD49 LCZ16:LCZ49 LMV16:LMV49 LWR16:LWR49 MGN16:MGN49 MQJ16:MQJ49 NAF16:NAF49 NKB16:NKB49 NTX16:NTX49 ODT16:ODT49 ONP16:ONP49 OXL16:OXL49 PHH16:PHH49 PRD16:PRD49 QAZ16:QAZ49 QKV16:QKV49 QUR16:QUR49 REN16:REN49 ROJ16:ROJ49 RYF16:RYF49 SIB16:SIB49 SRX16:SRX49 TBT16:TBT49 TLP16:TLP49 TVL16:TVL49 UFH16:UFH49 UPD16:UPD49 UYZ16:UYZ49 VIV16:VIV49 VSR16:VSR49 WCN16:WCN49 WMJ16:WMJ49 WWF16:WWF49 W65562:W65585 JT65562:JT65585 TP65562:TP65585 ADL65562:ADL65585 ANH65562:ANH65585 AXD65562:AXD65585 BGZ65562:BGZ65585 BQV65562:BQV65585 CAR65562:CAR65585 CKN65562:CKN65585 CUJ65562:CUJ65585 DEF65562:DEF65585 DOB65562:DOB65585 DXX65562:DXX65585 EHT65562:EHT65585 ERP65562:ERP65585 FBL65562:FBL65585 FLH65562:FLH65585 FVD65562:FVD65585 GEZ65562:GEZ65585 GOV65562:GOV65585 GYR65562:GYR65585 HIN65562:HIN65585 HSJ65562:HSJ65585 ICF65562:ICF65585 IMB65562:IMB65585 IVX65562:IVX65585 JFT65562:JFT65585 JPP65562:JPP65585 JZL65562:JZL65585 KJH65562:KJH65585 KTD65562:KTD65585 LCZ65562:LCZ65585 LMV65562:LMV65585 LWR65562:LWR65585 MGN65562:MGN65585 MQJ65562:MQJ65585 NAF65562:NAF65585 NKB65562:NKB65585 NTX65562:NTX65585 ODT65562:ODT65585 ONP65562:ONP65585 OXL65562:OXL65585 PHH65562:PHH65585 PRD65562:PRD65585 QAZ65562:QAZ65585 QKV65562:QKV65585 QUR65562:QUR65585 REN65562:REN65585 ROJ65562:ROJ65585 RYF65562:RYF65585 SIB65562:SIB65585 SRX65562:SRX65585 TBT65562:TBT65585 TLP65562:TLP65585 TVL65562:TVL65585 UFH65562:UFH65585 UPD65562:UPD65585 UYZ65562:UYZ65585 VIV65562:VIV65585 VSR65562:VSR65585 WCN65562:WCN65585 WMJ65562:WMJ65585 WWF65562:WWF65585 W131098:W131121 JT131098:JT131121 TP131098:TP131121 ADL131098:ADL131121 ANH131098:ANH131121 AXD131098:AXD131121 BGZ131098:BGZ131121 BQV131098:BQV131121 CAR131098:CAR131121 CKN131098:CKN131121 CUJ131098:CUJ131121 DEF131098:DEF131121 DOB131098:DOB131121 DXX131098:DXX131121 EHT131098:EHT131121 ERP131098:ERP131121 FBL131098:FBL131121 FLH131098:FLH131121 FVD131098:FVD131121 GEZ131098:GEZ131121 GOV131098:GOV131121 GYR131098:GYR131121 HIN131098:HIN131121 HSJ131098:HSJ131121 ICF131098:ICF131121 IMB131098:IMB131121 IVX131098:IVX131121 JFT131098:JFT131121 JPP131098:JPP131121 JZL131098:JZL131121 KJH131098:KJH131121 KTD131098:KTD131121 LCZ131098:LCZ131121 LMV131098:LMV131121 LWR131098:LWR131121 MGN131098:MGN131121 MQJ131098:MQJ131121 NAF131098:NAF131121 NKB131098:NKB131121 NTX131098:NTX131121 ODT131098:ODT131121 ONP131098:ONP131121 OXL131098:OXL131121 PHH131098:PHH131121 PRD131098:PRD131121 QAZ131098:QAZ131121 QKV131098:QKV131121 QUR131098:QUR131121 REN131098:REN131121 ROJ131098:ROJ131121 RYF131098:RYF131121 SIB131098:SIB131121 SRX131098:SRX131121 TBT131098:TBT131121 TLP131098:TLP131121 TVL131098:TVL131121 UFH131098:UFH131121 UPD131098:UPD131121 UYZ131098:UYZ131121 VIV131098:VIV131121 VSR131098:VSR131121 WCN131098:WCN131121 WMJ131098:WMJ131121 WWF131098:WWF131121 W196634:W196657 JT196634:JT196657 TP196634:TP196657 ADL196634:ADL196657 ANH196634:ANH196657 AXD196634:AXD196657 BGZ196634:BGZ196657 BQV196634:BQV196657 CAR196634:CAR196657 CKN196634:CKN196657 CUJ196634:CUJ196657 DEF196634:DEF196657 DOB196634:DOB196657 DXX196634:DXX196657 EHT196634:EHT196657 ERP196634:ERP196657 FBL196634:FBL196657 FLH196634:FLH196657 FVD196634:FVD196657 GEZ196634:GEZ196657 GOV196634:GOV196657 GYR196634:GYR196657 HIN196634:HIN196657 HSJ196634:HSJ196657 ICF196634:ICF196657 IMB196634:IMB196657 IVX196634:IVX196657 JFT196634:JFT196657 JPP196634:JPP196657 JZL196634:JZL196657 KJH196634:KJH196657 KTD196634:KTD196657 LCZ196634:LCZ196657 LMV196634:LMV196657 LWR196634:LWR196657 MGN196634:MGN196657 MQJ196634:MQJ196657 NAF196634:NAF196657 NKB196634:NKB196657 NTX196634:NTX196657 ODT196634:ODT196657 ONP196634:ONP196657 OXL196634:OXL196657 PHH196634:PHH196657 PRD196634:PRD196657 QAZ196634:QAZ196657 QKV196634:QKV196657 QUR196634:QUR196657 REN196634:REN196657 ROJ196634:ROJ196657 RYF196634:RYF196657 SIB196634:SIB196657 SRX196634:SRX196657 TBT196634:TBT196657 TLP196634:TLP196657 TVL196634:TVL196657 UFH196634:UFH196657 UPD196634:UPD196657 UYZ196634:UYZ196657 VIV196634:VIV196657 VSR196634:VSR196657 WCN196634:WCN196657 WMJ196634:WMJ196657 WWF196634:WWF196657 W262170:W262193 JT262170:JT262193 TP262170:TP262193 ADL262170:ADL262193 ANH262170:ANH262193 AXD262170:AXD262193 BGZ262170:BGZ262193 BQV262170:BQV262193 CAR262170:CAR262193 CKN262170:CKN262193 CUJ262170:CUJ262193 DEF262170:DEF262193 DOB262170:DOB262193 DXX262170:DXX262193 EHT262170:EHT262193 ERP262170:ERP262193 FBL262170:FBL262193 FLH262170:FLH262193 FVD262170:FVD262193 GEZ262170:GEZ262193 GOV262170:GOV262193 GYR262170:GYR262193 HIN262170:HIN262193 HSJ262170:HSJ262193 ICF262170:ICF262193 IMB262170:IMB262193 IVX262170:IVX262193 JFT262170:JFT262193 JPP262170:JPP262193 JZL262170:JZL262193 KJH262170:KJH262193 KTD262170:KTD262193 LCZ262170:LCZ262193 LMV262170:LMV262193 LWR262170:LWR262193 MGN262170:MGN262193 MQJ262170:MQJ262193 NAF262170:NAF262193 NKB262170:NKB262193 NTX262170:NTX262193 ODT262170:ODT262193 ONP262170:ONP262193 OXL262170:OXL262193 PHH262170:PHH262193 PRD262170:PRD262193 QAZ262170:QAZ262193 QKV262170:QKV262193 QUR262170:QUR262193 REN262170:REN262193 ROJ262170:ROJ262193 RYF262170:RYF262193 SIB262170:SIB262193 SRX262170:SRX262193 TBT262170:TBT262193 TLP262170:TLP262193 TVL262170:TVL262193 UFH262170:UFH262193 UPD262170:UPD262193 UYZ262170:UYZ262193 VIV262170:VIV262193 VSR262170:VSR262193 WCN262170:WCN262193 WMJ262170:WMJ262193 WWF262170:WWF262193 W327706:W327729 JT327706:JT327729 TP327706:TP327729 ADL327706:ADL327729 ANH327706:ANH327729 AXD327706:AXD327729 BGZ327706:BGZ327729 BQV327706:BQV327729 CAR327706:CAR327729 CKN327706:CKN327729 CUJ327706:CUJ327729 DEF327706:DEF327729 DOB327706:DOB327729 DXX327706:DXX327729 EHT327706:EHT327729 ERP327706:ERP327729 FBL327706:FBL327729 FLH327706:FLH327729 FVD327706:FVD327729 GEZ327706:GEZ327729 GOV327706:GOV327729 GYR327706:GYR327729 HIN327706:HIN327729 HSJ327706:HSJ327729 ICF327706:ICF327729 IMB327706:IMB327729 IVX327706:IVX327729 JFT327706:JFT327729 JPP327706:JPP327729 JZL327706:JZL327729 KJH327706:KJH327729 KTD327706:KTD327729 LCZ327706:LCZ327729 LMV327706:LMV327729 LWR327706:LWR327729 MGN327706:MGN327729 MQJ327706:MQJ327729 NAF327706:NAF327729 NKB327706:NKB327729 NTX327706:NTX327729 ODT327706:ODT327729 ONP327706:ONP327729 OXL327706:OXL327729 PHH327706:PHH327729 PRD327706:PRD327729 QAZ327706:QAZ327729 QKV327706:QKV327729 QUR327706:QUR327729 REN327706:REN327729 ROJ327706:ROJ327729 RYF327706:RYF327729 SIB327706:SIB327729 SRX327706:SRX327729 TBT327706:TBT327729 TLP327706:TLP327729 TVL327706:TVL327729 UFH327706:UFH327729 UPD327706:UPD327729 UYZ327706:UYZ327729 VIV327706:VIV327729 VSR327706:VSR327729 WCN327706:WCN327729 WMJ327706:WMJ327729 WWF327706:WWF327729 W393242:W393265 JT393242:JT393265 TP393242:TP393265 ADL393242:ADL393265 ANH393242:ANH393265 AXD393242:AXD393265 BGZ393242:BGZ393265 BQV393242:BQV393265 CAR393242:CAR393265 CKN393242:CKN393265 CUJ393242:CUJ393265 DEF393242:DEF393265 DOB393242:DOB393265 DXX393242:DXX393265 EHT393242:EHT393265 ERP393242:ERP393265 FBL393242:FBL393265 FLH393242:FLH393265 FVD393242:FVD393265 GEZ393242:GEZ393265 GOV393242:GOV393265 GYR393242:GYR393265 HIN393242:HIN393265 HSJ393242:HSJ393265 ICF393242:ICF393265 IMB393242:IMB393265 IVX393242:IVX393265 JFT393242:JFT393265 JPP393242:JPP393265 JZL393242:JZL393265 KJH393242:KJH393265 KTD393242:KTD393265 LCZ393242:LCZ393265 LMV393242:LMV393265 LWR393242:LWR393265 MGN393242:MGN393265 MQJ393242:MQJ393265 NAF393242:NAF393265 NKB393242:NKB393265 NTX393242:NTX393265 ODT393242:ODT393265 ONP393242:ONP393265 OXL393242:OXL393265 PHH393242:PHH393265 PRD393242:PRD393265 QAZ393242:QAZ393265 QKV393242:QKV393265 QUR393242:QUR393265 REN393242:REN393265 ROJ393242:ROJ393265 RYF393242:RYF393265 SIB393242:SIB393265 SRX393242:SRX393265 TBT393242:TBT393265 TLP393242:TLP393265 TVL393242:TVL393265 UFH393242:UFH393265 UPD393242:UPD393265 UYZ393242:UYZ393265 VIV393242:VIV393265 VSR393242:VSR393265 WCN393242:WCN393265 WMJ393242:WMJ393265 WWF393242:WWF393265 W458778:W458801 JT458778:JT458801 TP458778:TP458801 ADL458778:ADL458801 ANH458778:ANH458801 AXD458778:AXD458801 BGZ458778:BGZ458801 BQV458778:BQV458801 CAR458778:CAR458801 CKN458778:CKN458801 CUJ458778:CUJ458801 DEF458778:DEF458801 DOB458778:DOB458801 DXX458778:DXX458801 EHT458778:EHT458801 ERP458778:ERP458801 FBL458778:FBL458801 FLH458778:FLH458801 FVD458778:FVD458801 GEZ458778:GEZ458801 GOV458778:GOV458801 GYR458778:GYR458801 HIN458778:HIN458801 HSJ458778:HSJ458801 ICF458778:ICF458801 IMB458778:IMB458801 IVX458778:IVX458801 JFT458778:JFT458801 JPP458778:JPP458801 JZL458778:JZL458801 KJH458778:KJH458801 KTD458778:KTD458801 LCZ458778:LCZ458801 LMV458778:LMV458801 LWR458778:LWR458801 MGN458778:MGN458801 MQJ458778:MQJ458801 NAF458778:NAF458801 NKB458778:NKB458801 NTX458778:NTX458801 ODT458778:ODT458801 ONP458778:ONP458801 OXL458778:OXL458801 PHH458778:PHH458801 PRD458778:PRD458801 QAZ458778:QAZ458801 QKV458778:QKV458801 QUR458778:QUR458801 REN458778:REN458801 ROJ458778:ROJ458801 RYF458778:RYF458801 SIB458778:SIB458801 SRX458778:SRX458801 TBT458778:TBT458801 TLP458778:TLP458801 TVL458778:TVL458801 UFH458778:UFH458801 UPD458778:UPD458801 UYZ458778:UYZ458801 VIV458778:VIV458801 VSR458778:VSR458801 WCN458778:WCN458801 WMJ458778:WMJ458801 WWF458778:WWF458801 W524314:W524337 JT524314:JT524337 TP524314:TP524337 ADL524314:ADL524337 ANH524314:ANH524337 AXD524314:AXD524337 BGZ524314:BGZ524337 BQV524314:BQV524337 CAR524314:CAR524337 CKN524314:CKN524337 CUJ524314:CUJ524337 DEF524314:DEF524337 DOB524314:DOB524337 DXX524314:DXX524337 EHT524314:EHT524337 ERP524314:ERP524337 FBL524314:FBL524337 FLH524314:FLH524337 FVD524314:FVD524337 GEZ524314:GEZ524337 GOV524314:GOV524337 GYR524314:GYR524337 HIN524314:HIN524337 HSJ524314:HSJ524337 ICF524314:ICF524337 IMB524314:IMB524337 IVX524314:IVX524337 JFT524314:JFT524337 JPP524314:JPP524337 JZL524314:JZL524337 KJH524314:KJH524337 KTD524314:KTD524337 LCZ524314:LCZ524337 LMV524314:LMV524337 LWR524314:LWR524337 MGN524314:MGN524337 MQJ524314:MQJ524337 NAF524314:NAF524337 NKB524314:NKB524337 NTX524314:NTX524337 ODT524314:ODT524337 ONP524314:ONP524337 OXL524314:OXL524337 PHH524314:PHH524337 PRD524314:PRD524337 QAZ524314:QAZ524337 QKV524314:QKV524337 QUR524314:QUR524337 REN524314:REN524337 ROJ524314:ROJ524337 RYF524314:RYF524337 SIB524314:SIB524337 SRX524314:SRX524337 TBT524314:TBT524337 TLP524314:TLP524337 TVL524314:TVL524337 UFH524314:UFH524337 UPD524314:UPD524337 UYZ524314:UYZ524337 VIV524314:VIV524337 VSR524314:VSR524337 WCN524314:WCN524337 WMJ524314:WMJ524337 WWF524314:WWF524337 W589850:W589873 JT589850:JT589873 TP589850:TP589873 ADL589850:ADL589873 ANH589850:ANH589873 AXD589850:AXD589873 BGZ589850:BGZ589873 BQV589850:BQV589873 CAR589850:CAR589873 CKN589850:CKN589873 CUJ589850:CUJ589873 DEF589850:DEF589873 DOB589850:DOB589873 DXX589850:DXX589873 EHT589850:EHT589873 ERP589850:ERP589873 FBL589850:FBL589873 FLH589850:FLH589873 FVD589850:FVD589873 GEZ589850:GEZ589873 GOV589850:GOV589873 GYR589850:GYR589873 HIN589850:HIN589873 HSJ589850:HSJ589873 ICF589850:ICF589873 IMB589850:IMB589873 IVX589850:IVX589873 JFT589850:JFT589873 JPP589850:JPP589873 JZL589850:JZL589873 KJH589850:KJH589873 KTD589850:KTD589873 LCZ589850:LCZ589873 LMV589850:LMV589873 LWR589850:LWR589873 MGN589850:MGN589873 MQJ589850:MQJ589873 NAF589850:NAF589873 NKB589850:NKB589873 NTX589850:NTX589873 ODT589850:ODT589873 ONP589850:ONP589873 OXL589850:OXL589873 PHH589850:PHH589873 PRD589850:PRD589873 QAZ589850:QAZ589873 QKV589850:QKV589873 QUR589850:QUR589873 REN589850:REN589873 ROJ589850:ROJ589873 RYF589850:RYF589873 SIB589850:SIB589873 SRX589850:SRX589873 TBT589850:TBT589873 TLP589850:TLP589873 TVL589850:TVL589873 UFH589850:UFH589873 UPD589850:UPD589873 UYZ589850:UYZ589873 VIV589850:VIV589873 VSR589850:VSR589873 WCN589850:WCN589873 WMJ589850:WMJ589873 WWF589850:WWF589873 W655386:W655409 JT655386:JT655409 TP655386:TP655409 ADL655386:ADL655409 ANH655386:ANH655409 AXD655386:AXD655409 BGZ655386:BGZ655409 BQV655386:BQV655409 CAR655386:CAR655409 CKN655386:CKN655409 CUJ655386:CUJ655409 DEF655386:DEF655409 DOB655386:DOB655409 DXX655386:DXX655409 EHT655386:EHT655409 ERP655386:ERP655409 FBL655386:FBL655409 FLH655386:FLH655409 FVD655386:FVD655409 GEZ655386:GEZ655409 GOV655386:GOV655409 GYR655386:GYR655409 HIN655386:HIN655409 HSJ655386:HSJ655409 ICF655386:ICF655409 IMB655386:IMB655409 IVX655386:IVX655409 JFT655386:JFT655409 JPP655386:JPP655409 JZL655386:JZL655409 KJH655386:KJH655409 KTD655386:KTD655409 LCZ655386:LCZ655409 LMV655386:LMV655409 LWR655386:LWR655409 MGN655386:MGN655409 MQJ655386:MQJ655409 NAF655386:NAF655409 NKB655386:NKB655409 NTX655386:NTX655409 ODT655386:ODT655409 ONP655386:ONP655409 OXL655386:OXL655409 PHH655386:PHH655409 PRD655386:PRD655409 QAZ655386:QAZ655409 QKV655386:QKV655409 QUR655386:QUR655409 REN655386:REN655409 ROJ655386:ROJ655409 RYF655386:RYF655409 SIB655386:SIB655409 SRX655386:SRX655409 TBT655386:TBT655409 TLP655386:TLP655409 TVL655386:TVL655409 UFH655386:UFH655409 UPD655386:UPD655409 UYZ655386:UYZ655409 VIV655386:VIV655409 VSR655386:VSR655409 WCN655386:WCN655409 WMJ655386:WMJ655409 WWF655386:WWF655409 W720922:W720945 JT720922:JT720945 TP720922:TP720945 ADL720922:ADL720945 ANH720922:ANH720945 AXD720922:AXD720945 BGZ720922:BGZ720945 BQV720922:BQV720945 CAR720922:CAR720945 CKN720922:CKN720945 CUJ720922:CUJ720945 DEF720922:DEF720945 DOB720922:DOB720945 DXX720922:DXX720945 EHT720922:EHT720945 ERP720922:ERP720945 FBL720922:FBL720945 FLH720922:FLH720945 FVD720922:FVD720945 GEZ720922:GEZ720945 GOV720922:GOV720945 GYR720922:GYR720945 HIN720922:HIN720945 HSJ720922:HSJ720945 ICF720922:ICF720945 IMB720922:IMB720945 IVX720922:IVX720945 JFT720922:JFT720945 JPP720922:JPP720945 JZL720922:JZL720945 KJH720922:KJH720945 KTD720922:KTD720945 LCZ720922:LCZ720945 LMV720922:LMV720945 LWR720922:LWR720945 MGN720922:MGN720945 MQJ720922:MQJ720945 NAF720922:NAF720945 NKB720922:NKB720945 NTX720922:NTX720945 ODT720922:ODT720945 ONP720922:ONP720945 OXL720922:OXL720945 PHH720922:PHH720945 PRD720922:PRD720945 QAZ720922:QAZ720945 QKV720922:QKV720945 QUR720922:QUR720945 REN720922:REN720945 ROJ720922:ROJ720945 RYF720922:RYF720945 SIB720922:SIB720945 SRX720922:SRX720945 TBT720922:TBT720945 TLP720922:TLP720945 TVL720922:TVL720945 UFH720922:UFH720945 UPD720922:UPD720945 UYZ720922:UYZ720945 VIV720922:VIV720945 VSR720922:VSR720945 WCN720922:WCN720945 WMJ720922:WMJ720945 WWF720922:WWF720945 W786458:W786481 JT786458:JT786481 TP786458:TP786481 ADL786458:ADL786481 ANH786458:ANH786481 AXD786458:AXD786481 BGZ786458:BGZ786481 BQV786458:BQV786481 CAR786458:CAR786481 CKN786458:CKN786481 CUJ786458:CUJ786481 DEF786458:DEF786481 DOB786458:DOB786481 DXX786458:DXX786481 EHT786458:EHT786481 ERP786458:ERP786481 FBL786458:FBL786481 FLH786458:FLH786481 FVD786458:FVD786481 GEZ786458:GEZ786481 GOV786458:GOV786481 GYR786458:GYR786481 HIN786458:HIN786481 HSJ786458:HSJ786481 ICF786458:ICF786481 IMB786458:IMB786481 IVX786458:IVX786481 JFT786458:JFT786481 JPP786458:JPP786481 JZL786458:JZL786481 KJH786458:KJH786481 KTD786458:KTD786481 LCZ786458:LCZ786481 LMV786458:LMV786481 LWR786458:LWR786481 MGN786458:MGN786481 MQJ786458:MQJ786481 NAF786458:NAF786481 NKB786458:NKB786481 NTX786458:NTX786481 ODT786458:ODT786481 ONP786458:ONP786481 OXL786458:OXL786481 PHH786458:PHH786481 PRD786458:PRD786481 QAZ786458:QAZ786481 QKV786458:QKV786481 QUR786458:QUR786481 REN786458:REN786481 ROJ786458:ROJ786481 RYF786458:RYF786481 SIB786458:SIB786481 SRX786458:SRX786481 TBT786458:TBT786481 TLP786458:TLP786481 TVL786458:TVL786481 UFH786458:UFH786481 UPD786458:UPD786481 UYZ786458:UYZ786481 VIV786458:VIV786481 VSR786458:VSR786481 WCN786458:WCN786481 WMJ786458:WMJ786481 WWF786458:WWF786481 W851994:W852017 JT851994:JT852017 TP851994:TP852017 ADL851994:ADL852017 ANH851994:ANH852017 AXD851994:AXD852017 BGZ851994:BGZ852017 BQV851994:BQV852017 CAR851994:CAR852017 CKN851994:CKN852017 CUJ851994:CUJ852017 DEF851994:DEF852017 DOB851994:DOB852017 DXX851994:DXX852017 EHT851994:EHT852017 ERP851994:ERP852017 FBL851994:FBL852017 FLH851994:FLH852017 FVD851994:FVD852017 GEZ851994:GEZ852017 GOV851994:GOV852017 GYR851994:GYR852017 HIN851994:HIN852017 HSJ851994:HSJ852017 ICF851994:ICF852017 IMB851994:IMB852017 IVX851994:IVX852017 JFT851994:JFT852017 JPP851994:JPP852017 JZL851994:JZL852017 KJH851994:KJH852017 KTD851994:KTD852017 LCZ851994:LCZ852017 LMV851994:LMV852017 LWR851994:LWR852017 MGN851994:MGN852017 MQJ851994:MQJ852017 NAF851994:NAF852017 NKB851994:NKB852017 NTX851994:NTX852017 ODT851994:ODT852017 ONP851994:ONP852017 OXL851994:OXL852017 PHH851994:PHH852017 PRD851994:PRD852017 QAZ851994:QAZ852017 QKV851994:QKV852017 QUR851994:QUR852017 REN851994:REN852017 ROJ851994:ROJ852017 RYF851994:RYF852017 SIB851994:SIB852017 SRX851994:SRX852017 TBT851994:TBT852017 TLP851994:TLP852017 TVL851994:TVL852017 UFH851994:UFH852017 UPD851994:UPD852017 UYZ851994:UYZ852017 VIV851994:VIV852017 VSR851994:VSR852017 WCN851994:WCN852017 WMJ851994:WMJ852017 WWF851994:WWF852017 W917530:W917553 JT917530:JT917553 TP917530:TP917553 ADL917530:ADL917553 ANH917530:ANH917553 AXD917530:AXD917553 BGZ917530:BGZ917553 BQV917530:BQV917553 CAR917530:CAR917553 CKN917530:CKN917553 CUJ917530:CUJ917553 DEF917530:DEF917553 DOB917530:DOB917553 DXX917530:DXX917553 EHT917530:EHT917553 ERP917530:ERP917553 FBL917530:FBL917553 FLH917530:FLH917553 FVD917530:FVD917553 GEZ917530:GEZ917553 GOV917530:GOV917553 GYR917530:GYR917553 HIN917530:HIN917553 HSJ917530:HSJ917553 ICF917530:ICF917553 IMB917530:IMB917553 IVX917530:IVX917553 JFT917530:JFT917553 JPP917530:JPP917553 JZL917530:JZL917553 KJH917530:KJH917553 KTD917530:KTD917553 LCZ917530:LCZ917553 LMV917530:LMV917553 LWR917530:LWR917553 MGN917530:MGN917553 MQJ917530:MQJ917553 NAF917530:NAF917553 NKB917530:NKB917553 NTX917530:NTX917553 ODT917530:ODT917553 ONP917530:ONP917553 OXL917530:OXL917553 PHH917530:PHH917553 PRD917530:PRD917553 QAZ917530:QAZ917553 QKV917530:QKV917553 QUR917530:QUR917553 REN917530:REN917553 ROJ917530:ROJ917553 RYF917530:RYF917553 SIB917530:SIB917553 SRX917530:SRX917553 TBT917530:TBT917553 TLP917530:TLP917553 TVL917530:TVL917553 UFH917530:UFH917553 UPD917530:UPD917553 UYZ917530:UYZ917553 VIV917530:VIV917553 VSR917530:VSR917553 WCN917530:WCN917553 WMJ917530:WMJ917553 WWF917530:WWF917553 W983066:W983089 JT983066:JT983089 TP983066:TP983089 ADL983066:ADL983089 ANH983066:ANH983089 AXD983066:AXD983089 BGZ983066:BGZ983089 BQV983066:BQV983089 CAR983066:CAR983089 CKN983066:CKN983089 CUJ983066:CUJ983089 DEF983066:DEF983089 DOB983066:DOB983089 DXX983066:DXX983089 EHT983066:EHT983089 ERP983066:ERP983089 FBL983066:FBL983089 FLH983066:FLH983089 FVD983066:FVD983089 GEZ983066:GEZ983089 GOV983066:GOV983089 GYR983066:GYR983089 HIN983066:HIN983089 HSJ983066:HSJ983089 ICF983066:ICF983089 IMB983066:IMB983089 IVX983066:IVX983089 JFT983066:JFT983089 JPP983066:JPP983089 JZL983066:JZL983089 KJH983066:KJH983089 KTD983066:KTD983089 LCZ983066:LCZ983089 LMV983066:LMV983089 LWR983066:LWR983089 MGN983066:MGN983089 MQJ983066:MQJ983089 NAF983066:NAF983089 NKB983066:NKB983089 NTX983066:NTX983089 ODT983066:ODT983089 ONP983066:ONP983089 OXL983066:OXL983089 PHH983066:PHH983089 PRD983066:PRD983089 QAZ983066:QAZ983089 QKV983066:QKV983089 QUR983066:QUR983089 REN983066:REN983089 ROJ983066:ROJ983089 RYF983066:RYF983089 SIB983066:SIB983089 SRX983066:SRX983089 TBT983066:TBT983089 TLP983066:TLP983089 TVL983066:TVL983089 UFH983066:UFH983089 UPD983066:UPD983089 UYZ983066:UYZ983089 VIV983066:VIV983089 VSR983066:VSR983089 WCN983066:WCN983089 WMJ983066:WMJ983089 W16:W49">
      <formula1>0</formula1>
      <formula2>20</formula2>
    </dataValidation>
    <dataValidation type="decimal" allowBlank="1" showInputMessage="1" showErrorMessage="1" errorTitle="الرجاء التصحيح" error="العدد يجب أن يكون بين 0 و 20" sqref="AA5:AD49 JA5:JD49 SW5:SZ49 ACS5:ACV49 AMO5:AMR49 AWK5:AWN49 BGG5:BGJ49 BQC5:BQF49 BZY5:CAB49 CJU5:CJX49 CTQ5:CTT49 DDM5:DDP49 DNI5:DNL49 DXE5:DXH49 EHA5:EHD49 EQW5:EQZ49 FAS5:FAV49 FKO5:FKR49 FUK5:FUN49 GEG5:GEJ49 GOC5:GOF49 GXY5:GYB49 HHU5:HHX49 HRQ5:HRT49 IBM5:IBP49 ILI5:ILL49 IVE5:IVH49 JFA5:JFD49 JOW5:JOZ49 JYS5:JYV49 KIO5:KIR49 KSK5:KSN49 LCG5:LCJ49 LMC5:LMF49 LVY5:LWB49 MFU5:MFX49 MPQ5:MPT49 MZM5:MZP49 NJI5:NJL49 NTE5:NTH49 ODA5:ODD49 OMW5:OMZ49 OWS5:OWV49 PGO5:PGR49 PQK5:PQN49 QAG5:QAJ49 QKC5:QKF49 QTY5:QUB49 RDU5:RDX49 RNQ5:RNT49 RXM5:RXP49 SHI5:SHL49 SRE5:SRH49 TBA5:TBD49 TKW5:TKZ49 TUS5:TUV49 UEO5:UER49 UOK5:UON49 UYG5:UYJ49 VIC5:VIF49 VRY5:VSB49 WBU5:WBX49 WLQ5:WLT49 WVM5:WVP49 D65551:G65585 JA65551:JD65585 SW65551:SZ65585 ACS65551:ACV65585 AMO65551:AMR65585 AWK65551:AWN65585 BGG65551:BGJ65585 BQC65551:BQF65585 BZY65551:CAB65585 CJU65551:CJX65585 CTQ65551:CTT65585 DDM65551:DDP65585 DNI65551:DNL65585 DXE65551:DXH65585 EHA65551:EHD65585 EQW65551:EQZ65585 FAS65551:FAV65585 FKO65551:FKR65585 FUK65551:FUN65585 GEG65551:GEJ65585 GOC65551:GOF65585 GXY65551:GYB65585 HHU65551:HHX65585 HRQ65551:HRT65585 IBM65551:IBP65585 ILI65551:ILL65585 IVE65551:IVH65585 JFA65551:JFD65585 JOW65551:JOZ65585 JYS65551:JYV65585 KIO65551:KIR65585 KSK65551:KSN65585 LCG65551:LCJ65585 LMC65551:LMF65585 LVY65551:LWB65585 MFU65551:MFX65585 MPQ65551:MPT65585 MZM65551:MZP65585 NJI65551:NJL65585 NTE65551:NTH65585 ODA65551:ODD65585 OMW65551:OMZ65585 OWS65551:OWV65585 PGO65551:PGR65585 PQK65551:PQN65585 QAG65551:QAJ65585 QKC65551:QKF65585 QTY65551:QUB65585 RDU65551:RDX65585 RNQ65551:RNT65585 RXM65551:RXP65585 SHI65551:SHL65585 SRE65551:SRH65585 TBA65551:TBD65585 TKW65551:TKZ65585 TUS65551:TUV65585 UEO65551:UER65585 UOK65551:UON65585 UYG65551:UYJ65585 VIC65551:VIF65585 VRY65551:VSB65585 WBU65551:WBX65585 WLQ65551:WLT65585 WVM65551:WVP65585 D131087:G131121 JA131087:JD131121 SW131087:SZ131121 ACS131087:ACV131121 AMO131087:AMR131121 AWK131087:AWN131121 BGG131087:BGJ131121 BQC131087:BQF131121 BZY131087:CAB131121 CJU131087:CJX131121 CTQ131087:CTT131121 DDM131087:DDP131121 DNI131087:DNL131121 DXE131087:DXH131121 EHA131087:EHD131121 EQW131087:EQZ131121 FAS131087:FAV131121 FKO131087:FKR131121 FUK131087:FUN131121 GEG131087:GEJ131121 GOC131087:GOF131121 GXY131087:GYB131121 HHU131087:HHX131121 HRQ131087:HRT131121 IBM131087:IBP131121 ILI131087:ILL131121 IVE131087:IVH131121 JFA131087:JFD131121 JOW131087:JOZ131121 JYS131087:JYV131121 KIO131087:KIR131121 KSK131087:KSN131121 LCG131087:LCJ131121 LMC131087:LMF131121 LVY131087:LWB131121 MFU131087:MFX131121 MPQ131087:MPT131121 MZM131087:MZP131121 NJI131087:NJL131121 NTE131087:NTH131121 ODA131087:ODD131121 OMW131087:OMZ131121 OWS131087:OWV131121 PGO131087:PGR131121 PQK131087:PQN131121 QAG131087:QAJ131121 QKC131087:QKF131121 QTY131087:QUB131121 RDU131087:RDX131121 RNQ131087:RNT131121 RXM131087:RXP131121 SHI131087:SHL131121 SRE131087:SRH131121 TBA131087:TBD131121 TKW131087:TKZ131121 TUS131087:TUV131121 UEO131087:UER131121 UOK131087:UON131121 UYG131087:UYJ131121 VIC131087:VIF131121 VRY131087:VSB131121 WBU131087:WBX131121 WLQ131087:WLT131121 WVM131087:WVP131121 D196623:G196657 JA196623:JD196657 SW196623:SZ196657 ACS196623:ACV196657 AMO196623:AMR196657 AWK196623:AWN196657 BGG196623:BGJ196657 BQC196623:BQF196657 BZY196623:CAB196657 CJU196623:CJX196657 CTQ196623:CTT196657 DDM196623:DDP196657 DNI196623:DNL196657 DXE196623:DXH196657 EHA196623:EHD196657 EQW196623:EQZ196657 FAS196623:FAV196657 FKO196623:FKR196657 FUK196623:FUN196657 GEG196623:GEJ196657 GOC196623:GOF196657 GXY196623:GYB196657 HHU196623:HHX196657 HRQ196623:HRT196657 IBM196623:IBP196657 ILI196623:ILL196657 IVE196623:IVH196657 JFA196623:JFD196657 JOW196623:JOZ196657 JYS196623:JYV196657 KIO196623:KIR196657 KSK196623:KSN196657 LCG196623:LCJ196657 LMC196623:LMF196657 LVY196623:LWB196657 MFU196623:MFX196657 MPQ196623:MPT196657 MZM196623:MZP196657 NJI196623:NJL196657 NTE196623:NTH196657 ODA196623:ODD196657 OMW196623:OMZ196657 OWS196623:OWV196657 PGO196623:PGR196657 PQK196623:PQN196657 QAG196623:QAJ196657 QKC196623:QKF196657 QTY196623:QUB196657 RDU196623:RDX196657 RNQ196623:RNT196657 RXM196623:RXP196657 SHI196623:SHL196657 SRE196623:SRH196657 TBA196623:TBD196657 TKW196623:TKZ196657 TUS196623:TUV196657 UEO196623:UER196657 UOK196623:UON196657 UYG196623:UYJ196657 VIC196623:VIF196657 VRY196623:VSB196657 WBU196623:WBX196657 WLQ196623:WLT196657 WVM196623:WVP196657 D262159:G262193 JA262159:JD262193 SW262159:SZ262193 ACS262159:ACV262193 AMO262159:AMR262193 AWK262159:AWN262193 BGG262159:BGJ262193 BQC262159:BQF262193 BZY262159:CAB262193 CJU262159:CJX262193 CTQ262159:CTT262193 DDM262159:DDP262193 DNI262159:DNL262193 DXE262159:DXH262193 EHA262159:EHD262193 EQW262159:EQZ262193 FAS262159:FAV262193 FKO262159:FKR262193 FUK262159:FUN262193 GEG262159:GEJ262193 GOC262159:GOF262193 GXY262159:GYB262193 HHU262159:HHX262193 HRQ262159:HRT262193 IBM262159:IBP262193 ILI262159:ILL262193 IVE262159:IVH262193 JFA262159:JFD262193 JOW262159:JOZ262193 JYS262159:JYV262193 KIO262159:KIR262193 KSK262159:KSN262193 LCG262159:LCJ262193 LMC262159:LMF262193 LVY262159:LWB262193 MFU262159:MFX262193 MPQ262159:MPT262193 MZM262159:MZP262193 NJI262159:NJL262193 NTE262159:NTH262193 ODA262159:ODD262193 OMW262159:OMZ262193 OWS262159:OWV262193 PGO262159:PGR262193 PQK262159:PQN262193 QAG262159:QAJ262193 QKC262159:QKF262193 QTY262159:QUB262193 RDU262159:RDX262193 RNQ262159:RNT262193 RXM262159:RXP262193 SHI262159:SHL262193 SRE262159:SRH262193 TBA262159:TBD262193 TKW262159:TKZ262193 TUS262159:TUV262193 UEO262159:UER262193 UOK262159:UON262193 UYG262159:UYJ262193 VIC262159:VIF262193 VRY262159:VSB262193 WBU262159:WBX262193 WLQ262159:WLT262193 WVM262159:WVP262193 D327695:G327729 JA327695:JD327729 SW327695:SZ327729 ACS327695:ACV327729 AMO327695:AMR327729 AWK327695:AWN327729 BGG327695:BGJ327729 BQC327695:BQF327729 BZY327695:CAB327729 CJU327695:CJX327729 CTQ327695:CTT327729 DDM327695:DDP327729 DNI327695:DNL327729 DXE327695:DXH327729 EHA327695:EHD327729 EQW327695:EQZ327729 FAS327695:FAV327729 FKO327695:FKR327729 FUK327695:FUN327729 GEG327695:GEJ327729 GOC327695:GOF327729 GXY327695:GYB327729 HHU327695:HHX327729 HRQ327695:HRT327729 IBM327695:IBP327729 ILI327695:ILL327729 IVE327695:IVH327729 JFA327695:JFD327729 JOW327695:JOZ327729 JYS327695:JYV327729 KIO327695:KIR327729 KSK327695:KSN327729 LCG327695:LCJ327729 LMC327695:LMF327729 LVY327695:LWB327729 MFU327695:MFX327729 MPQ327695:MPT327729 MZM327695:MZP327729 NJI327695:NJL327729 NTE327695:NTH327729 ODA327695:ODD327729 OMW327695:OMZ327729 OWS327695:OWV327729 PGO327695:PGR327729 PQK327695:PQN327729 QAG327695:QAJ327729 QKC327695:QKF327729 QTY327695:QUB327729 RDU327695:RDX327729 RNQ327695:RNT327729 RXM327695:RXP327729 SHI327695:SHL327729 SRE327695:SRH327729 TBA327695:TBD327729 TKW327695:TKZ327729 TUS327695:TUV327729 UEO327695:UER327729 UOK327695:UON327729 UYG327695:UYJ327729 VIC327695:VIF327729 VRY327695:VSB327729 WBU327695:WBX327729 WLQ327695:WLT327729 WVM327695:WVP327729 D393231:G393265 JA393231:JD393265 SW393231:SZ393265 ACS393231:ACV393265 AMO393231:AMR393265 AWK393231:AWN393265 BGG393231:BGJ393265 BQC393231:BQF393265 BZY393231:CAB393265 CJU393231:CJX393265 CTQ393231:CTT393265 DDM393231:DDP393265 DNI393231:DNL393265 DXE393231:DXH393265 EHA393231:EHD393265 EQW393231:EQZ393265 FAS393231:FAV393265 FKO393231:FKR393265 FUK393231:FUN393265 GEG393231:GEJ393265 GOC393231:GOF393265 GXY393231:GYB393265 HHU393231:HHX393265 HRQ393231:HRT393265 IBM393231:IBP393265 ILI393231:ILL393265 IVE393231:IVH393265 JFA393231:JFD393265 JOW393231:JOZ393265 JYS393231:JYV393265 KIO393231:KIR393265 KSK393231:KSN393265 LCG393231:LCJ393265 LMC393231:LMF393265 LVY393231:LWB393265 MFU393231:MFX393265 MPQ393231:MPT393265 MZM393231:MZP393265 NJI393231:NJL393265 NTE393231:NTH393265 ODA393231:ODD393265 OMW393231:OMZ393265 OWS393231:OWV393265 PGO393231:PGR393265 PQK393231:PQN393265 QAG393231:QAJ393265 QKC393231:QKF393265 QTY393231:QUB393265 RDU393231:RDX393265 RNQ393231:RNT393265 RXM393231:RXP393265 SHI393231:SHL393265 SRE393231:SRH393265 TBA393231:TBD393265 TKW393231:TKZ393265 TUS393231:TUV393265 UEO393231:UER393265 UOK393231:UON393265 UYG393231:UYJ393265 VIC393231:VIF393265 VRY393231:VSB393265 WBU393231:WBX393265 WLQ393231:WLT393265 WVM393231:WVP393265 D458767:G458801 JA458767:JD458801 SW458767:SZ458801 ACS458767:ACV458801 AMO458767:AMR458801 AWK458767:AWN458801 BGG458767:BGJ458801 BQC458767:BQF458801 BZY458767:CAB458801 CJU458767:CJX458801 CTQ458767:CTT458801 DDM458767:DDP458801 DNI458767:DNL458801 DXE458767:DXH458801 EHA458767:EHD458801 EQW458767:EQZ458801 FAS458767:FAV458801 FKO458767:FKR458801 FUK458767:FUN458801 GEG458767:GEJ458801 GOC458767:GOF458801 GXY458767:GYB458801 HHU458767:HHX458801 HRQ458767:HRT458801 IBM458767:IBP458801 ILI458767:ILL458801 IVE458767:IVH458801 JFA458767:JFD458801 JOW458767:JOZ458801 JYS458767:JYV458801 KIO458767:KIR458801 KSK458767:KSN458801 LCG458767:LCJ458801 LMC458767:LMF458801 LVY458767:LWB458801 MFU458767:MFX458801 MPQ458767:MPT458801 MZM458767:MZP458801 NJI458767:NJL458801 NTE458767:NTH458801 ODA458767:ODD458801 OMW458767:OMZ458801 OWS458767:OWV458801 PGO458767:PGR458801 PQK458767:PQN458801 QAG458767:QAJ458801 QKC458767:QKF458801 QTY458767:QUB458801 RDU458767:RDX458801 RNQ458767:RNT458801 RXM458767:RXP458801 SHI458767:SHL458801 SRE458767:SRH458801 TBA458767:TBD458801 TKW458767:TKZ458801 TUS458767:TUV458801 UEO458767:UER458801 UOK458767:UON458801 UYG458767:UYJ458801 VIC458767:VIF458801 VRY458767:VSB458801 WBU458767:WBX458801 WLQ458767:WLT458801 WVM458767:WVP458801 D524303:G524337 JA524303:JD524337 SW524303:SZ524337 ACS524303:ACV524337 AMO524303:AMR524337 AWK524303:AWN524337 BGG524303:BGJ524337 BQC524303:BQF524337 BZY524303:CAB524337 CJU524303:CJX524337 CTQ524303:CTT524337 DDM524303:DDP524337 DNI524303:DNL524337 DXE524303:DXH524337 EHA524303:EHD524337 EQW524303:EQZ524337 FAS524303:FAV524337 FKO524303:FKR524337 FUK524303:FUN524337 GEG524303:GEJ524337 GOC524303:GOF524337 GXY524303:GYB524337 HHU524303:HHX524337 HRQ524303:HRT524337 IBM524303:IBP524337 ILI524303:ILL524337 IVE524303:IVH524337 JFA524303:JFD524337 JOW524303:JOZ524337 JYS524303:JYV524337 KIO524303:KIR524337 KSK524303:KSN524337 LCG524303:LCJ524337 LMC524303:LMF524337 LVY524303:LWB524337 MFU524303:MFX524337 MPQ524303:MPT524337 MZM524303:MZP524337 NJI524303:NJL524337 NTE524303:NTH524337 ODA524303:ODD524337 OMW524303:OMZ524337 OWS524303:OWV524337 PGO524303:PGR524337 PQK524303:PQN524337 QAG524303:QAJ524337 QKC524303:QKF524337 QTY524303:QUB524337 RDU524303:RDX524337 RNQ524303:RNT524337 RXM524303:RXP524337 SHI524303:SHL524337 SRE524303:SRH524337 TBA524303:TBD524337 TKW524303:TKZ524337 TUS524303:TUV524337 UEO524303:UER524337 UOK524303:UON524337 UYG524303:UYJ524337 VIC524303:VIF524337 VRY524303:VSB524337 WBU524303:WBX524337 WLQ524303:WLT524337 WVM524303:WVP524337 D589839:G589873 JA589839:JD589873 SW589839:SZ589873 ACS589839:ACV589873 AMO589839:AMR589873 AWK589839:AWN589873 BGG589839:BGJ589873 BQC589839:BQF589873 BZY589839:CAB589873 CJU589839:CJX589873 CTQ589839:CTT589873 DDM589839:DDP589873 DNI589839:DNL589873 DXE589839:DXH589873 EHA589839:EHD589873 EQW589839:EQZ589873 FAS589839:FAV589873 FKO589839:FKR589873 FUK589839:FUN589873 GEG589839:GEJ589873 GOC589839:GOF589873 GXY589839:GYB589873 HHU589839:HHX589873 HRQ589839:HRT589873 IBM589839:IBP589873 ILI589839:ILL589873 IVE589839:IVH589873 JFA589839:JFD589873 JOW589839:JOZ589873 JYS589839:JYV589873 KIO589839:KIR589873 KSK589839:KSN589873 LCG589839:LCJ589873 LMC589839:LMF589873 LVY589839:LWB589873 MFU589839:MFX589873 MPQ589839:MPT589873 MZM589839:MZP589873 NJI589839:NJL589873 NTE589839:NTH589873 ODA589839:ODD589873 OMW589839:OMZ589873 OWS589839:OWV589873 PGO589839:PGR589873 PQK589839:PQN589873 QAG589839:QAJ589873 QKC589839:QKF589873 QTY589839:QUB589873 RDU589839:RDX589873 RNQ589839:RNT589873 RXM589839:RXP589873 SHI589839:SHL589873 SRE589839:SRH589873 TBA589839:TBD589873 TKW589839:TKZ589873 TUS589839:TUV589873 UEO589839:UER589873 UOK589839:UON589873 UYG589839:UYJ589873 VIC589839:VIF589873 VRY589839:VSB589873 WBU589839:WBX589873 WLQ589839:WLT589873 WVM589839:WVP589873 D655375:G655409 JA655375:JD655409 SW655375:SZ655409 ACS655375:ACV655409 AMO655375:AMR655409 AWK655375:AWN655409 BGG655375:BGJ655409 BQC655375:BQF655409 BZY655375:CAB655409 CJU655375:CJX655409 CTQ655375:CTT655409 DDM655375:DDP655409 DNI655375:DNL655409 DXE655375:DXH655409 EHA655375:EHD655409 EQW655375:EQZ655409 FAS655375:FAV655409 FKO655375:FKR655409 FUK655375:FUN655409 GEG655375:GEJ655409 GOC655375:GOF655409 GXY655375:GYB655409 HHU655375:HHX655409 HRQ655375:HRT655409 IBM655375:IBP655409 ILI655375:ILL655409 IVE655375:IVH655409 JFA655375:JFD655409 JOW655375:JOZ655409 JYS655375:JYV655409 KIO655375:KIR655409 KSK655375:KSN655409 LCG655375:LCJ655409 LMC655375:LMF655409 LVY655375:LWB655409 MFU655375:MFX655409 MPQ655375:MPT655409 MZM655375:MZP655409 NJI655375:NJL655409 NTE655375:NTH655409 ODA655375:ODD655409 OMW655375:OMZ655409 OWS655375:OWV655409 PGO655375:PGR655409 PQK655375:PQN655409 QAG655375:QAJ655409 QKC655375:QKF655409 QTY655375:QUB655409 RDU655375:RDX655409 RNQ655375:RNT655409 RXM655375:RXP655409 SHI655375:SHL655409 SRE655375:SRH655409 TBA655375:TBD655409 TKW655375:TKZ655409 TUS655375:TUV655409 UEO655375:UER655409 UOK655375:UON655409 UYG655375:UYJ655409 VIC655375:VIF655409 VRY655375:VSB655409 WBU655375:WBX655409 WLQ655375:WLT655409 WVM655375:WVP655409 D720911:G720945 JA720911:JD720945 SW720911:SZ720945 ACS720911:ACV720945 AMO720911:AMR720945 AWK720911:AWN720945 BGG720911:BGJ720945 BQC720911:BQF720945 BZY720911:CAB720945 CJU720911:CJX720945 CTQ720911:CTT720945 DDM720911:DDP720945 DNI720911:DNL720945 DXE720911:DXH720945 EHA720911:EHD720945 EQW720911:EQZ720945 FAS720911:FAV720945 FKO720911:FKR720945 FUK720911:FUN720945 GEG720911:GEJ720945 GOC720911:GOF720945 GXY720911:GYB720945 HHU720911:HHX720945 HRQ720911:HRT720945 IBM720911:IBP720945 ILI720911:ILL720945 IVE720911:IVH720945 JFA720911:JFD720945 JOW720911:JOZ720945 JYS720911:JYV720945 KIO720911:KIR720945 KSK720911:KSN720945 LCG720911:LCJ720945 LMC720911:LMF720945 LVY720911:LWB720945 MFU720911:MFX720945 MPQ720911:MPT720945 MZM720911:MZP720945 NJI720911:NJL720945 NTE720911:NTH720945 ODA720911:ODD720945 OMW720911:OMZ720945 OWS720911:OWV720945 PGO720911:PGR720945 PQK720911:PQN720945 QAG720911:QAJ720945 QKC720911:QKF720945 QTY720911:QUB720945 RDU720911:RDX720945 RNQ720911:RNT720945 RXM720911:RXP720945 SHI720911:SHL720945 SRE720911:SRH720945 TBA720911:TBD720945 TKW720911:TKZ720945 TUS720911:TUV720945 UEO720911:UER720945 UOK720911:UON720945 UYG720911:UYJ720945 VIC720911:VIF720945 VRY720911:VSB720945 WBU720911:WBX720945 WLQ720911:WLT720945 WVM720911:WVP720945 D786447:G786481 JA786447:JD786481 SW786447:SZ786481 ACS786447:ACV786481 AMO786447:AMR786481 AWK786447:AWN786481 BGG786447:BGJ786481 BQC786447:BQF786481 BZY786447:CAB786481 CJU786447:CJX786481 CTQ786447:CTT786481 DDM786447:DDP786481 DNI786447:DNL786481 DXE786447:DXH786481 EHA786447:EHD786481 EQW786447:EQZ786481 FAS786447:FAV786481 FKO786447:FKR786481 FUK786447:FUN786481 GEG786447:GEJ786481 GOC786447:GOF786481 GXY786447:GYB786481 HHU786447:HHX786481 HRQ786447:HRT786481 IBM786447:IBP786481 ILI786447:ILL786481 IVE786447:IVH786481 JFA786447:JFD786481 JOW786447:JOZ786481 JYS786447:JYV786481 KIO786447:KIR786481 KSK786447:KSN786481 LCG786447:LCJ786481 LMC786447:LMF786481 LVY786447:LWB786481 MFU786447:MFX786481 MPQ786447:MPT786481 MZM786447:MZP786481 NJI786447:NJL786481 NTE786447:NTH786481 ODA786447:ODD786481 OMW786447:OMZ786481 OWS786447:OWV786481 PGO786447:PGR786481 PQK786447:PQN786481 QAG786447:QAJ786481 QKC786447:QKF786481 QTY786447:QUB786481 RDU786447:RDX786481 RNQ786447:RNT786481 RXM786447:RXP786481 SHI786447:SHL786481 SRE786447:SRH786481 TBA786447:TBD786481 TKW786447:TKZ786481 TUS786447:TUV786481 UEO786447:UER786481 UOK786447:UON786481 UYG786447:UYJ786481 VIC786447:VIF786481 VRY786447:VSB786481 WBU786447:WBX786481 WLQ786447:WLT786481 WVM786447:WVP786481 D851983:G852017 JA851983:JD852017 SW851983:SZ852017 ACS851983:ACV852017 AMO851983:AMR852017 AWK851983:AWN852017 BGG851983:BGJ852017 BQC851983:BQF852017 BZY851983:CAB852017 CJU851983:CJX852017 CTQ851983:CTT852017 DDM851983:DDP852017 DNI851983:DNL852017 DXE851983:DXH852017 EHA851983:EHD852017 EQW851983:EQZ852017 FAS851983:FAV852017 FKO851983:FKR852017 FUK851983:FUN852017 GEG851983:GEJ852017 GOC851983:GOF852017 GXY851983:GYB852017 HHU851983:HHX852017 HRQ851983:HRT852017 IBM851983:IBP852017 ILI851983:ILL852017 IVE851983:IVH852017 JFA851983:JFD852017 JOW851983:JOZ852017 JYS851983:JYV852017 KIO851983:KIR852017 KSK851983:KSN852017 LCG851983:LCJ852017 LMC851983:LMF852017 LVY851983:LWB852017 MFU851983:MFX852017 MPQ851983:MPT852017 MZM851983:MZP852017 NJI851983:NJL852017 NTE851983:NTH852017 ODA851983:ODD852017 OMW851983:OMZ852017 OWS851983:OWV852017 PGO851983:PGR852017 PQK851983:PQN852017 QAG851983:QAJ852017 QKC851983:QKF852017 QTY851983:QUB852017 RDU851983:RDX852017 RNQ851983:RNT852017 RXM851983:RXP852017 SHI851983:SHL852017 SRE851983:SRH852017 TBA851983:TBD852017 TKW851983:TKZ852017 TUS851983:TUV852017 UEO851983:UER852017 UOK851983:UON852017 UYG851983:UYJ852017 VIC851983:VIF852017 VRY851983:VSB852017 WBU851983:WBX852017 WLQ851983:WLT852017 WVM851983:WVP852017 D917519:G917553 JA917519:JD917553 SW917519:SZ917553 ACS917519:ACV917553 AMO917519:AMR917553 AWK917519:AWN917553 BGG917519:BGJ917553 BQC917519:BQF917553 BZY917519:CAB917553 CJU917519:CJX917553 CTQ917519:CTT917553 DDM917519:DDP917553 DNI917519:DNL917553 DXE917519:DXH917553 EHA917519:EHD917553 EQW917519:EQZ917553 FAS917519:FAV917553 FKO917519:FKR917553 FUK917519:FUN917553 GEG917519:GEJ917553 GOC917519:GOF917553 GXY917519:GYB917553 HHU917519:HHX917553 HRQ917519:HRT917553 IBM917519:IBP917553 ILI917519:ILL917553 IVE917519:IVH917553 JFA917519:JFD917553 JOW917519:JOZ917553 JYS917519:JYV917553 KIO917519:KIR917553 KSK917519:KSN917553 LCG917519:LCJ917553 LMC917519:LMF917553 LVY917519:LWB917553 MFU917519:MFX917553 MPQ917519:MPT917553 MZM917519:MZP917553 NJI917519:NJL917553 NTE917519:NTH917553 ODA917519:ODD917553 OMW917519:OMZ917553 OWS917519:OWV917553 PGO917519:PGR917553 PQK917519:PQN917553 QAG917519:QAJ917553 QKC917519:QKF917553 QTY917519:QUB917553 RDU917519:RDX917553 RNQ917519:RNT917553 RXM917519:RXP917553 SHI917519:SHL917553 SRE917519:SRH917553 TBA917519:TBD917553 TKW917519:TKZ917553 TUS917519:TUV917553 UEO917519:UER917553 UOK917519:UON917553 UYG917519:UYJ917553 VIC917519:VIF917553 VRY917519:VSB917553 WBU917519:WBX917553 WLQ917519:WLT917553 WVM917519:WVP917553 D983055:G983089 JA983055:JD983089 SW983055:SZ983089 ACS983055:ACV983089 AMO983055:AMR983089 AWK983055:AWN983089 BGG983055:BGJ983089 BQC983055:BQF983089 BZY983055:CAB983089 CJU983055:CJX983089 CTQ983055:CTT983089 DDM983055:DDP983089 DNI983055:DNL983089 DXE983055:DXH983089 EHA983055:EHD983089 EQW983055:EQZ983089 FAS983055:FAV983089 FKO983055:FKR983089 FUK983055:FUN983089 GEG983055:GEJ983089 GOC983055:GOF983089 GXY983055:GYB983089 HHU983055:HHX983089 HRQ983055:HRT983089 IBM983055:IBP983089 ILI983055:ILL983089 IVE983055:IVH983089 JFA983055:JFD983089 JOW983055:JOZ983089 JYS983055:JYV983089 KIO983055:KIR983089 KSK983055:KSN983089 LCG983055:LCJ983089 LMC983055:LMF983089 LVY983055:LWB983089 MFU983055:MFX983089 MPQ983055:MPT983089 MZM983055:MZP983089 NJI983055:NJL983089 NTE983055:NTH983089 ODA983055:ODD983089 OMW983055:OMZ983089 OWS983055:OWV983089 PGO983055:PGR983089 PQK983055:PQN983089 QAG983055:QAJ983089 QKC983055:QKF983089 QTY983055:QUB983089 RDU983055:RDX983089 RNQ983055:RNT983089 RXM983055:RXP983089 SHI983055:SHL983089 SRE983055:SRH983089 TBA983055:TBD983089 TKW983055:TKZ983089 TUS983055:TUV983089 UEO983055:UER983089 UOK983055:UON983089 UYG983055:UYJ983089 VIC983055:VIF983089 VRY983055:VSB983089 WBU983055:WBX983089 WLQ983055:WLT983089 WVM983055:WVP983089 W9:W15 JT9:JT15 TP9:TP15 ADL9:ADL15 ANH9:ANH15 AXD9:AXD15 BGZ9:BGZ15 BQV9:BQV15 CAR9:CAR15 CKN9:CKN15 CUJ9:CUJ15 DEF9:DEF15 DOB9:DOB15 DXX9:DXX15 EHT9:EHT15 ERP9:ERP15 FBL9:FBL15 FLH9:FLH15 FVD9:FVD15 GEZ9:GEZ15 GOV9:GOV15 GYR9:GYR15 HIN9:HIN15 HSJ9:HSJ15 ICF9:ICF15 IMB9:IMB15 IVX9:IVX15 JFT9:JFT15 JPP9:JPP15 JZL9:JZL15 KJH9:KJH15 KTD9:KTD15 LCZ9:LCZ15 LMV9:LMV15 LWR9:LWR15 MGN9:MGN15 MQJ9:MQJ15 NAF9:NAF15 NKB9:NKB15 NTX9:NTX15 ODT9:ODT15 ONP9:ONP15 OXL9:OXL15 PHH9:PHH15 PRD9:PRD15 QAZ9:QAZ15 QKV9:QKV15 QUR9:QUR15 REN9:REN15 ROJ9:ROJ15 RYF9:RYF15 SIB9:SIB15 SRX9:SRX15 TBT9:TBT15 TLP9:TLP15 TVL9:TVL15 UFH9:UFH15 UPD9:UPD15 UYZ9:UYZ15 VIV9:VIV15 VSR9:VSR15 WCN9:WCN15 WMJ9:WMJ15 WWF9:WWF15 W65555:W65561 JT65555:JT65561 TP65555:TP65561 ADL65555:ADL65561 ANH65555:ANH65561 AXD65555:AXD65561 BGZ65555:BGZ65561 BQV65555:BQV65561 CAR65555:CAR65561 CKN65555:CKN65561 CUJ65555:CUJ65561 DEF65555:DEF65561 DOB65555:DOB65561 DXX65555:DXX65561 EHT65555:EHT65561 ERP65555:ERP65561 FBL65555:FBL65561 FLH65555:FLH65561 FVD65555:FVD65561 GEZ65555:GEZ65561 GOV65555:GOV65561 GYR65555:GYR65561 HIN65555:HIN65561 HSJ65555:HSJ65561 ICF65555:ICF65561 IMB65555:IMB65561 IVX65555:IVX65561 JFT65555:JFT65561 JPP65555:JPP65561 JZL65555:JZL65561 KJH65555:KJH65561 KTD65555:KTD65561 LCZ65555:LCZ65561 LMV65555:LMV65561 LWR65555:LWR65561 MGN65555:MGN65561 MQJ65555:MQJ65561 NAF65555:NAF65561 NKB65555:NKB65561 NTX65555:NTX65561 ODT65555:ODT65561 ONP65555:ONP65561 OXL65555:OXL65561 PHH65555:PHH65561 PRD65555:PRD65561 QAZ65555:QAZ65561 QKV65555:QKV65561 QUR65555:QUR65561 REN65555:REN65561 ROJ65555:ROJ65561 RYF65555:RYF65561 SIB65555:SIB65561 SRX65555:SRX65561 TBT65555:TBT65561 TLP65555:TLP65561 TVL65555:TVL65561 UFH65555:UFH65561 UPD65555:UPD65561 UYZ65555:UYZ65561 VIV65555:VIV65561 VSR65555:VSR65561 WCN65555:WCN65561 WMJ65555:WMJ65561 WWF65555:WWF65561 W131091:W131097 JT131091:JT131097 TP131091:TP131097 ADL131091:ADL131097 ANH131091:ANH131097 AXD131091:AXD131097 BGZ131091:BGZ131097 BQV131091:BQV131097 CAR131091:CAR131097 CKN131091:CKN131097 CUJ131091:CUJ131097 DEF131091:DEF131097 DOB131091:DOB131097 DXX131091:DXX131097 EHT131091:EHT131097 ERP131091:ERP131097 FBL131091:FBL131097 FLH131091:FLH131097 FVD131091:FVD131097 GEZ131091:GEZ131097 GOV131091:GOV131097 GYR131091:GYR131097 HIN131091:HIN131097 HSJ131091:HSJ131097 ICF131091:ICF131097 IMB131091:IMB131097 IVX131091:IVX131097 JFT131091:JFT131097 JPP131091:JPP131097 JZL131091:JZL131097 KJH131091:KJH131097 KTD131091:KTD131097 LCZ131091:LCZ131097 LMV131091:LMV131097 LWR131091:LWR131097 MGN131091:MGN131097 MQJ131091:MQJ131097 NAF131091:NAF131097 NKB131091:NKB131097 NTX131091:NTX131097 ODT131091:ODT131097 ONP131091:ONP131097 OXL131091:OXL131097 PHH131091:PHH131097 PRD131091:PRD131097 QAZ131091:QAZ131097 QKV131091:QKV131097 QUR131091:QUR131097 REN131091:REN131097 ROJ131091:ROJ131097 RYF131091:RYF131097 SIB131091:SIB131097 SRX131091:SRX131097 TBT131091:TBT131097 TLP131091:TLP131097 TVL131091:TVL131097 UFH131091:UFH131097 UPD131091:UPD131097 UYZ131091:UYZ131097 VIV131091:VIV131097 VSR131091:VSR131097 WCN131091:WCN131097 WMJ131091:WMJ131097 WWF131091:WWF131097 W196627:W196633 JT196627:JT196633 TP196627:TP196633 ADL196627:ADL196633 ANH196627:ANH196633 AXD196627:AXD196633 BGZ196627:BGZ196633 BQV196627:BQV196633 CAR196627:CAR196633 CKN196627:CKN196633 CUJ196627:CUJ196633 DEF196627:DEF196633 DOB196627:DOB196633 DXX196627:DXX196633 EHT196627:EHT196633 ERP196627:ERP196633 FBL196627:FBL196633 FLH196627:FLH196633 FVD196627:FVD196633 GEZ196627:GEZ196633 GOV196627:GOV196633 GYR196627:GYR196633 HIN196627:HIN196633 HSJ196627:HSJ196633 ICF196627:ICF196633 IMB196627:IMB196633 IVX196627:IVX196633 JFT196627:JFT196633 JPP196627:JPP196633 JZL196627:JZL196633 KJH196627:KJH196633 KTD196627:KTD196633 LCZ196627:LCZ196633 LMV196627:LMV196633 LWR196627:LWR196633 MGN196627:MGN196633 MQJ196627:MQJ196633 NAF196627:NAF196633 NKB196627:NKB196633 NTX196627:NTX196633 ODT196627:ODT196633 ONP196627:ONP196633 OXL196627:OXL196633 PHH196627:PHH196633 PRD196627:PRD196633 QAZ196627:QAZ196633 QKV196627:QKV196633 QUR196627:QUR196633 REN196627:REN196633 ROJ196627:ROJ196633 RYF196627:RYF196633 SIB196627:SIB196633 SRX196627:SRX196633 TBT196627:TBT196633 TLP196627:TLP196633 TVL196627:TVL196633 UFH196627:UFH196633 UPD196627:UPD196633 UYZ196627:UYZ196633 VIV196627:VIV196633 VSR196627:VSR196633 WCN196627:WCN196633 WMJ196627:WMJ196633 WWF196627:WWF196633 W262163:W262169 JT262163:JT262169 TP262163:TP262169 ADL262163:ADL262169 ANH262163:ANH262169 AXD262163:AXD262169 BGZ262163:BGZ262169 BQV262163:BQV262169 CAR262163:CAR262169 CKN262163:CKN262169 CUJ262163:CUJ262169 DEF262163:DEF262169 DOB262163:DOB262169 DXX262163:DXX262169 EHT262163:EHT262169 ERP262163:ERP262169 FBL262163:FBL262169 FLH262163:FLH262169 FVD262163:FVD262169 GEZ262163:GEZ262169 GOV262163:GOV262169 GYR262163:GYR262169 HIN262163:HIN262169 HSJ262163:HSJ262169 ICF262163:ICF262169 IMB262163:IMB262169 IVX262163:IVX262169 JFT262163:JFT262169 JPP262163:JPP262169 JZL262163:JZL262169 KJH262163:KJH262169 KTD262163:KTD262169 LCZ262163:LCZ262169 LMV262163:LMV262169 LWR262163:LWR262169 MGN262163:MGN262169 MQJ262163:MQJ262169 NAF262163:NAF262169 NKB262163:NKB262169 NTX262163:NTX262169 ODT262163:ODT262169 ONP262163:ONP262169 OXL262163:OXL262169 PHH262163:PHH262169 PRD262163:PRD262169 QAZ262163:QAZ262169 QKV262163:QKV262169 QUR262163:QUR262169 REN262163:REN262169 ROJ262163:ROJ262169 RYF262163:RYF262169 SIB262163:SIB262169 SRX262163:SRX262169 TBT262163:TBT262169 TLP262163:TLP262169 TVL262163:TVL262169 UFH262163:UFH262169 UPD262163:UPD262169 UYZ262163:UYZ262169 VIV262163:VIV262169 VSR262163:VSR262169 WCN262163:WCN262169 WMJ262163:WMJ262169 WWF262163:WWF262169 W327699:W327705 JT327699:JT327705 TP327699:TP327705 ADL327699:ADL327705 ANH327699:ANH327705 AXD327699:AXD327705 BGZ327699:BGZ327705 BQV327699:BQV327705 CAR327699:CAR327705 CKN327699:CKN327705 CUJ327699:CUJ327705 DEF327699:DEF327705 DOB327699:DOB327705 DXX327699:DXX327705 EHT327699:EHT327705 ERP327699:ERP327705 FBL327699:FBL327705 FLH327699:FLH327705 FVD327699:FVD327705 GEZ327699:GEZ327705 GOV327699:GOV327705 GYR327699:GYR327705 HIN327699:HIN327705 HSJ327699:HSJ327705 ICF327699:ICF327705 IMB327699:IMB327705 IVX327699:IVX327705 JFT327699:JFT327705 JPP327699:JPP327705 JZL327699:JZL327705 KJH327699:KJH327705 KTD327699:KTD327705 LCZ327699:LCZ327705 LMV327699:LMV327705 LWR327699:LWR327705 MGN327699:MGN327705 MQJ327699:MQJ327705 NAF327699:NAF327705 NKB327699:NKB327705 NTX327699:NTX327705 ODT327699:ODT327705 ONP327699:ONP327705 OXL327699:OXL327705 PHH327699:PHH327705 PRD327699:PRD327705 QAZ327699:QAZ327705 QKV327699:QKV327705 QUR327699:QUR327705 REN327699:REN327705 ROJ327699:ROJ327705 RYF327699:RYF327705 SIB327699:SIB327705 SRX327699:SRX327705 TBT327699:TBT327705 TLP327699:TLP327705 TVL327699:TVL327705 UFH327699:UFH327705 UPD327699:UPD327705 UYZ327699:UYZ327705 VIV327699:VIV327705 VSR327699:VSR327705 WCN327699:WCN327705 WMJ327699:WMJ327705 WWF327699:WWF327705 W393235:W393241 JT393235:JT393241 TP393235:TP393241 ADL393235:ADL393241 ANH393235:ANH393241 AXD393235:AXD393241 BGZ393235:BGZ393241 BQV393235:BQV393241 CAR393235:CAR393241 CKN393235:CKN393241 CUJ393235:CUJ393241 DEF393235:DEF393241 DOB393235:DOB393241 DXX393235:DXX393241 EHT393235:EHT393241 ERP393235:ERP393241 FBL393235:FBL393241 FLH393235:FLH393241 FVD393235:FVD393241 GEZ393235:GEZ393241 GOV393235:GOV393241 GYR393235:GYR393241 HIN393235:HIN393241 HSJ393235:HSJ393241 ICF393235:ICF393241 IMB393235:IMB393241 IVX393235:IVX393241 JFT393235:JFT393241 JPP393235:JPP393241 JZL393235:JZL393241 KJH393235:KJH393241 KTD393235:KTD393241 LCZ393235:LCZ393241 LMV393235:LMV393241 LWR393235:LWR393241 MGN393235:MGN393241 MQJ393235:MQJ393241 NAF393235:NAF393241 NKB393235:NKB393241 NTX393235:NTX393241 ODT393235:ODT393241 ONP393235:ONP393241 OXL393235:OXL393241 PHH393235:PHH393241 PRD393235:PRD393241 QAZ393235:QAZ393241 QKV393235:QKV393241 QUR393235:QUR393241 REN393235:REN393241 ROJ393235:ROJ393241 RYF393235:RYF393241 SIB393235:SIB393241 SRX393235:SRX393241 TBT393235:TBT393241 TLP393235:TLP393241 TVL393235:TVL393241 UFH393235:UFH393241 UPD393235:UPD393241 UYZ393235:UYZ393241 VIV393235:VIV393241 VSR393235:VSR393241 WCN393235:WCN393241 WMJ393235:WMJ393241 WWF393235:WWF393241 W458771:W458777 JT458771:JT458777 TP458771:TP458777 ADL458771:ADL458777 ANH458771:ANH458777 AXD458771:AXD458777 BGZ458771:BGZ458777 BQV458771:BQV458777 CAR458771:CAR458777 CKN458771:CKN458777 CUJ458771:CUJ458777 DEF458771:DEF458777 DOB458771:DOB458777 DXX458771:DXX458777 EHT458771:EHT458777 ERP458771:ERP458777 FBL458771:FBL458777 FLH458771:FLH458777 FVD458771:FVD458777 GEZ458771:GEZ458777 GOV458771:GOV458777 GYR458771:GYR458777 HIN458771:HIN458777 HSJ458771:HSJ458777 ICF458771:ICF458777 IMB458771:IMB458777 IVX458771:IVX458777 JFT458771:JFT458777 JPP458771:JPP458777 JZL458771:JZL458777 KJH458771:KJH458777 KTD458771:KTD458777 LCZ458771:LCZ458777 LMV458771:LMV458777 LWR458771:LWR458777 MGN458771:MGN458777 MQJ458771:MQJ458777 NAF458771:NAF458777 NKB458771:NKB458777 NTX458771:NTX458777 ODT458771:ODT458777 ONP458771:ONP458777 OXL458771:OXL458777 PHH458771:PHH458777 PRD458771:PRD458777 QAZ458771:QAZ458777 QKV458771:QKV458777 QUR458771:QUR458777 REN458771:REN458777 ROJ458771:ROJ458777 RYF458771:RYF458777 SIB458771:SIB458777 SRX458771:SRX458777 TBT458771:TBT458777 TLP458771:TLP458777 TVL458771:TVL458777 UFH458771:UFH458777 UPD458771:UPD458777 UYZ458771:UYZ458777 VIV458771:VIV458777 VSR458771:VSR458777 WCN458771:WCN458777 WMJ458771:WMJ458777 WWF458771:WWF458777 W524307:W524313 JT524307:JT524313 TP524307:TP524313 ADL524307:ADL524313 ANH524307:ANH524313 AXD524307:AXD524313 BGZ524307:BGZ524313 BQV524307:BQV524313 CAR524307:CAR524313 CKN524307:CKN524313 CUJ524307:CUJ524313 DEF524307:DEF524313 DOB524307:DOB524313 DXX524307:DXX524313 EHT524307:EHT524313 ERP524307:ERP524313 FBL524307:FBL524313 FLH524307:FLH524313 FVD524307:FVD524313 GEZ524307:GEZ524313 GOV524307:GOV524313 GYR524307:GYR524313 HIN524307:HIN524313 HSJ524307:HSJ524313 ICF524307:ICF524313 IMB524307:IMB524313 IVX524307:IVX524313 JFT524307:JFT524313 JPP524307:JPP524313 JZL524307:JZL524313 KJH524307:KJH524313 KTD524307:KTD524313 LCZ524307:LCZ524313 LMV524307:LMV524313 LWR524307:LWR524313 MGN524307:MGN524313 MQJ524307:MQJ524313 NAF524307:NAF524313 NKB524307:NKB524313 NTX524307:NTX524313 ODT524307:ODT524313 ONP524307:ONP524313 OXL524307:OXL524313 PHH524307:PHH524313 PRD524307:PRD524313 QAZ524307:QAZ524313 QKV524307:QKV524313 QUR524307:QUR524313 REN524307:REN524313 ROJ524307:ROJ524313 RYF524307:RYF524313 SIB524307:SIB524313 SRX524307:SRX524313 TBT524307:TBT524313 TLP524307:TLP524313 TVL524307:TVL524313 UFH524307:UFH524313 UPD524307:UPD524313 UYZ524307:UYZ524313 VIV524307:VIV524313 VSR524307:VSR524313 WCN524307:WCN524313 WMJ524307:WMJ524313 WWF524307:WWF524313 W589843:W589849 JT589843:JT589849 TP589843:TP589849 ADL589843:ADL589849 ANH589843:ANH589849 AXD589843:AXD589849 BGZ589843:BGZ589849 BQV589843:BQV589849 CAR589843:CAR589849 CKN589843:CKN589849 CUJ589843:CUJ589849 DEF589843:DEF589849 DOB589843:DOB589849 DXX589843:DXX589849 EHT589843:EHT589849 ERP589843:ERP589849 FBL589843:FBL589849 FLH589843:FLH589849 FVD589843:FVD589849 GEZ589843:GEZ589849 GOV589843:GOV589849 GYR589843:GYR589849 HIN589843:HIN589849 HSJ589843:HSJ589849 ICF589843:ICF589849 IMB589843:IMB589849 IVX589843:IVX589849 JFT589843:JFT589849 JPP589843:JPP589849 JZL589843:JZL589849 KJH589843:KJH589849 KTD589843:KTD589849 LCZ589843:LCZ589849 LMV589843:LMV589849 LWR589843:LWR589849 MGN589843:MGN589849 MQJ589843:MQJ589849 NAF589843:NAF589849 NKB589843:NKB589849 NTX589843:NTX589849 ODT589843:ODT589849 ONP589843:ONP589849 OXL589843:OXL589849 PHH589843:PHH589849 PRD589843:PRD589849 QAZ589843:QAZ589849 QKV589843:QKV589849 QUR589843:QUR589849 REN589843:REN589849 ROJ589843:ROJ589849 RYF589843:RYF589849 SIB589843:SIB589849 SRX589843:SRX589849 TBT589843:TBT589849 TLP589843:TLP589849 TVL589843:TVL589849 UFH589843:UFH589849 UPD589843:UPD589849 UYZ589843:UYZ589849 VIV589843:VIV589849 VSR589843:VSR589849 WCN589843:WCN589849 WMJ589843:WMJ589849 WWF589843:WWF589849 W655379:W655385 JT655379:JT655385 TP655379:TP655385 ADL655379:ADL655385 ANH655379:ANH655385 AXD655379:AXD655385 BGZ655379:BGZ655385 BQV655379:BQV655385 CAR655379:CAR655385 CKN655379:CKN655385 CUJ655379:CUJ655385 DEF655379:DEF655385 DOB655379:DOB655385 DXX655379:DXX655385 EHT655379:EHT655385 ERP655379:ERP655385 FBL655379:FBL655385 FLH655379:FLH655385 FVD655379:FVD655385 GEZ655379:GEZ655385 GOV655379:GOV655385 GYR655379:GYR655385 HIN655379:HIN655385 HSJ655379:HSJ655385 ICF655379:ICF655385 IMB655379:IMB655385 IVX655379:IVX655385 JFT655379:JFT655385 JPP655379:JPP655385 JZL655379:JZL655385 KJH655379:KJH655385 KTD655379:KTD655385 LCZ655379:LCZ655385 LMV655379:LMV655385 LWR655379:LWR655385 MGN655379:MGN655385 MQJ655379:MQJ655385 NAF655379:NAF655385 NKB655379:NKB655385 NTX655379:NTX655385 ODT655379:ODT655385 ONP655379:ONP655385 OXL655379:OXL655385 PHH655379:PHH655385 PRD655379:PRD655385 QAZ655379:QAZ655385 QKV655379:QKV655385 QUR655379:QUR655385 REN655379:REN655385 ROJ655379:ROJ655385 RYF655379:RYF655385 SIB655379:SIB655385 SRX655379:SRX655385 TBT655379:TBT655385 TLP655379:TLP655385 TVL655379:TVL655385 UFH655379:UFH655385 UPD655379:UPD655385 UYZ655379:UYZ655385 VIV655379:VIV655385 VSR655379:VSR655385 WCN655379:WCN655385 WMJ655379:WMJ655385 WWF655379:WWF655385 W720915:W720921 JT720915:JT720921 TP720915:TP720921 ADL720915:ADL720921 ANH720915:ANH720921 AXD720915:AXD720921 BGZ720915:BGZ720921 BQV720915:BQV720921 CAR720915:CAR720921 CKN720915:CKN720921 CUJ720915:CUJ720921 DEF720915:DEF720921 DOB720915:DOB720921 DXX720915:DXX720921 EHT720915:EHT720921 ERP720915:ERP720921 FBL720915:FBL720921 FLH720915:FLH720921 FVD720915:FVD720921 GEZ720915:GEZ720921 GOV720915:GOV720921 GYR720915:GYR720921 HIN720915:HIN720921 HSJ720915:HSJ720921 ICF720915:ICF720921 IMB720915:IMB720921 IVX720915:IVX720921 JFT720915:JFT720921 JPP720915:JPP720921 JZL720915:JZL720921 KJH720915:KJH720921 KTD720915:KTD720921 LCZ720915:LCZ720921 LMV720915:LMV720921 LWR720915:LWR720921 MGN720915:MGN720921 MQJ720915:MQJ720921 NAF720915:NAF720921 NKB720915:NKB720921 NTX720915:NTX720921 ODT720915:ODT720921 ONP720915:ONP720921 OXL720915:OXL720921 PHH720915:PHH720921 PRD720915:PRD720921 QAZ720915:QAZ720921 QKV720915:QKV720921 QUR720915:QUR720921 REN720915:REN720921 ROJ720915:ROJ720921 RYF720915:RYF720921 SIB720915:SIB720921 SRX720915:SRX720921 TBT720915:TBT720921 TLP720915:TLP720921 TVL720915:TVL720921 UFH720915:UFH720921 UPD720915:UPD720921 UYZ720915:UYZ720921 VIV720915:VIV720921 VSR720915:VSR720921 WCN720915:WCN720921 WMJ720915:WMJ720921 WWF720915:WWF720921 W786451:W786457 JT786451:JT786457 TP786451:TP786457 ADL786451:ADL786457 ANH786451:ANH786457 AXD786451:AXD786457 BGZ786451:BGZ786457 BQV786451:BQV786457 CAR786451:CAR786457 CKN786451:CKN786457 CUJ786451:CUJ786457 DEF786451:DEF786457 DOB786451:DOB786457 DXX786451:DXX786457 EHT786451:EHT786457 ERP786451:ERP786457 FBL786451:FBL786457 FLH786451:FLH786457 FVD786451:FVD786457 GEZ786451:GEZ786457 GOV786451:GOV786457 GYR786451:GYR786457 HIN786451:HIN786457 HSJ786451:HSJ786457 ICF786451:ICF786457 IMB786451:IMB786457 IVX786451:IVX786457 JFT786451:JFT786457 JPP786451:JPP786457 JZL786451:JZL786457 KJH786451:KJH786457 KTD786451:KTD786457 LCZ786451:LCZ786457 LMV786451:LMV786457 LWR786451:LWR786457 MGN786451:MGN786457 MQJ786451:MQJ786457 NAF786451:NAF786457 NKB786451:NKB786457 NTX786451:NTX786457 ODT786451:ODT786457 ONP786451:ONP786457 OXL786451:OXL786457 PHH786451:PHH786457 PRD786451:PRD786457 QAZ786451:QAZ786457 QKV786451:QKV786457 QUR786451:QUR786457 REN786451:REN786457 ROJ786451:ROJ786457 RYF786451:RYF786457 SIB786451:SIB786457 SRX786451:SRX786457 TBT786451:TBT786457 TLP786451:TLP786457 TVL786451:TVL786457 UFH786451:UFH786457 UPD786451:UPD786457 UYZ786451:UYZ786457 VIV786451:VIV786457 VSR786451:VSR786457 WCN786451:WCN786457 WMJ786451:WMJ786457 WWF786451:WWF786457 W851987:W851993 JT851987:JT851993 TP851987:TP851993 ADL851987:ADL851993 ANH851987:ANH851993 AXD851987:AXD851993 BGZ851987:BGZ851993 BQV851987:BQV851993 CAR851987:CAR851993 CKN851987:CKN851993 CUJ851987:CUJ851993 DEF851987:DEF851993 DOB851987:DOB851993 DXX851987:DXX851993 EHT851987:EHT851993 ERP851987:ERP851993 FBL851987:FBL851993 FLH851987:FLH851993 FVD851987:FVD851993 GEZ851987:GEZ851993 GOV851987:GOV851993 GYR851987:GYR851993 HIN851987:HIN851993 HSJ851987:HSJ851993 ICF851987:ICF851993 IMB851987:IMB851993 IVX851987:IVX851993 JFT851987:JFT851993 JPP851987:JPP851993 JZL851987:JZL851993 KJH851987:KJH851993 KTD851987:KTD851993 LCZ851987:LCZ851993 LMV851987:LMV851993 LWR851987:LWR851993 MGN851987:MGN851993 MQJ851987:MQJ851993 NAF851987:NAF851993 NKB851987:NKB851993 NTX851987:NTX851993 ODT851987:ODT851993 ONP851987:ONP851993 OXL851987:OXL851993 PHH851987:PHH851993 PRD851987:PRD851993 QAZ851987:QAZ851993 QKV851987:QKV851993 QUR851987:QUR851993 REN851987:REN851993 ROJ851987:ROJ851993 RYF851987:RYF851993 SIB851987:SIB851993 SRX851987:SRX851993 TBT851987:TBT851993 TLP851987:TLP851993 TVL851987:TVL851993 UFH851987:UFH851993 UPD851987:UPD851993 UYZ851987:UYZ851993 VIV851987:VIV851993 VSR851987:VSR851993 WCN851987:WCN851993 WMJ851987:WMJ851993 WWF851987:WWF851993 W917523:W917529 JT917523:JT917529 TP917523:TP917529 ADL917523:ADL917529 ANH917523:ANH917529 AXD917523:AXD917529 BGZ917523:BGZ917529 BQV917523:BQV917529 CAR917523:CAR917529 CKN917523:CKN917529 CUJ917523:CUJ917529 DEF917523:DEF917529 DOB917523:DOB917529 DXX917523:DXX917529 EHT917523:EHT917529 ERP917523:ERP917529 FBL917523:FBL917529 FLH917523:FLH917529 FVD917523:FVD917529 GEZ917523:GEZ917529 GOV917523:GOV917529 GYR917523:GYR917529 HIN917523:HIN917529 HSJ917523:HSJ917529 ICF917523:ICF917529 IMB917523:IMB917529 IVX917523:IVX917529 JFT917523:JFT917529 JPP917523:JPP917529 JZL917523:JZL917529 KJH917523:KJH917529 KTD917523:KTD917529 LCZ917523:LCZ917529 LMV917523:LMV917529 LWR917523:LWR917529 MGN917523:MGN917529 MQJ917523:MQJ917529 NAF917523:NAF917529 NKB917523:NKB917529 NTX917523:NTX917529 ODT917523:ODT917529 ONP917523:ONP917529 OXL917523:OXL917529 PHH917523:PHH917529 PRD917523:PRD917529 QAZ917523:QAZ917529 QKV917523:QKV917529 QUR917523:QUR917529 REN917523:REN917529 ROJ917523:ROJ917529 RYF917523:RYF917529 SIB917523:SIB917529 SRX917523:SRX917529 TBT917523:TBT917529 TLP917523:TLP917529 TVL917523:TVL917529 UFH917523:UFH917529 UPD917523:UPD917529 UYZ917523:UYZ917529 VIV917523:VIV917529 VSR917523:VSR917529 WCN917523:WCN917529 WMJ917523:WMJ917529 WWF917523:WWF917529 W983059:W983065 JT983059:JT983065 TP983059:TP983065 ADL983059:ADL983065 ANH983059:ANH983065 AXD983059:AXD983065 BGZ983059:BGZ983065 BQV983059:BQV983065 CAR983059:CAR983065 CKN983059:CKN983065 CUJ983059:CUJ983065 DEF983059:DEF983065 DOB983059:DOB983065 DXX983059:DXX983065 EHT983059:EHT983065 ERP983059:ERP983065 FBL983059:FBL983065 FLH983059:FLH983065 FVD983059:FVD983065 GEZ983059:GEZ983065 GOV983059:GOV983065 GYR983059:GYR983065 HIN983059:HIN983065 HSJ983059:HSJ983065 ICF983059:ICF983065 IMB983059:IMB983065 IVX983059:IVX983065 JFT983059:JFT983065 JPP983059:JPP983065 JZL983059:JZL983065 KJH983059:KJH983065 KTD983059:KTD983065 LCZ983059:LCZ983065 LMV983059:LMV983065 LWR983059:LWR983065 MGN983059:MGN983065 MQJ983059:MQJ983065 NAF983059:NAF983065 NKB983059:NKB983065 NTX983059:NTX983065 ODT983059:ODT983065 ONP983059:ONP983065 OXL983059:OXL983065 PHH983059:PHH983065 PRD983059:PRD983065 QAZ983059:QAZ983065 QKV983059:QKV983065 QUR983059:QUR983065 REN983059:REN983065 ROJ983059:ROJ983065 RYF983059:RYF983065 SIB983059:SIB983065 SRX983059:SRX983065 TBT983059:TBT983065 TLP983059:TLP983065 TVL983059:TVL983065 UFH983059:UFH983065 UPD983059:UPD983065 UYZ983059:UYZ983065 VIV983059:VIV983065 VSR983059:VSR983065 WCN983059:WCN983065 WMJ983059:WMJ983065 WWF983059:WWF983065 WWJ983055:WWM983089 JX5:KA49 TT5:TW49 ADP5:ADS49 ANL5:ANO49 AXH5:AXK49 BHD5:BHG49 BQZ5:BRC49 CAV5:CAY49 CKR5:CKU49 CUN5:CUQ49 DEJ5:DEM49 DOF5:DOI49 DYB5:DYE49 EHX5:EIA49 ERT5:ERW49 FBP5:FBS49 FLL5:FLO49 FVH5:FVK49 GFD5:GFG49 GOZ5:GPC49 GYV5:GYY49 HIR5:HIU49 HSN5:HSQ49 ICJ5:ICM49 IMF5:IMI49 IWB5:IWE49 JFX5:JGA49 JPT5:JPW49 JZP5:JZS49 KJL5:KJO49 KTH5:KTK49 LDD5:LDG49 LMZ5:LNC49 LWV5:LWY49 MGR5:MGU49 MQN5:MQQ49 NAJ5:NAM49 NKF5:NKI49 NUB5:NUE49 ODX5:OEA49 ONT5:ONW49 OXP5:OXS49 PHL5:PHO49 PRH5:PRK49 QBD5:QBG49 QKZ5:QLC49 QUV5:QUY49 RER5:REU49 RON5:ROQ49 RYJ5:RYM49 SIF5:SII49 SSB5:SSE49 TBX5:TCA49 TLT5:TLW49 TVP5:TVS49 UFL5:UFO49 UPH5:UPK49 UZD5:UZG49 VIZ5:VJC49 VSV5:VSY49 WCR5:WCU49 WMN5:WMQ49 WWJ5:WWM49 AA65551:AD65585 JX65551:KA65585 TT65551:TW65585 ADP65551:ADS65585 ANL65551:ANO65585 AXH65551:AXK65585 BHD65551:BHG65585 BQZ65551:BRC65585 CAV65551:CAY65585 CKR65551:CKU65585 CUN65551:CUQ65585 DEJ65551:DEM65585 DOF65551:DOI65585 DYB65551:DYE65585 EHX65551:EIA65585 ERT65551:ERW65585 FBP65551:FBS65585 FLL65551:FLO65585 FVH65551:FVK65585 GFD65551:GFG65585 GOZ65551:GPC65585 GYV65551:GYY65585 HIR65551:HIU65585 HSN65551:HSQ65585 ICJ65551:ICM65585 IMF65551:IMI65585 IWB65551:IWE65585 JFX65551:JGA65585 JPT65551:JPW65585 JZP65551:JZS65585 KJL65551:KJO65585 KTH65551:KTK65585 LDD65551:LDG65585 LMZ65551:LNC65585 LWV65551:LWY65585 MGR65551:MGU65585 MQN65551:MQQ65585 NAJ65551:NAM65585 NKF65551:NKI65585 NUB65551:NUE65585 ODX65551:OEA65585 ONT65551:ONW65585 OXP65551:OXS65585 PHL65551:PHO65585 PRH65551:PRK65585 QBD65551:QBG65585 QKZ65551:QLC65585 QUV65551:QUY65585 RER65551:REU65585 RON65551:ROQ65585 RYJ65551:RYM65585 SIF65551:SII65585 SSB65551:SSE65585 TBX65551:TCA65585 TLT65551:TLW65585 TVP65551:TVS65585 UFL65551:UFO65585 UPH65551:UPK65585 UZD65551:UZG65585 VIZ65551:VJC65585 VSV65551:VSY65585 WCR65551:WCU65585 WMN65551:WMQ65585 WWJ65551:WWM65585 AA131087:AD131121 JX131087:KA131121 TT131087:TW131121 ADP131087:ADS131121 ANL131087:ANO131121 AXH131087:AXK131121 BHD131087:BHG131121 BQZ131087:BRC131121 CAV131087:CAY131121 CKR131087:CKU131121 CUN131087:CUQ131121 DEJ131087:DEM131121 DOF131087:DOI131121 DYB131087:DYE131121 EHX131087:EIA131121 ERT131087:ERW131121 FBP131087:FBS131121 FLL131087:FLO131121 FVH131087:FVK131121 GFD131087:GFG131121 GOZ131087:GPC131121 GYV131087:GYY131121 HIR131087:HIU131121 HSN131087:HSQ131121 ICJ131087:ICM131121 IMF131087:IMI131121 IWB131087:IWE131121 JFX131087:JGA131121 JPT131087:JPW131121 JZP131087:JZS131121 KJL131087:KJO131121 KTH131087:KTK131121 LDD131087:LDG131121 LMZ131087:LNC131121 LWV131087:LWY131121 MGR131087:MGU131121 MQN131087:MQQ131121 NAJ131087:NAM131121 NKF131087:NKI131121 NUB131087:NUE131121 ODX131087:OEA131121 ONT131087:ONW131121 OXP131087:OXS131121 PHL131087:PHO131121 PRH131087:PRK131121 QBD131087:QBG131121 QKZ131087:QLC131121 QUV131087:QUY131121 RER131087:REU131121 RON131087:ROQ131121 RYJ131087:RYM131121 SIF131087:SII131121 SSB131087:SSE131121 TBX131087:TCA131121 TLT131087:TLW131121 TVP131087:TVS131121 UFL131087:UFO131121 UPH131087:UPK131121 UZD131087:UZG131121 VIZ131087:VJC131121 VSV131087:VSY131121 WCR131087:WCU131121 WMN131087:WMQ131121 WWJ131087:WWM131121 AA196623:AD196657 JX196623:KA196657 TT196623:TW196657 ADP196623:ADS196657 ANL196623:ANO196657 AXH196623:AXK196657 BHD196623:BHG196657 BQZ196623:BRC196657 CAV196623:CAY196657 CKR196623:CKU196657 CUN196623:CUQ196657 DEJ196623:DEM196657 DOF196623:DOI196657 DYB196623:DYE196657 EHX196623:EIA196657 ERT196623:ERW196657 FBP196623:FBS196657 FLL196623:FLO196657 FVH196623:FVK196657 GFD196623:GFG196657 GOZ196623:GPC196657 GYV196623:GYY196657 HIR196623:HIU196657 HSN196623:HSQ196657 ICJ196623:ICM196657 IMF196623:IMI196657 IWB196623:IWE196657 JFX196623:JGA196657 JPT196623:JPW196657 JZP196623:JZS196657 KJL196623:KJO196657 KTH196623:KTK196657 LDD196623:LDG196657 LMZ196623:LNC196657 LWV196623:LWY196657 MGR196623:MGU196657 MQN196623:MQQ196657 NAJ196623:NAM196657 NKF196623:NKI196657 NUB196623:NUE196657 ODX196623:OEA196657 ONT196623:ONW196657 OXP196623:OXS196657 PHL196623:PHO196657 PRH196623:PRK196657 QBD196623:QBG196657 QKZ196623:QLC196657 QUV196623:QUY196657 RER196623:REU196657 RON196623:ROQ196657 RYJ196623:RYM196657 SIF196623:SII196657 SSB196623:SSE196657 TBX196623:TCA196657 TLT196623:TLW196657 TVP196623:TVS196657 UFL196623:UFO196657 UPH196623:UPK196657 UZD196623:UZG196657 VIZ196623:VJC196657 VSV196623:VSY196657 WCR196623:WCU196657 WMN196623:WMQ196657 WWJ196623:WWM196657 AA262159:AD262193 JX262159:KA262193 TT262159:TW262193 ADP262159:ADS262193 ANL262159:ANO262193 AXH262159:AXK262193 BHD262159:BHG262193 BQZ262159:BRC262193 CAV262159:CAY262193 CKR262159:CKU262193 CUN262159:CUQ262193 DEJ262159:DEM262193 DOF262159:DOI262193 DYB262159:DYE262193 EHX262159:EIA262193 ERT262159:ERW262193 FBP262159:FBS262193 FLL262159:FLO262193 FVH262159:FVK262193 GFD262159:GFG262193 GOZ262159:GPC262193 GYV262159:GYY262193 HIR262159:HIU262193 HSN262159:HSQ262193 ICJ262159:ICM262193 IMF262159:IMI262193 IWB262159:IWE262193 JFX262159:JGA262193 JPT262159:JPW262193 JZP262159:JZS262193 KJL262159:KJO262193 KTH262159:KTK262193 LDD262159:LDG262193 LMZ262159:LNC262193 LWV262159:LWY262193 MGR262159:MGU262193 MQN262159:MQQ262193 NAJ262159:NAM262193 NKF262159:NKI262193 NUB262159:NUE262193 ODX262159:OEA262193 ONT262159:ONW262193 OXP262159:OXS262193 PHL262159:PHO262193 PRH262159:PRK262193 QBD262159:QBG262193 QKZ262159:QLC262193 QUV262159:QUY262193 RER262159:REU262193 RON262159:ROQ262193 RYJ262159:RYM262193 SIF262159:SII262193 SSB262159:SSE262193 TBX262159:TCA262193 TLT262159:TLW262193 TVP262159:TVS262193 UFL262159:UFO262193 UPH262159:UPK262193 UZD262159:UZG262193 VIZ262159:VJC262193 VSV262159:VSY262193 WCR262159:WCU262193 WMN262159:WMQ262193 WWJ262159:WWM262193 AA327695:AD327729 JX327695:KA327729 TT327695:TW327729 ADP327695:ADS327729 ANL327695:ANO327729 AXH327695:AXK327729 BHD327695:BHG327729 BQZ327695:BRC327729 CAV327695:CAY327729 CKR327695:CKU327729 CUN327695:CUQ327729 DEJ327695:DEM327729 DOF327695:DOI327729 DYB327695:DYE327729 EHX327695:EIA327729 ERT327695:ERW327729 FBP327695:FBS327729 FLL327695:FLO327729 FVH327695:FVK327729 GFD327695:GFG327729 GOZ327695:GPC327729 GYV327695:GYY327729 HIR327695:HIU327729 HSN327695:HSQ327729 ICJ327695:ICM327729 IMF327695:IMI327729 IWB327695:IWE327729 JFX327695:JGA327729 JPT327695:JPW327729 JZP327695:JZS327729 KJL327695:KJO327729 KTH327695:KTK327729 LDD327695:LDG327729 LMZ327695:LNC327729 LWV327695:LWY327729 MGR327695:MGU327729 MQN327695:MQQ327729 NAJ327695:NAM327729 NKF327695:NKI327729 NUB327695:NUE327729 ODX327695:OEA327729 ONT327695:ONW327729 OXP327695:OXS327729 PHL327695:PHO327729 PRH327695:PRK327729 QBD327695:QBG327729 QKZ327695:QLC327729 QUV327695:QUY327729 RER327695:REU327729 RON327695:ROQ327729 RYJ327695:RYM327729 SIF327695:SII327729 SSB327695:SSE327729 TBX327695:TCA327729 TLT327695:TLW327729 TVP327695:TVS327729 UFL327695:UFO327729 UPH327695:UPK327729 UZD327695:UZG327729 VIZ327695:VJC327729 VSV327695:VSY327729 WCR327695:WCU327729 WMN327695:WMQ327729 WWJ327695:WWM327729 AA393231:AD393265 JX393231:KA393265 TT393231:TW393265 ADP393231:ADS393265 ANL393231:ANO393265 AXH393231:AXK393265 BHD393231:BHG393265 BQZ393231:BRC393265 CAV393231:CAY393265 CKR393231:CKU393265 CUN393231:CUQ393265 DEJ393231:DEM393265 DOF393231:DOI393265 DYB393231:DYE393265 EHX393231:EIA393265 ERT393231:ERW393265 FBP393231:FBS393265 FLL393231:FLO393265 FVH393231:FVK393265 GFD393231:GFG393265 GOZ393231:GPC393265 GYV393231:GYY393265 HIR393231:HIU393265 HSN393231:HSQ393265 ICJ393231:ICM393265 IMF393231:IMI393265 IWB393231:IWE393265 JFX393231:JGA393265 JPT393231:JPW393265 JZP393231:JZS393265 KJL393231:KJO393265 KTH393231:KTK393265 LDD393231:LDG393265 LMZ393231:LNC393265 LWV393231:LWY393265 MGR393231:MGU393265 MQN393231:MQQ393265 NAJ393231:NAM393265 NKF393231:NKI393265 NUB393231:NUE393265 ODX393231:OEA393265 ONT393231:ONW393265 OXP393231:OXS393265 PHL393231:PHO393265 PRH393231:PRK393265 QBD393231:QBG393265 QKZ393231:QLC393265 QUV393231:QUY393265 RER393231:REU393265 RON393231:ROQ393265 RYJ393231:RYM393265 SIF393231:SII393265 SSB393231:SSE393265 TBX393231:TCA393265 TLT393231:TLW393265 TVP393231:TVS393265 UFL393231:UFO393265 UPH393231:UPK393265 UZD393231:UZG393265 VIZ393231:VJC393265 VSV393231:VSY393265 WCR393231:WCU393265 WMN393231:WMQ393265 WWJ393231:WWM393265 AA458767:AD458801 JX458767:KA458801 TT458767:TW458801 ADP458767:ADS458801 ANL458767:ANO458801 AXH458767:AXK458801 BHD458767:BHG458801 BQZ458767:BRC458801 CAV458767:CAY458801 CKR458767:CKU458801 CUN458767:CUQ458801 DEJ458767:DEM458801 DOF458767:DOI458801 DYB458767:DYE458801 EHX458767:EIA458801 ERT458767:ERW458801 FBP458767:FBS458801 FLL458767:FLO458801 FVH458767:FVK458801 GFD458767:GFG458801 GOZ458767:GPC458801 GYV458767:GYY458801 HIR458767:HIU458801 HSN458767:HSQ458801 ICJ458767:ICM458801 IMF458767:IMI458801 IWB458767:IWE458801 JFX458767:JGA458801 JPT458767:JPW458801 JZP458767:JZS458801 KJL458767:KJO458801 KTH458767:KTK458801 LDD458767:LDG458801 LMZ458767:LNC458801 LWV458767:LWY458801 MGR458767:MGU458801 MQN458767:MQQ458801 NAJ458767:NAM458801 NKF458767:NKI458801 NUB458767:NUE458801 ODX458767:OEA458801 ONT458767:ONW458801 OXP458767:OXS458801 PHL458767:PHO458801 PRH458767:PRK458801 QBD458767:QBG458801 QKZ458767:QLC458801 QUV458767:QUY458801 RER458767:REU458801 RON458767:ROQ458801 RYJ458767:RYM458801 SIF458767:SII458801 SSB458767:SSE458801 TBX458767:TCA458801 TLT458767:TLW458801 TVP458767:TVS458801 UFL458767:UFO458801 UPH458767:UPK458801 UZD458767:UZG458801 VIZ458767:VJC458801 VSV458767:VSY458801 WCR458767:WCU458801 WMN458767:WMQ458801 WWJ458767:WWM458801 AA524303:AD524337 JX524303:KA524337 TT524303:TW524337 ADP524303:ADS524337 ANL524303:ANO524337 AXH524303:AXK524337 BHD524303:BHG524337 BQZ524303:BRC524337 CAV524303:CAY524337 CKR524303:CKU524337 CUN524303:CUQ524337 DEJ524303:DEM524337 DOF524303:DOI524337 DYB524303:DYE524337 EHX524303:EIA524337 ERT524303:ERW524337 FBP524303:FBS524337 FLL524303:FLO524337 FVH524303:FVK524337 GFD524303:GFG524337 GOZ524303:GPC524337 GYV524303:GYY524337 HIR524303:HIU524337 HSN524303:HSQ524337 ICJ524303:ICM524337 IMF524303:IMI524337 IWB524303:IWE524337 JFX524303:JGA524337 JPT524303:JPW524337 JZP524303:JZS524337 KJL524303:KJO524337 KTH524303:KTK524337 LDD524303:LDG524337 LMZ524303:LNC524337 LWV524303:LWY524337 MGR524303:MGU524337 MQN524303:MQQ524337 NAJ524303:NAM524337 NKF524303:NKI524337 NUB524303:NUE524337 ODX524303:OEA524337 ONT524303:ONW524337 OXP524303:OXS524337 PHL524303:PHO524337 PRH524303:PRK524337 QBD524303:QBG524337 QKZ524303:QLC524337 QUV524303:QUY524337 RER524303:REU524337 RON524303:ROQ524337 RYJ524303:RYM524337 SIF524303:SII524337 SSB524303:SSE524337 TBX524303:TCA524337 TLT524303:TLW524337 TVP524303:TVS524337 UFL524303:UFO524337 UPH524303:UPK524337 UZD524303:UZG524337 VIZ524303:VJC524337 VSV524303:VSY524337 WCR524303:WCU524337 WMN524303:WMQ524337 WWJ524303:WWM524337 AA589839:AD589873 JX589839:KA589873 TT589839:TW589873 ADP589839:ADS589873 ANL589839:ANO589873 AXH589839:AXK589873 BHD589839:BHG589873 BQZ589839:BRC589873 CAV589839:CAY589873 CKR589839:CKU589873 CUN589839:CUQ589873 DEJ589839:DEM589873 DOF589839:DOI589873 DYB589839:DYE589873 EHX589839:EIA589873 ERT589839:ERW589873 FBP589839:FBS589873 FLL589839:FLO589873 FVH589839:FVK589873 GFD589839:GFG589873 GOZ589839:GPC589873 GYV589839:GYY589873 HIR589839:HIU589873 HSN589839:HSQ589873 ICJ589839:ICM589873 IMF589839:IMI589873 IWB589839:IWE589873 JFX589839:JGA589873 JPT589839:JPW589873 JZP589839:JZS589873 KJL589839:KJO589873 KTH589839:KTK589873 LDD589839:LDG589873 LMZ589839:LNC589873 LWV589839:LWY589873 MGR589839:MGU589873 MQN589839:MQQ589873 NAJ589839:NAM589873 NKF589839:NKI589873 NUB589839:NUE589873 ODX589839:OEA589873 ONT589839:ONW589873 OXP589839:OXS589873 PHL589839:PHO589873 PRH589839:PRK589873 QBD589839:QBG589873 QKZ589839:QLC589873 QUV589839:QUY589873 RER589839:REU589873 RON589839:ROQ589873 RYJ589839:RYM589873 SIF589839:SII589873 SSB589839:SSE589873 TBX589839:TCA589873 TLT589839:TLW589873 TVP589839:TVS589873 UFL589839:UFO589873 UPH589839:UPK589873 UZD589839:UZG589873 VIZ589839:VJC589873 VSV589839:VSY589873 WCR589839:WCU589873 WMN589839:WMQ589873 WWJ589839:WWM589873 AA655375:AD655409 JX655375:KA655409 TT655375:TW655409 ADP655375:ADS655409 ANL655375:ANO655409 AXH655375:AXK655409 BHD655375:BHG655409 BQZ655375:BRC655409 CAV655375:CAY655409 CKR655375:CKU655409 CUN655375:CUQ655409 DEJ655375:DEM655409 DOF655375:DOI655409 DYB655375:DYE655409 EHX655375:EIA655409 ERT655375:ERW655409 FBP655375:FBS655409 FLL655375:FLO655409 FVH655375:FVK655409 GFD655375:GFG655409 GOZ655375:GPC655409 GYV655375:GYY655409 HIR655375:HIU655409 HSN655375:HSQ655409 ICJ655375:ICM655409 IMF655375:IMI655409 IWB655375:IWE655409 JFX655375:JGA655409 JPT655375:JPW655409 JZP655375:JZS655409 KJL655375:KJO655409 KTH655375:KTK655409 LDD655375:LDG655409 LMZ655375:LNC655409 LWV655375:LWY655409 MGR655375:MGU655409 MQN655375:MQQ655409 NAJ655375:NAM655409 NKF655375:NKI655409 NUB655375:NUE655409 ODX655375:OEA655409 ONT655375:ONW655409 OXP655375:OXS655409 PHL655375:PHO655409 PRH655375:PRK655409 QBD655375:QBG655409 QKZ655375:QLC655409 QUV655375:QUY655409 RER655375:REU655409 RON655375:ROQ655409 RYJ655375:RYM655409 SIF655375:SII655409 SSB655375:SSE655409 TBX655375:TCA655409 TLT655375:TLW655409 TVP655375:TVS655409 UFL655375:UFO655409 UPH655375:UPK655409 UZD655375:UZG655409 VIZ655375:VJC655409 VSV655375:VSY655409 WCR655375:WCU655409 WMN655375:WMQ655409 WWJ655375:WWM655409 AA720911:AD720945 JX720911:KA720945 TT720911:TW720945 ADP720911:ADS720945 ANL720911:ANO720945 AXH720911:AXK720945 BHD720911:BHG720945 BQZ720911:BRC720945 CAV720911:CAY720945 CKR720911:CKU720945 CUN720911:CUQ720945 DEJ720911:DEM720945 DOF720911:DOI720945 DYB720911:DYE720945 EHX720911:EIA720945 ERT720911:ERW720945 FBP720911:FBS720945 FLL720911:FLO720945 FVH720911:FVK720945 GFD720911:GFG720945 GOZ720911:GPC720945 GYV720911:GYY720945 HIR720911:HIU720945 HSN720911:HSQ720945 ICJ720911:ICM720945 IMF720911:IMI720945 IWB720911:IWE720945 JFX720911:JGA720945 JPT720911:JPW720945 JZP720911:JZS720945 KJL720911:KJO720945 KTH720911:KTK720945 LDD720911:LDG720945 LMZ720911:LNC720945 LWV720911:LWY720945 MGR720911:MGU720945 MQN720911:MQQ720945 NAJ720911:NAM720945 NKF720911:NKI720945 NUB720911:NUE720945 ODX720911:OEA720945 ONT720911:ONW720945 OXP720911:OXS720945 PHL720911:PHO720945 PRH720911:PRK720945 QBD720911:QBG720945 QKZ720911:QLC720945 QUV720911:QUY720945 RER720911:REU720945 RON720911:ROQ720945 RYJ720911:RYM720945 SIF720911:SII720945 SSB720911:SSE720945 TBX720911:TCA720945 TLT720911:TLW720945 TVP720911:TVS720945 UFL720911:UFO720945 UPH720911:UPK720945 UZD720911:UZG720945 VIZ720911:VJC720945 VSV720911:VSY720945 WCR720911:WCU720945 WMN720911:WMQ720945 WWJ720911:WWM720945 AA786447:AD786481 JX786447:KA786481 TT786447:TW786481 ADP786447:ADS786481 ANL786447:ANO786481 AXH786447:AXK786481 BHD786447:BHG786481 BQZ786447:BRC786481 CAV786447:CAY786481 CKR786447:CKU786481 CUN786447:CUQ786481 DEJ786447:DEM786481 DOF786447:DOI786481 DYB786447:DYE786481 EHX786447:EIA786481 ERT786447:ERW786481 FBP786447:FBS786481 FLL786447:FLO786481 FVH786447:FVK786481 GFD786447:GFG786481 GOZ786447:GPC786481 GYV786447:GYY786481 HIR786447:HIU786481 HSN786447:HSQ786481 ICJ786447:ICM786481 IMF786447:IMI786481 IWB786447:IWE786481 JFX786447:JGA786481 JPT786447:JPW786481 JZP786447:JZS786481 KJL786447:KJO786481 KTH786447:KTK786481 LDD786447:LDG786481 LMZ786447:LNC786481 LWV786447:LWY786481 MGR786447:MGU786481 MQN786447:MQQ786481 NAJ786447:NAM786481 NKF786447:NKI786481 NUB786447:NUE786481 ODX786447:OEA786481 ONT786447:ONW786481 OXP786447:OXS786481 PHL786447:PHO786481 PRH786447:PRK786481 QBD786447:QBG786481 QKZ786447:QLC786481 QUV786447:QUY786481 RER786447:REU786481 RON786447:ROQ786481 RYJ786447:RYM786481 SIF786447:SII786481 SSB786447:SSE786481 TBX786447:TCA786481 TLT786447:TLW786481 TVP786447:TVS786481 UFL786447:UFO786481 UPH786447:UPK786481 UZD786447:UZG786481 VIZ786447:VJC786481 VSV786447:VSY786481 WCR786447:WCU786481 WMN786447:WMQ786481 WWJ786447:WWM786481 AA851983:AD852017 JX851983:KA852017 TT851983:TW852017 ADP851983:ADS852017 ANL851983:ANO852017 AXH851983:AXK852017 BHD851983:BHG852017 BQZ851983:BRC852017 CAV851983:CAY852017 CKR851983:CKU852017 CUN851983:CUQ852017 DEJ851983:DEM852017 DOF851983:DOI852017 DYB851983:DYE852017 EHX851983:EIA852017 ERT851983:ERW852017 FBP851983:FBS852017 FLL851983:FLO852017 FVH851983:FVK852017 GFD851983:GFG852017 GOZ851983:GPC852017 GYV851983:GYY852017 HIR851983:HIU852017 HSN851983:HSQ852017 ICJ851983:ICM852017 IMF851983:IMI852017 IWB851983:IWE852017 JFX851983:JGA852017 JPT851983:JPW852017 JZP851983:JZS852017 KJL851983:KJO852017 KTH851983:KTK852017 LDD851983:LDG852017 LMZ851983:LNC852017 LWV851983:LWY852017 MGR851983:MGU852017 MQN851983:MQQ852017 NAJ851983:NAM852017 NKF851983:NKI852017 NUB851983:NUE852017 ODX851983:OEA852017 ONT851983:ONW852017 OXP851983:OXS852017 PHL851983:PHO852017 PRH851983:PRK852017 QBD851983:QBG852017 QKZ851983:QLC852017 QUV851983:QUY852017 RER851983:REU852017 RON851983:ROQ852017 RYJ851983:RYM852017 SIF851983:SII852017 SSB851983:SSE852017 TBX851983:TCA852017 TLT851983:TLW852017 TVP851983:TVS852017 UFL851983:UFO852017 UPH851983:UPK852017 UZD851983:UZG852017 VIZ851983:VJC852017 VSV851983:VSY852017 WCR851983:WCU852017 WMN851983:WMQ852017 WWJ851983:WWM852017 AA917519:AD917553 JX917519:KA917553 TT917519:TW917553 ADP917519:ADS917553 ANL917519:ANO917553 AXH917519:AXK917553 BHD917519:BHG917553 BQZ917519:BRC917553 CAV917519:CAY917553 CKR917519:CKU917553 CUN917519:CUQ917553 DEJ917519:DEM917553 DOF917519:DOI917553 DYB917519:DYE917553 EHX917519:EIA917553 ERT917519:ERW917553 FBP917519:FBS917553 FLL917519:FLO917553 FVH917519:FVK917553 GFD917519:GFG917553 GOZ917519:GPC917553 GYV917519:GYY917553 HIR917519:HIU917553 HSN917519:HSQ917553 ICJ917519:ICM917553 IMF917519:IMI917553 IWB917519:IWE917553 JFX917519:JGA917553 JPT917519:JPW917553 JZP917519:JZS917553 KJL917519:KJO917553 KTH917519:KTK917553 LDD917519:LDG917553 LMZ917519:LNC917553 LWV917519:LWY917553 MGR917519:MGU917553 MQN917519:MQQ917553 NAJ917519:NAM917553 NKF917519:NKI917553 NUB917519:NUE917553 ODX917519:OEA917553 ONT917519:ONW917553 OXP917519:OXS917553 PHL917519:PHO917553 PRH917519:PRK917553 QBD917519:QBG917553 QKZ917519:QLC917553 QUV917519:QUY917553 RER917519:REU917553 RON917519:ROQ917553 RYJ917519:RYM917553 SIF917519:SII917553 SSB917519:SSE917553 TBX917519:TCA917553 TLT917519:TLW917553 TVP917519:TVS917553 UFL917519:UFO917553 UPH917519:UPK917553 UZD917519:UZG917553 VIZ917519:VJC917553 VSV917519:VSY917553 WCR917519:WCU917553 WMN917519:WMQ917553 WWJ917519:WWM917553 AA983055:AD983089 JX983055:KA983089 TT983055:TW983089 ADP983055:ADS983089 ANL983055:ANO983089 AXH983055:AXK983089 BHD983055:BHG983089 BQZ983055:BRC983089 CAV983055:CAY983089 CKR983055:CKU983089 CUN983055:CUQ983089 DEJ983055:DEM983089 DOF983055:DOI983089 DYB983055:DYE983089 EHX983055:EIA983089 ERT983055:ERW983089 FBP983055:FBS983089 FLL983055:FLO983089 FVH983055:FVK983089 GFD983055:GFG983089 GOZ983055:GPC983089 GYV983055:GYY983089 HIR983055:HIU983089 HSN983055:HSQ983089 ICJ983055:ICM983089 IMF983055:IMI983089 IWB983055:IWE983089 JFX983055:JGA983089 JPT983055:JPW983089 JZP983055:JZS983089 KJL983055:KJO983089 KTH983055:KTK983089 LDD983055:LDG983089 LMZ983055:LNC983089 LWV983055:LWY983089 MGR983055:MGU983089 MQN983055:MQQ983089 NAJ983055:NAM983089 NKF983055:NKI983089 NUB983055:NUE983089 ODX983055:OEA983089 ONT983055:ONW983089 OXP983055:OXS983089 PHL983055:PHO983089 PRH983055:PRK983089 QBD983055:QBG983089 QKZ983055:QLC983089 QUV983055:QUY983089 RER983055:REU983089 RON983055:ROQ983089 RYJ983055:RYM983089 SIF983055:SII983089 SSB983055:SSE983089 TBX983055:TCA983089 TLT983055:TLW983089 TVP983055:TVS983089 UFL983055:UFO983089 UPH983055:UPK983089 UZD983055:UZG983089 VIZ983055:VJC983089 VSV983055:VSY983089 WCR983055:WCU983089 WMN983055:WMQ983089 D5:G49">
      <formula1>0</formula1>
      <formula2>20</formula2>
    </dataValidation>
  </dataValidations>
  <pageMargins left="0" right="0" top="0.15748031496062992" bottom="0.15748031496062992" header="0.51181102362204722" footer="0.51181102362204722"/>
  <pageSetup paperSize="9" scale="84" orientation="landscape" r:id="rId1"/>
  <headerFooter alignWithMargins="0"/>
  <rowBreaks count="3" manualBreakCount="3">
    <brk id="49" max="51" man="1"/>
    <brk id="89" max="16383" man="1"/>
    <brk id="166" max="5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مساعدة</vt:lpstr>
      <vt:lpstr>المدخلات</vt:lpstr>
      <vt:lpstr>ثلاثي1</vt:lpstr>
      <vt:lpstr>دفتر1</vt:lpstr>
      <vt:lpstr>livr1</vt:lpstr>
      <vt:lpstr>ثلاثي2</vt:lpstr>
      <vt:lpstr>دفتر2</vt:lpstr>
      <vt:lpstr>livr2</vt:lpstr>
      <vt:lpstr>ثلاثي3</vt:lpstr>
      <vt:lpstr>دفتر3</vt:lpstr>
      <vt:lpstr>livr3</vt:lpstr>
      <vt:lpstr>متابعة القسم</vt:lpstr>
      <vt:lpstr>livr1!Zone_d_impression</vt:lpstr>
      <vt:lpstr>livr2!Zone_d_impression</vt:lpstr>
      <vt:lpstr>livr3!Zone_d_impression</vt:lpstr>
      <vt:lpstr>ثلاثي3!Zone_d_impression</vt:lpstr>
      <vt:lpstr>دفتر3!Zone_d_impression</vt:lpstr>
      <vt:lpstr>'متابعة القسم'!Zone_d_impression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2019-03-14T08:16:49Z</dcterms:modified>
</cp:coreProperties>
</file>